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8.xml" ContentType="application/vnd.openxmlformats-officedocument.spreadsheetml.comments+xml"/>
  <Override PartName="/xl/comments20.xml" ContentType="application/vnd.openxmlformats-officedocument.spreadsheetml.comments+xml"/>
  <Override PartName="/xl/theme/theme1.xml" ContentType="application/vnd.openxmlformats-officedocument.theme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drawing12.xml" ContentType="application/vnd.openxmlformats-officedocument.drawing+xml"/>
  <Override PartName="/xl/drawings/vmlDrawing11.vml" ContentType="application/vnd.openxmlformats-officedocument.vmlDrawing"/>
  <Override PartName="/xl/comments46.xml" ContentType="application/vnd.openxmlformats-officedocument.spreadsheetml.comment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comments23.xml" ContentType="application/vnd.openxmlformats-officedocument.spreadsheetml.comments+xml"/>
  <Override PartName="/xl/workbook.xml" ContentType="application/vnd.openxmlformats-officedocument.spreadsheetml.sheet.main+xml"/>
  <Override PartName="/xl/comments21.xml" ContentType="application/vnd.openxmlformats-officedocument.spreadsheetml.comments+xml"/>
  <Override PartName="/xl/worksheets/_rels/sheet46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23.xml.rels" ContentType="application/vnd.openxmlformats-package.relationships+xml"/>
  <Override PartName="/xl/worksheets/_rels/sheet31.xml.rels" ContentType="application/vnd.openxmlformats-package.relationships+xml"/>
  <Override PartName="/xl/worksheets/_rels/sheet8.xml.rels" ContentType="application/vnd.openxmlformats-package.relationships+xml"/>
  <Override PartName="/xl/worksheets/_rels/sheet26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21.xml.rels" ContentType="application/vnd.openxmlformats-package.relationships+xml"/>
  <Override PartName="/xl/worksheets/_rels/sheet27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comments26.xml" ContentType="application/vnd.openxmlformats-officedocument.spreadsheetml.comment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omments3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Printout" sheetId="2" state="visible" r:id="rId4"/>
    <sheet name="Check" sheetId="3" state="visible" r:id="rId5"/>
    <sheet name="TOTAL" sheetId="4" state="visible" r:id="rId6"/>
    <sheet name="RECLASS" sheetId="5" state="visible" r:id="rId7"/>
    <sheet name="TIE-OUT" sheetId="6" state="visible" r:id="rId8"/>
    <sheet name="CE-FLSH" sheetId="7" state="visible" r:id="rId9"/>
    <sheet name="NE-FLSH" sheetId="8" state="visible" r:id="rId10"/>
    <sheet name="SE-EGM-FLSH" sheetId="9" state="visible" r:id="rId11"/>
    <sheet name="SE-LRC-FLSH" sheetId="10" state="visible" r:id="rId12"/>
    <sheet name="SE-CON-FLSH" sheetId="11" state="visible" r:id="rId13"/>
    <sheet name="EAST-CON-FLSH" sheetId="12" state="visible" r:id="rId14"/>
    <sheet name="TX-EGM-FLSH" sheetId="13" state="visible" r:id="rId15"/>
    <sheet name="TX-HPL-FLSH" sheetId="14" state="visible" r:id="rId16"/>
    <sheet name="TX-CON-FLSH" sheetId="15" state="visible" r:id="rId17"/>
    <sheet name="WE-FLSH" sheetId="16" state="visible" r:id="rId18"/>
    <sheet name="STG_FLSH" sheetId="17" state="visible" r:id="rId19"/>
    <sheet name="TRNSPT_FLSH" sheetId="18" state="visible" r:id="rId20"/>
    <sheet name="BGC_FLSH" sheetId="19" state="visible" r:id="rId21"/>
    <sheet name="CE_GL" sheetId="20" state="visible" r:id="rId22"/>
    <sheet name="NE_GL" sheetId="21" state="visible" r:id="rId23"/>
    <sheet name="SE-EGM-GL" sheetId="22" state="visible" r:id="rId24"/>
    <sheet name="SE-LRC-GL" sheetId="23" state="visible" r:id="rId25"/>
    <sheet name="SE-CON-GL " sheetId="24" state="visible" r:id="rId26"/>
    <sheet name="EAST-CON-GL" sheetId="25" state="visible" r:id="rId27"/>
    <sheet name="TX-EGM-GL" sheetId="26" state="visible" r:id="rId28"/>
    <sheet name="TX-HPL-GL " sheetId="27" state="visible" r:id="rId29"/>
    <sheet name="TX-CON-GL " sheetId="28" state="visible" r:id="rId30"/>
    <sheet name="WE-GL " sheetId="29" state="visible" r:id="rId31"/>
    <sheet name="BGC_GL" sheetId="30" state="visible" r:id="rId32"/>
    <sheet name="STG_GL" sheetId="31" state="visible" r:id="rId33"/>
    <sheet name="TRANSPT_GL " sheetId="32" state="visible" r:id="rId34"/>
    <sheet name="CE-VAR" sheetId="33" state="visible" r:id="rId35"/>
    <sheet name="NE-VAR" sheetId="34" state="visible" r:id="rId36"/>
    <sheet name="SE-EGM-VAR" sheetId="35" state="visible" r:id="rId37"/>
    <sheet name="SE-LRC-VAR" sheetId="36" state="visible" r:id="rId38"/>
    <sheet name="SE-CON-VAR" sheetId="37" state="visible" r:id="rId39"/>
    <sheet name="EAST-CON-VAR" sheetId="38" state="visible" r:id="rId40"/>
    <sheet name="TX-EGM-VAR" sheetId="39" state="visible" r:id="rId41"/>
    <sheet name="TX-HPL-VAR " sheetId="40" state="visible" r:id="rId42"/>
    <sheet name="TX-CON-VAR" sheetId="41" state="visible" r:id="rId43"/>
    <sheet name="WE-VAR" sheetId="42" state="visible" r:id="rId44"/>
    <sheet name="STG_VAR" sheetId="43" state="visible" r:id="rId45"/>
    <sheet name="TRNSPT_VAR" sheetId="44" state="visible" r:id="rId46"/>
    <sheet name="BGC_VAR" sheetId="45" state="visible" r:id="rId47"/>
    <sheet name="Actuals" sheetId="46" state="visible" r:id="rId48"/>
  </sheets>
  <externalReferences>
    <externalReference r:id="rId49"/>
    <externalReference r:id="rId50"/>
    <externalReference r:id="rId51"/>
  </externalReferences>
  <definedNames>
    <definedName function="false" hidden="false" localSheetId="45" name="_xlnm.Print_Area" vbProcedure="false">Actuals!$D$638:$I$651</definedName>
    <definedName function="false" hidden="false" localSheetId="44" name="_xlnm.Print_Area" vbProcedure="false">BGC_VAR!$A$1:$I$82</definedName>
    <definedName function="false" hidden="false" localSheetId="32" name="_xlnm.Print_Area" vbProcedure="false">'CE-VAR'!$A$1:$I$82</definedName>
    <definedName function="false" hidden="false" localSheetId="2" name="_xlnm.Print_Area" vbProcedure="false">Check!$A$1:$D$38</definedName>
    <definedName function="false" hidden="false" localSheetId="20" name="_xlnm.Print_Area" vbProcedure="false">NE_GL!$A$1:$AX$92</definedName>
    <definedName function="false" hidden="false" localSheetId="7" name="_xlnm.Print_Area" vbProcedure="false">'NE-FLSH'!$A$1:$M$92</definedName>
    <definedName function="false" hidden="false" localSheetId="33" name="_xlnm.Print_Area" vbProcedure="false">'NE-VAR'!$A$1:$I$92</definedName>
    <definedName function="false" hidden="false" localSheetId="4" name="_xlnm.Print_Area" vbProcedure="false">RECLASS!$A$1:$Y$82</definedName>
    <definedName function="false" hidden="false" localSheetId="10" name="_xlnm.Print_Area" vbProcedure="false">'SE-CON-FLSH'!$A$1:$M$82</definedName>
    <definedName function="false" hidden="false" localSheetId="36" name="_xlnm.Print_Area" vbProcedure="false">'SE-CON-VAR'!$A$1:$I$82</definedName>
    <definedName function="false" hidden="false" localSheetId="8" name="_xlnm.Print_Area" vbProcedure="false">'SE-EGM-FLSH'!$A$1:$M$82</definedName>
    <definedName function="false" hidden="false" localSheetId="34" name="_xlnm.Print_Area" vbProcedure="false">'SE-EGM-VAR'!$A$1:$I$82</definedName>
    <definedName function="false" hidden="false" localSheetId="9" name="_xlnm.Print_Area" vbProcedure="false">'SE-LRC-FLSH'!$A$1:$M$82</definedName>
    <definedName function="false" hidden="false" localSheetId="35" name="_xlnm.Print_Area" vbProcedure="false">'SE-LRC-VAR'!$A$1:$I$82</definedName>
    <definedName function="false" hidden="false" localSheetId="42" name="_xlnm.Print_Area" vbProcedure="false">STG_VAR!$A$1:$I$82</definedName>
    <definedName function="false" hidden="false" localSheetId="5" name="_xlnm.Print_Area" vbProcedure="false">'TIE-OUT'!$A$1:$Y$82</definedName>
    <definedName function="false" hidden="false" localSheetId="3" name="_xlnm.Print_Area" vbProcedure="false">TOTAL!$A$1:$I$92</definedName>
    <definedName function="false" hidden="false" localSheetId="43" name="_xlnm.Print_Area" vbProcedure="false">TRNSPT_VAR!$A$1:$I$82</definedName>
    <definedName function="false" hidden="false" localSheetId="14" name="_xlnm.Print_Area" vbProcedure="false">'TX-CON-FLSH'!$A$1:$M$82</definedName>
    <definedName function="false" hidden="false" localSheetId="40" name="_xlnm.Print_Area" vbProcedure="false">'TX-CON-VAR'!$A$1:$I$82</definedName>
    <definedName function="false" hidden="false" localSheetId="12" name="_xlnm.Print_Area" vbProcedure="false">'TX-EGM-FLSH'!$A$1:$M$92</definedName>
    <definedName function="false" hidden="false" localSheetId="25" name="_xlnm.Print_Area" vbProcedure="false">'TX-EGM-GL'!$A$1:$AX$92</definedName>
    <definedName function="false" hidden="false" localSheetId="38" name="_xlnm.Print_Area" vbProcedure="false">'TX-EGM-VAR'!$A$1:$I$92</definedName>
    <definedName function="false" hidden="false" localSheetId="13" name="_xlnm.Print_Area" vbProcedure="false">'TX-HPL-FLSH'!$A$1:$M$82</definedName>
    <definedName function="false" hidden="false" localSheetId="39" name="_xlnm.Print_Area" vbProcedure="false">'TX-HPL-VAR '!$A$1:$I$82</definedName>
    <definedName function="false" hidden="false" localSheetId="15" name="_xlnm.Print_Area" vbProcedure="false">'WE-FLSH'!$A$1:$M$82</definedName>
    <definedName function="false" hidden="false" localSheetId="41" name="_xlnm.Print_Area" vbProcedure="false">'WE-VAR'!$A$1:$I$82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Actuals!$D$638:$AC$651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5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574371 is 8580444 acct for ontario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52</xdr:row>
                <xdr:rowOff>7</xdr:rowOff>
              </xdr:from>
              <xdr:to>
                <xdr:col>12</xdr:col>
                <xdr:colOff>39</xdr:colOff>
                <xdr:row>56</xdr:row>
                <xdr:rowOff>12</xdr:rowOff>
              </xdr:to>
            </anchor>
          </commentPr>
        </mc:Choice>
        <mc:Fallback/>
      </mc:AlternateContent>
    </comment>
    <comment ref="M5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to Dec. per Cathy 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53</xdr:row>
                <xdr:rowOff>7</xdr:rowOff>
              </xdr:from>
              <xdr:to>
                <xdr:col>14</xdr:col>
                <xdr:colOff>38</xdr:colOff>
                <xdr:row>57</xdr:row>
                <xdr:rowOff>12</xdr:rowOff>
              </xdr:to>
            </anchor>
          </commentPr>
        </mc:Choice>
        <mc:Fallback/>
      </mc:AlternateContent>
    </comment>
    <comment ref="Q5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to 3/99 per cathy 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53</xdr:row>
                <xdr:rowOff>7</xdr:rowOff>
              </xdr:from>
              <xdr:to>
                <xdr:col>18</xdr:col>
                <xdr:colOff>38</xdr:colOff>
                <xdr:row>57</xdr:row>
                <xdr:rowOff>12</xdr:rowOff>
              </xdr:to>
            </anchor>
          </commentPr>
        </mc:Choice>
        <mc:Fallback/>
      </mc:AlternateContent>
    </comment>
    <comment ref="S5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Reversal of Reclass per Cathy 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53</xdr:row>
                <xdr:rowOff>7</xdr:rowOff>
              </xdr:from>
              <xdr:to>
                <xdr:col>20</xdr:col>
                <xdr:colOff>38</xdr:colOff>
                <xdr:row>57</xdr:row>
                <xdr:rowOff>12</xdr:rowOff>
              </xdr:to>
            </anchor>
          </commentPr>
        </mc:Choice>
        <mc:Fallback/>
      </mc:AlternateContent>
    </comment>
  </commentList>
</comments>
</file>

<file path=xl/comments2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from 9802 per M. Sanchez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68</xdr:row>
                <xdr:rowOff>7</xdr:rowOff>
              </xdr:from>
              <xdr:to>
                <xdr:col>14</xdr:col>
                <xdr:colOff>38</xdr:colOff>
                <xdr:row>72</xdr:row>
                <xdr:rowOff>12</xdr:rowOff>
              </xdr:to>
            </anchor>
          </commentPr>
        </mc:Choice>
        <mc:Fallback/>
      </mc:AlternateContent>
    </comment>
    <comment ref="M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Inventory profits reclass  from march per Monique 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72</xdr:row>
                <xdr:rowOff>7</xdr:rowOff>
              </xdr:from>
              <xdr:to>
                <xdr:col>14</xdr:col>
                <xdr:colOff>38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2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8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Acct 8130999 not included in access download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79</xdr:row>
                <xdr:rowOff>7</xdr:rowOff>
              </xdr:from>
              <xdr:to>
                <xdr:col>12</xdr:col>
                <xdr:colOff>39</xdr:colOff>
                <xdr:row>83</xdr:row>
                <xdr:rowOff>1</xdr:rowOff>
              </xdr:to>
            </anchor>
          </commentPr>
        </mc:Choice>
        <mc:Fallback/>
      </mc:AlternateContent>
    </comment>
  </commentList>
</comments>
</file>

<file path=xl/comments2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mtm, liq, and orig clean up per p. love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72</xdr:row>
                <xdr:rowOff>7</xdr:rowOff>
              </xdr:from>
              <xdr:to>
                <xdr:col>18</xdr:col>
                <xdr:colOff>38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liq reclass to 9902 per P. Love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18</xdr:row>
                <xdr:rowOff>7</xdr:rowOff>
              </xdr:from>
              <xdr:to>
                <xdr:col>18</xdr:col>
                <xdr:colOff>38</xdr:colOff>
                <xdr:row>22</xdr:row>
                <xdr:rowOff>12</xdr:rowOff>
              </xdr:to>
            </anchor>
          </commentPr>
        </mc:Choice>
        <mc:Fallback/>
      </mc:AlternateContent>
    </comment>
    <comment ref="Q5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Transfer to asset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53</xdr:row>
                <xdr:rowOff>7</xdr:rowOff>
              </xdr:from>
              <xdr:to>
                <xdr:col>18</xdr:col>
                <xdr:colOff>38</xdr:colOff>
                <xdr:row>57</xdr:row>
                <xdr:rowOff>12</xdr:rowOff>
              </xdr:to>
            </anchor>
          </commentPr>
        </mc:Choice>
        <mc:Fallback/>
      </mc:AlternateContent>
    </comment>
  </commentList>
</comments>
</file>

<file path=xl/comments3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COI cleanup based on numbers from OA group.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68</xdr:row>
                <xdr:rowOff>7</xdr:rowOff>
              </xdr:from>
              <xdr:to>
                <xdr:col>18</xdr:col>
                <xdr:colOff>38</xdr:colOff>
                <xdr:row>72</xdr:row>
                <xdr:rowOff>12</xdr:rowOff>
              </xdr:to>
            </anchor>
          </commentPr>
        </mc:Choice>
        <mc:Fallback/>
      </mc:AlternateContent>
    </comment>
    <comment ref="AG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Janie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16</xdr:colOff>
                <xdr:row>72</xdr:row>
                <xdr:rowOff>7</xdr:rowOff>
              </xdr:from>
              <xdr:to>
                <xdr:col>34</xdr:col>
                <xdr:colOff>38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4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633 adjustment to tie to matrix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42</xdr:row>
                <xdr:rowOff>7</xdr:rowOff>
              </xdr:from>
              <xdr:to>
                <xdr:col>9</xdr:col>
                <xdr:colOff>65</xdr:colOff>
                <xdr:row>46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to central per M. Sanchez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17</xdr:row>
                <xdr:rowOff>7</xdr:rowOff>
              </xdr:from>
              <xdr:to>
                <xdr:col>10</xdr:col>
                <xdr:colOff>39</xdr:colOff>
                <xdr:row>21</xdr:row>
                <xdr:rowOff>12</xdr:rowOff>
              </xdr:to>
            </anchor>
          </commentPr>
        </mc:Choice>
        <mc:Fallback/>
      </mc:AlternateContent>
    </comment>
    <comment ref="I77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to storage per M. Sanchez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75</xdr:row>
                <xdr:rowOff>7</xdr:rowOff>
              </xdr:from>
              <xdr:to>
                <xdr:col>10</xdr:col>
                <xdr:colOff>39</xdr:colOff>
                <xdr:row>79</xdr:row>
                <xdr:rowOff>12</xdr:rowOff>
              </xdr:to>
            </anchor>
          </commentPr>
        </mc:Choice>
        <mc:Fallback/>
      </mc:AlternateContent>
    </comment>
    <comment ref="K6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to stoage per M. Sanchez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63</xdr:row>
                <xdr:rowOff>7</xdr:rowOff>
              </xdr:from>
              <xdr:to>
                <xdr:col>12</xdr:col>
                <xdr:colOff>39</xdr:colOff>
                <xdr:row>67</xdr:row>
                <xdr:rowOff>12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See fin liq comment below.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10</xdr:row>
                <xdr:rowOff>7</xdr:rowOff>
              </xdr:from>
              <xdr:to>
                <xdr:col>20</xdr:col>
                <xdr:colOff>39</xdr:colOff>
                <xdr:row>14</xdr:row>
                <xdr:rowOff>12</xdr:rowOff>
              </xdr:to>
            </anchor>
          </commentPr>
        </mc:Choice>
        <mc:Fallback/>
      </mc:AlternateContent>
    </comment>
    <comment ref="S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2669875 is financial liq that offset revenue billed to EOG invoiced by Laura Karl.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72</xdr:row>
                <xdr:rowOff>7</xdr:rowOff>
              </xdr:from>
              <xdr:to>
                <xdr:col>20</xdr:col>
                <xdr:colOff>39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25000 is adj. To tie to NGPL.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79</xdr:row>
                <xdr:rowOff>7</xdr:rowOff>
              </xdr:from>
              <xdr:to>
                <xdr:col>6</xdr:col>
                <xdr:colOff>37</xdr:colOff>
                <xdr:row>83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<sst xmlns="http://schemas.openxmlformats.org/spreadsheetml/2006/main" count="5145" uniqueCount="206">
  <si>
    <t xml:space="preserve">Operational Analysis Report Package Generator</t>
  </si>
  <si>
    <t xml:space="preserve">Print Regional Packages:</t>
  </si>
  <si>
    <t xml:space="preserve"> </t>
  </si>
  <si>
    <t xml:space="preserve">Complete Package:</t>
  </si>
  <si>
    <t xml:space="preserve">Functional Heads:</t>
  </si>
  <si>
    <t xml:space="preserve">ENRON CAPITAL &amp; TRADE RESOURCES</t>
  </si>
  <si>
    <t xml:space="preserve">OPERATIONAL ANALYSIS - COMPREHENSIVE VARIANCE INTEGRITY CHECK</t>
  </si>
  <si>
    <t xml:space="preserve">COMPANY:  ALL</t>
  </si>
  <si>
    <t xml:space="preserve">REGION: ALL</t>
  </si>
  <si>
    <t xml:space="preserve">PRODUCTION MONTH: 9901</t>
  </si>
  <si>
    <t xml:space="preserve">Regions</t>
  </si>
  <si>
    <t xml:space="preserve">NGP&amp;L</t>
  </si>
  <si>
    <t xml:space="preserve">Actuals</t>
  </si>
  <si>
    <t xml:space="preserve">Variance</t>
  </si>
  <si>
    <t xml:space="preserve">All Reclass</t>
  </si>
  <si>
    <t xml:space="preserve">Central</t>
  </si>
  <si>
    <t xml:space="preserve">Northeast</t>
  </si>
  <si>
    <t xml:space="preserve">East- EGM</t>
  </si>
  <si>
    <t xml:space="preserve">East-LRC</t>
  </si>
  <si>
    <t xml:space="preserve">FT-South East</t>
  </si>
  <si>
    <t xml:space="preserve">Texas-EGM</t>
  </si>
  <si>
    <t xml:space="preserve">Texas-HPL</t>
  </si>
  <si>
    <t xml:space="preserve">FT-South Texas</t>
  </si>
  <si>
    <t xml:space="preserve">West</t>
  </si>
  <si>
    <t xml:space="preserve">Storage</t>
  </si>
  <si>
    <t xml:space="preserve">Transport</t>
  </si>
  <si>
    <t xml:space="preserve">Boston Gas</t>
  </si>
  <si>
    <t xml:space="preserve">Total Per Indiv. Tabs</t>
  </si>
  <si>
    <t xml:space="preserve">Per TOTAL Tab</t>
  </si>
  <si>
    <t xml:space="preserve">Revised NGP&amp;L</t>
  </si>
  <si>
    <t xml:space="preserve">East</t>
  </si>
  <si>
    <t xml:space="preserve">Texas</t>
  </si>
  <si>
    <t xml:space="preserve">Per TOTAL Column</t>
  </si>
  <si>
    <t xml:space="preserve">Southeast- EGM</t>
  </si>
  <si>
    <t xml:space="preserve">Southeast-LRC</t>
  </si>
  <si>
    <t xml:space="preserve">BGC</t>
  </si>
  <si>
    <t xml:space="preserve">Southeast</t>
  </si>
  <si>
    <t xml:space="preserve">OPERATIONAL ANALYSIS - CONSOLIDATED VARIANCE</t>
  </si>
  <si>
    <t xml:space="preserve">Reported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</si>
  <si>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</si>
  <si>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</si>
  <si>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</si>
  <si>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</si>
  <si>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</si>
  <si>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</si>
  <si>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</si>
  <si>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</si>
  <si>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</si>
  <si>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</si>
  <si>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</si>
  <si>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</si>
  <si>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</si>
  <si>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</si>
  <si>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</si>
  <si>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</si>
  <si>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</si>
  <si>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</si>
  <si>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</si>
  <si>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</si>
  <si>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</si>
  <si>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</si>
  <si>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</si>
  <si>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</si>
  <si>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</si>
  <si>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</si>
  <si>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</si>
  <si>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</si>
  <si>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</si>
  <si>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</si>
  <si>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</si>
  <si>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</si>
  <si>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</si>
  <si>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</si>
  <si>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</si>
  <si>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</si>
  <si>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</si>
  <si>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</si>
  <si>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</si>
  <si>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</si>
  <si>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</si>
  <si>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</si>
  <si>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</si>
  <si>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</si>
  <si>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MTM Income:</t>
  </si>
  <si>
    <t xml:space="preserve">  Current Gross Book Balance</t>
  </si>
  <si>
    <t xml:space="preserve">  Prior Month Book Balance</t>
  </si>
  <si>
    <t xml:space="preserve">Total MTM Income</t>
  </si>
  <si>
    <t xml:space="preserve">Prudency</t>
  </si>
  <si>
    <t xml:space="preserve">Financial Liquidations</t>
  </si>
  <si>
    <t xml:space="preserve">Originations</t>
  </si>
  <si>
    <t xml:space="preserve">Broker Fees</t>
  </si>
  <si>
    <t xml:space="preserve">Asset Group Demand Charges</t>
  </si>
  <si>
    <t xml:space="preserve">Citrus Mgmt Fees</t>
  </si>
  <si>
    <t xml:space="preserve">Interdesk Charges</t>
  </si>
  <si>
    <t xml:space="preserve">Canada</t>
  </si>
  <si>
    <t xml:space="preserve">Miscellaneous</t>
  </si>
  <si>
    <t xml:space="preserve">TOTAL</t>
  </si>
  <si>
    <t xml:space="preserve">FT-All Regions</t>
  </si>
  <si>
    <t xml:space="preserve">Current Month MTM</t>
  </si>
  <si>
    <t xml:space="preserve">TOTAL FIRM TRADING</t>
  </si>
  <si>
    <t xml:space="preserve">TOTAL GL</t>
  </si>
  <si>
    <t xml:space="preserve">ENRON CAPITAL &amp; TRADE RESOURCES </t>
  </si>
  <si>
    <t xml:space="preserve">OPERATIONAL ANALYSIS - RECLASSES</t>
  </si>
  <si>
    <t xml:space="preserve">Total</t>
  </si>
  <si>
    <t xml:space="preserve">Southeast-EGM</t>
  </si>
  <si>
    <t xml:space="preserve">BUG</t>
  </si>
  <si>
    <t xml:space="preserve">OPERATIONAL ANALYSIS - TIE-OUT SCHEDULE</t>
  </si>
  <si>
    <t xml:space="preserve">FT-Tieout</t>
  </si>
  <si>
    <t xml:space="preserve">TOTAL FIRM</t>
  </si>
  <si>
    <t xml:space="preserve">TOTAL TIEOUT</t>
  </si>
  <si>
    <t xml:space="preserve">OPERATIONAL ANALYSIS - REPORTED</t>
  </si>
  <si>
    <t xml:space="preserve">COMPANY:  ECTR (EGM)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</si>
  <si>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</si>
  <si>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</si>
  <si>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</si>
  <si>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</si>
  <si>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TOTAL NGPL</t>
  </si>
  <si>
    <t xml:space="preserve">COMPANY:  LRC</t>
  </si>
  <si>
    <t xml:space="preserve">COMPANY:  ECTR (EGM) / LRC</t>
  </si>
  <si>
    <t xml:space="preserve">REGION: EAST</t>
  </si>
  <si>
    <t xml:space="preserve">REGION: EAST </t>
  </si>
  <si>
    <t xml:space="preserve">COMPANY:  HPL</t>
  </si>
  <si>
    <t xml:space="preserve">COMPANY:  ECTR (EGM) / HPL</t>
  </si>
  <si>
    <t xml:space="preserve">REGION: STORAGE</t>
  </si>
  <si>
    <t xml:space="preserve">REGION:  TRANSPORT</t>
  </si>
  <si>
    <t xml:space="preserve">REGION: Boston Gas</t>
  </si>
  <si>
    <t xml:space="preserve">OPERATIONAL ANALYSIS - ACTUALS</t>
  </si>
  <si>
    <t xml:space="preserve">REGION:  CENTRAL</t>
  </si>
  <si>
    <t xml:space="preserve">Reclasses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</si>
  <si>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</si>
  <si>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</si>
  <si>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</si>
  <si>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</si>
  <si>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</si>
  <si>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</si>
  <si>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</si>
  <si>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</si>
  <si>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</si>
  <si>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</si>
  <si>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</si>
  <si>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</si>
  <si>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REGION:  NORTHEAST</t>
  </si>
  <si>
    <t xml:space="preserve">FT-East</t>
  </si>
  <si>
    <t xml:space="preserve">REGION:  SOUTHEAST</t>
  </si>
  <si>
    <t xml:space="preserve">REGION:  EAST</t>
  </si>
  <si>
    <t xml:space="preserve">REGION:  TEXAS</t>
  </si>
  <si>
    <t xml:space="preserve">Fuel Allocation:</t>
  </si>
  <si>
    <t xml:space="preserve">  Storage Book</t>
  </si>
  <si>
    <t xml:space="preserve">  Transport Book</t>
  </si>
  <si>
    <t xml:space="preserve">  Texas Desk</t>
  </si>
  <si>
    <t xml:space="preserve">3rd Party Commidity exp. to transport book</t>
  </si>
  <si>
    <t xml:space="preserve">3rd Party Demand exp. to transport book</t>
  </si>
  <si>
    <t xml:space="preserve">Total </t>
  </si>
  <si>
    <t xml:space="preserve">REGION:  WEST</t>
  </si>
  <si>
    <t xml:space="preserve">REGION:  Boston Gas</t>
  </si>
  <si>
    <t xml:space="preserve">REGION:  STORAGE</t>
  </si>
  <si>
    <t xml:space="preserve">OPERATIONAL ANALYSIS - VARIANCE</t>
  </si>
  <si>
    <t xml:space="preserve">COMPANY:   ECTR (EGM)</t>
  </si>
  <si>
    <t xml:space="preserve">REGION: CENTRAL</t>
  </si>
  <si>
    <t xml:space="preserve">REGION: NORTHEAST</t>
  </si>
  <si>
    <t xml:space="preserve">REGION: SOUTHEAST</t>
  </si>
  <si>
    <t xml:space="preserve">REGION: TEXAS</t>
  </si>
  <si>
    <t xml:space="preserve">REGION: WEST</t>
  </si>
  <si>
    <t xml:space="preserve">Company</t>
  </si>
  <si>
    <t xml:space="preserve">Region</t>
  </si>
  <si>
    <t xml:space="preserve">OA Code</t>
  </si>
  <si>
    <t xml:space="preserve">Description</t>
  </si>
  <si>
    <t xml:space="preserve">Month/Volume</t>
  </si>
  <si>
    <t xml:space="preserve">Month/Amount</t>
  </si>
  <si>
    <t xml:space="preserve">Copy Paste to line #3</t>
  </si>
  <si>
    <t xml:space="preserve">company</t>
  </si>
  <si>
    <t xml:space="preserve">9901V</t>
  </si>
  <si>
    <t xml:space="preserve">9901A</t>
  </si>
  <si>
    <t xml:space="preserve">HPL</t>
  </si>
  <si>
    <t xml:space="preserve">HPL-TEXAS</t>
  </si>
  <si>
    <t xml:space="preserve">Dmd Reimbursments</t>
  </si>
  <si>
    <t xml:space="preserve">Injection</t>
  </si>
  <si>
    <t xml:space="preserve">W/D (Purchase from Stg</t>
  </si>
  <si>
    <t xml:space="preserve">Linepack</t>
  </si>
  <si>
    <t xml:space="preserve">Shrinkage</t>
  </si>
  <si>
    <t xml:space="preserve">UA4</t>
  </si>
  <si>
    <t xml:space="preserve">Fuel</t>
  </si>
  <si>
    <t xml:space="preserve">Interstate Revenue</t>
  </si>
  <si>
    <t xml:space="preserve">Intrastate Revenue</t>
  </si>
  <si>
    <t xml:space="preserve">Transport Expense (Intra CTS)</t>
  </si>
  <si>
    <t xml:space="preserve">Transport Revenue (Intra CTS)</t>
  </si>
  <si>
    <t xml:space="preserve">Current Gross Book Balance</t>
  </si>
  <si>
    <t xml:space="preserve">Prior Month Book Balance</t>
  </si>
  <si>
    <t xml:space="preserve">LRC</t>
  </si>
  <si>
    <t xml:space="preserve">SEAST</t>
  </si>
  <si>
    <t xml:space="preserve">OFF</t>
  </si>
  <si>
    <t xml:space="preserve">CENTRAL</t>
  </si>
  <si>
    <t xml:space="preserve">NEAST</t>
  </si>
  <si>
    <t xml:space="preserve">TEXAS</t>
  </si>
  <si>
    <t xml:space="preserve">WEST</t>
  </si>
  <si>
    <t xml:space="preserve">STG</t>
  </si>
  <si>
    <t xml:space="preserve">STORAGE</t>
  </si>
  <si>
    <t xml:space="preserve">TRP</t>
  </si>
  <si>
    <t xml:space="preserve">TRANSPORT</t>
  </si>
  <si>
    <t xml:space="preserve">Amount</t>
  </si>
  <si>
    <t xml:space="preserve">LRC-SEAST</t>
  </si>
  <si>
    <t xml:space="preserve">SE-EGM</t>
  </si>
  <si>
    <t xml:space="preserve">SE-CON-GL</t>
  </si>
  <si>
    <t xml:space="preserve">TX-EGM</t>
  </si>
  <si>
    <t xml:space="preserve">HPL-TX</t>
  </si>
  <si>
    <t xml:space="preserve">TX-CONS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</si>
</sst>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#,##0.00000000_);[RED]\(#,##0.00000000\)"/>
    <numFmt numFmtId="169" formatCode="[$-409]mmm\-yy"/>
    <numFmt numFmtId="170" formatCode="mmmm\-yy"/>
    <numFmt numFmtId="171" formatCode="[$-409]#,##0_);\(#,##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4"/>
      <name val="Arial Narrow"/>
      <family val="0"/>
    </font>
    <font>
      <sz val="14"/>
      <name val="Arial Narrow"/>
      <family val="0"/>
    </font>
    <font>
      <u val="single"/>
      <sz val="14"/>
      <name val="Arial Narrow"/>
      <family val="0"/>
    </font>
    <font>
      <sz val="10"/>
      <name val="Arial"/>
      <family val="2"/>
    </font>
    <font>
      <sz val="10"/>
      <color rgb="FFFF00FF"/>
      <name val="Arial"/>
      <family val="2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008000"/>
      <name val="Arial"/>
      <family val="0"/>
    </font>
    <font>
      <b val="true"/>
      <sz val="10"/>
      <color rgb="FF80008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2"/>
      <name val="Arial"/>
      <family val="0"/>
    </font>
    <font>
      <sz val="10"/>
      <color rgb="FF3333CC"/>
      <name val="Arial"/>
      <family val="2"/>
    </font>
    <font>
      <sz val="10"/>
      <color rgb="FFFF00FF"/>
      <name val="Arial"/>
      <family val="0"/>
    </font>
    <font>
      <b val="true"/>
      <sz val="10"/>
      <color rgb="FFFF0000"/>
      <name val="arial"/>
      <family val="0"/>
    </font>
    <font>
      <sz val="10"/>
      <color rgb="FF0000FF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0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externalLink" Target="externalLinks/externalLink1.xml"/><Relationship Id="rId50" Type="http://schemas.openxmlformats.org/officeDocument/2006/relationships/externalLink" Target="externalLinks/externalLink2.xml"/><Relationship Id="rId51" Type="http://schemas.openxmlformats.org/officeDocument/2006/relationships/externalLink" Target="externalLinks/externalLink3.xml"/><Relationship Id="rId52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4</xdr:row>
          <xdr:rowOff>47520</xdr:rowOff>
        </xdr:from>
        <xdr:to>
          <xdr:col>4</xdr:col>
          <xdr:colOff>381600</xdr:colOff>
          <xdr:row>5</xdr:row>
          <xdr:rowOff>-38160</xdr:rowOff>
        </xdr:to>
        <xdr:sp>
          <xdr:nvSpPr>
            <xdr:cNvPr id="1001" name="Button 1" descr="Centr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Central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5</xdr:row>
          <xdr:rowOff>47880</xdr:rowOff>
        </xdr:from>
        <xdr:to>
          <xdr:col>4</xdr:col>
          <xdr:colOff>381600</xdr:colOff>
          <xdr:row>6</xdr:row>
          <xdr:rowOff>-9360</xdr:rowOff>
        </xdr:to>
        <xdr:sp>
          <xdr:nvSpPr>
            <xdr:cNvPr id="1002" name="Button 2" descr="Nor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Northeast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6</xdr:row>
          <xdr:rowOff>48240</xdr:rowOff>
        </xdr:from>
        <xdr:to>
          <xdr:col>4</xdr:col>
          <xdr:colOff>381600</xdr:colOff>
          <xdr:row>7</xdr:row>
          <xdr:rowOff>-9360</xdr:rowOff>
        </xdr:to>
        <xdr:sp>
          <xdr:nvSpPr>
            <xdr:cNvPr id="1003" name="Button 3" descr="Sou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Southeast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7</xdr:row>
          <xdr:rowOff>47880</xdr:rowOff>
        </xdr:from>
        <xdr:to>
          <xdr:col>4</xdr:col>
          <xdr:colOff>381600</xdr:colOff>
          <xdr:row>8</xdr:row>
          <xdr:rowOff>-9360</xdr:rowOff>
        </xdr:to>
        <xdr:sp>
          <xdr:nvSpPr>
            <xdr:cNvPr id="1004" name="Button 4" descr="Texa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Texas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8</xdr:row>
          <xdr:rowOff>47880</xdr:rowOff>
        </xdr:from>
        <xdr:to>
          <xdr:col>4</xdr:col>
          <xdr:colOff>381600</xdr:colOff>
          <xdr:row>9</xdr:row>
          <xdr:rowOff>-9360</xdr:rowOff>
        </xdr:to>
        <xdr:sp>
          <xdr:nvSpPr>
            <xdr:cNvPr id="1005" name="Button 5" descr="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9</xdr:row>
          <xdr:rowOff>47880</xdr:rowOff>
        </xdr:from>
        <xdr:to>
          <xdr:col>4</xdr:col>
          <xdr:colOff>381600</xdr:colOff>
          <xdr:row>10</xdr:row>
          <xdr:rowOff>-9360</xdr:rowOff>
        </xdr:to>
        <xdr:sp>
          <xdr:nvSpPr>
            <xdr:cNvPr id="1006" name="Button 6" descr="Trans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10</xdr:row>
          <xdr:rowOff>47880</xdr:rowOff>
        </xdr:from>
        <xdr:to>
          <xdr:col>4</xdr:col>
          <xdr:colOff>381600</xdr:colOff>
          <xdr:row>11</xdr:row>
          <xdr:rowOff>-9360</xdr:rowOff>
        </xdr:to>
        <xdr:sp>
          <xdr:nvSpPr>
            <xdr:cNvPr id="1007" name="Button 7" descr="Stor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Storage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11</xdr:row>
          <xdr:rowOff>47880</xdr:rowOff>
        </xdr:from>
        <xdr:to>
          <xdr:col>4</xdr:col>
          <xdr:colOff>381600</xdr:colOff>
          <xdr:row>12</xdr:row>
          <xdr:rowOff>-9360</xdr:rowOff>
        </xdr:to>
        <xdr:sp>
          <xdr:nvSpPr>
            <xdr:cNvPr id="1008" name="Button 8" descr="Canad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Canada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14</xdr:row>
          <xdr:rowOff>47880</xdr:rowOff>
        </xdr:from>
        <xdr:to>
          <xdr:col>4</xdr:col>
          <xdr:colOff>381600</xdr:colOff>
          <xdr:row>15</xdr:row>
          <xdr:rowOff>-9360</xdr:rowOff>
        </xdr:to>
        <xdr:sp>
          <xdr:nvSpPr>
            <xdr:cNvPr id="1009" name="Button 9" descr="Complete S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Complete Set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17</xdr:row>
          <xdr:rowOff>48240</xdr:rowOff>
        </xdr:from>
        <xdr:to>
          <xdr:col>4</xdr:col>
          <xdr:colOff>381600</xdr:colOff>
          <xdr:row>18</xdr:row>
          <xdr:rowOff>-9360</xdr:rowOff>
        </xdr:to>
        <xdr:sp>
          <xdr:nvSpPr>
            <xdr:cNvPr id="1010" name="Button 10" descr="Varian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Variance</a:t>
              </a:r>
            </a:p>
          </xdr:txBody>
        </xdr:sp>
        <xdr:clientData/>
      </xdr:twoCellAnchor>
    </mc:Choice>
  </mc:AlternateContent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348840</xdr:colOff>
          <xdr:row>0</xdr:row>
          <xdr:rowOff>48240</xdr:rowOff>
        </xdr:from>
        <xdr:to>
          <xdr:col>3</xdr:col>
          <xdr:colOff>1562400</xdr:colOff>
          <xdr:row>1</xdr:row>
          <xdr:rowOff>-86040</xdr:rowOff>
        </xdr:to>
        <xdr:sp>
          <xdr:nvSpPr>
            <xdr:cNvPr id="1001" name="Button 1" descr="Check Tot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Check Totals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9/Flash/99_Exposur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7/FLASH/97HYPREC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Actg_egm/1999/Region/9904/9904_O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GC"/>
      <sheetName val="Sithe"/>
      <sheetName val="Central"/>
      <sheetName val="Aruba"/>
      <sheetName val="East"/>
      <sheetName val="Texas"/>
      <sheetName val="West"/>
      <sheetName val="Denver"/>
      <sheetName val="Storage"/>
      <sheetName val="Ontario"/>
      <sheetName val="BUG"/>
      <sheetName val="Summary"/>
      <sheetName val="Exposure"/>
      <sheetName val="ST Warroom 99"/>
      <sheetName val="True-Up"/>
      <sheetName val="Que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9">
          <cell r="B39">
            <v>112326</v>
          </cell>
          <cell r="C39">
            <v>-1631562</v>
          </cell>
          <cell r="D39">
            <v>0</v>
          </cell>
          <cell r="E39">
            <v>0</v>
          </cell>
          <cell r="F39">
            <v>788060</v>
          </cell>
        </row>
        <row r="39">
          <cell r="H39">
            <v>-796783</v>
          </cell>
          <cell r="I39">
            <v>0</v>
          </cell>
          <cell r="J39">
            <v>0</v>
          </cell>
          <cell r="K39">
            <v>0</v>
          </cell>
          <cell r="L39">
            <v>-5630</v>
          </cell>
          <cell r="M39">
            <v>1722384</v>
          </cell>
        </row>
        <row r="39">
          <cell r="O39">
            <v>0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??"/>
      <sheetName val="***??"/>
      <sheetName val="Consol Actuals"/>
      <sheetName val="True-up"/>
      <sheetName val="OAvsACT"/>
      <sheetName val="OAvsACT97"/>
      <sheetName val="OAvsACT98"/>
      <sheetName val="98 WR Adj"/>
      <sheetName val="ST Warroom 97&amp;98"/>
      <sheetName val="Canada"/>
      <sheetName val="pma 9801"/>
      <sheetName val="ST Actuals 97&amp;98"/>
      <sheetName val="1997"/>
      <sheetName val="Warroom"/>
    </sheetNames>
    <sheetDataSet>
      <sheetData sheetId="0"/>
      <sheetData sheetId="1"/>
      <sheetData sheetId="2"/>
      <sheetData sheetId="3"/>
      <sheetData sheetId="4">
        <row r="39">
          <cell r="C39">
            <v>28112024.78</v>
          </cell>
        </row>
        <row r="39">
          <cell r="G39">
            <v>2672004.78</v>
          </cell>
        </row>
        <row r="41">
          <cell r="C41">
            <v>658177.350000002</v>
          </cell>
        </row>
        <row r="41">
          <cell r="G41">
            <v>469382.350000002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Printout"/>
      <sheetName val="Check"/>
      <sheetName val="TOTAL"/>
      <sheetName val="RECLASS"/>
      <sheetName val="TIE-OUT"/>
      <sheetName val="CE-FLSH"/>
      <sheetName val="EAST-EGM-FLSH"/>
      <sheetName val="EAST-LRC-FLSH"/>
      <sheetName val="EAST-CON-FLSH"/>
      <sheetName val="BGC-EGM-FLSH"/>
      <sheetName val="TX-EGM-FLSH"/>
      <sheetName val="TX-HPL-FLSH"/>
      <sheetName val="TX-CON-FLSH"/>
      <sheetName val="WE-FLSH"/>
      <sheetName val="STG_FLSH"/>
      <sheetName val="ONT_FLSH"/>
      <sheetName val="BUG_FLSH"/>
      <sheetName val="CE_GL"/>
      <sheetName val="EAST-EGM-GL"/>
      <sheetName val="EAST-LRC-GL"/>
      <sheetName val="EAST-CON-GL "/>
      <sheetName val="BGC-EGM-GL"/>
      <sheetName val="TX-EGM-GL"/>
      <sheetName val="TX-HPL-GL "/>
      <sheetName val="TX-CON-GL "/>
      <sheetName val="WE-GL "/>
      <sheetName val="BUG_GL"/>
      <sheetName val="STG_GL"/>
      <sheetName val="ONT_GL "/>
      <sheetName val="CE-VAR"/>
      <sheetName val="EAST-EGM-VAR"/>
      <sheetName val="EAST-LRC-VAR"/>
      <sheetName val="EAST-CON-VAR"/>
      <sheetName val="BGC-EGM-VAR"/>
      <sheetName val="TX-EGM-VAR"/>
      <sheetName val="TX-HPL-VAR "/>
      <sheetName val="TX-CON-VAR"/>
      <sheetName val="WE-VAR"/>
      <sheetName val="STG_VAR"/>
      <sheetName val="ONT_VAR"/>
      <sheetName val="BUG_VAR"/>
      <sheetName val="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2">
          <cell r="M82">
            <v>53778.9901121649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5.v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vmlDrawing" Target="../drawings/vmlDrawing6.v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comments" Target="../comments23.xml"/><Relationship Id="rId2" Type="http://schemas.openxmlformats.org/officeDocument/2006/relationships/vmlDrawing" Target="../drawings/vmlDrawing7.v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comments" Target="../comments26.xml"/><Relationship Id="rId2" Type="http://schemas.openxmlformats.org/officeDocument/2006/relationships/vmlDrawing" Target="../drawings/vmlDrawing8.v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9.v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comments" Target="../comments31.xml"/><Relationship Id="rId2" Type="http://schemas.openxmlformats.org/officeDocument/2006/relationships/vmlDrawing" Target="../drawings/vmlDrawing10.v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comments" Target="../comments46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1.vml"/><Relationship Id="rId4" Type="http://schemas.openxmlformats.org/officeDocument/2006/relationships/ctrlProp" Target="../ctrlProps/ctrlProps1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3" activePane="bottomRight" state="frozen"/>
      <selection pane="topLeft" activeCell="A1" activeCellId="0" sqref="A1"/>
      <selection pane="topRight" activeCell="D1" activeCellId="0" sqref="D1"/>
      <selection pane="bottomLeft" activeCell="A53" activeCellId="0" sqref="A53"/>
      <selection pane="bottomRight" activeCell="D53" activeCellId="0" sqref="D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'SE-EGM-VAR'!A4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v>9140188</v>
      </c>
      <c r="E11" s="13" t="n">
        <v>16844935</v>
      </c>
      <c r="F11" s="13" t="n">
        <f aca="false">H11-D11</f>
        <v>0</v>
      </c>
      <c r="G11" s="15" t="n">
        <f aca="false">I11-E11</f>
        <v>0</v>
      </c>
      <c r="H11" s="13" t="n">
        <f aca="false">D11</f>
        <v>9140188</v>
      </c>
      <c r="I11" s="47" t="n">
        <f aca="false">E11</f>
        <v>16844935</v>
      </c>
      <c r="J11" s="13"/>
      <c r="K11" s="47"/>
      <c r="L11" s="13" t="n">
        <f aca="false">H11+J11</f>
        <v>9140188</v>
      </c>
      <c r="M11" s="47" t="n">
        <f aca="false">I11+K11</f>
        <v>16844935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v>4217731</v>
      </c>
      <c r="E13" s="13" t="n">
        <v>7863361.2395051</v>
      </c>
      <c r="F13" s="13" t="n">
        <f aca="false">H13-D13</f>
        <v>0</v>
      </c>
      <c r="G13" s="15" t="n">
        <f aca="false">I13-E13</f>
        <v>0</v>
      </c>
      <c r="H13" s="13" t="n">
        <f aca="false">D13</f>
        <v>4217731</v>
      </c>
      <c r="I13" s="47" t="n">
        <f aca="false">E13</f>
        <v>7863361.2395051</v>
      </c>
      <c r="J13" s="13"/>
      <c r="K13" s="47"/>
      <c r="L13" s="13" t="n">
        <f aca="false">H13+J13</f>
        <v>4217731</v>
      </c>
      <c r="M13" s="47" t="n">
        <f aca="false">I13+K13</f>
        <v>7863361.2395051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v>0</v>
      </c>
      <c r="E15" s="13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v>13357919</v>
      </c>
      <c r="E16" s="17" t="n">
        <v>24708296.2395051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13357919</v>
      </c>
      <c r="I16" s="48" t="n">
        <f aca="false">SUM(I11:I15)</f>
        <v>24708296.2395051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13357919</v>
      </c>
      <c r="M16" s="48" t="n">
        <f aca="false">SUM(M11:M15)</f>
        <v>24708296.2395051</v>
      </c>
    </row>
    <row r="17" customFormat="false" ht="12.75" hidden="false" customHeight="false" outlineLevel="0" collapsed="false">
      <c r="A17" s="42"/>
      <c r="B17" s="37"/>
      <c r="C17" s="38"/>
      <c r="D17" s="13"/>
      <c r="E17" s="13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13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v>-2320411</v>
      </c>
      <c r="E19" s="13" t="n">
        <v>-4147235</v>
      </c>
      <c r="F19" s="13" t="n">
        <f aca="false">H19-D19</f>
        <v>0</v>
      </c>
      <c r="G19" s="15" t="n">
        <f aca="false">I19-E19</f>
        <v>0</v>
      </c>
      <c r="H19" s="13" t="n">
        <f aca="false">D19</f>
        <v>-2320411</v>
      </c>
      <c r="I19" s="47" t="n">
        <f aca="false">E19</f>
        <v>-4147235</v>
      </c>
      <c r="J19" s="13"/>
      <c r="K19" s="47"/>
      <c r="L19" s="13" t="n">
        <f aca="false">H19+J19</f>
        <v>-2320411</v>
      </c>
      <c r="M19" s="47" t="n">
        <f aca="false">I19+K19</f>
        <v>-4147235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v>-9663424</v>
      </c>
      <c r="E21" s="13" t="n">
        <v>-17568887</v>
      </c>
      <c r="F21" s="13" t="n">
        <f aca="false">H21-D21</f>
        <v>0</v>
      </c>
      <c r="G21" s="15" t="n">
        <f aca="false">I21-E21</f>
        <v>0</v>
      </c>
      <c r="H21" s="13" t="n">
        <f aca="false">D21</f>
        <v>-9663424</v>
      </c>
      <c r="I21" s="47" t="n">
        <f aca="false">E21</f>
        <v>-17568887</v>
      </c>
      <c r="J21" s="13"/>
      <c r="K21" s="47"/>
      <c r="L21" s="13" t="n">
        <f aca="false">H21+J21</f>
        <v>-9663424</v>
      </c>
      <c r="M21" s="47" t="n">
        <f aca="false">I21+K21</f>
        <v>-17568887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v>0</v>
      </c>
      <c r="E23" s="13" t="n">
        <v>0</v>
      </c>
      <c r="F23" s="13" t="n">
        <f aca="false">H23-D23</f>
        <v>0</v>
      </c>
      <c r="G23" s="15" t="n">
        <f aca="false">I23-E23</f>
        <v>0</v>
      </c>
      <c r="H23" s="13" t="n">
        <f aca="false">D23</f>
        <v>0</v>
      </c>
      <c r="I23" s="47" t="n">
        <f aca="false">E23</f>
        <v>0</v>
      </c>
      <c r="J23" s="13"/>
      <c r="K23" s="47"/>
      <c r="L23" s="13" t="n">
        <f aca="false">H23+J23</f>
        <v>0</v>
      </c>
      <c r="M23" s="47" t="n">
        <f aca="false">I23+K23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v>-11983835</v>
      </c>
      <c r="E24" s="17" t="n">
        <v>-21716122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-11983835</v>
      </c>
      <c r="I24" s="48" t="n">
        <f aca="false">SUM(I19:I23)</f>
        <v>-21716122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-11983835</v>
      </c>
      <c r="M24" s="48" t="n">
        <f aca="false">SUM(M19:M23)</f>
        <v>-21716122</v>
      </c>
    </row>
    <row r="25" customFormat="false" ht="12.75" hidden="false" customHeight="false" outlineLevel="0" collapsed="false">
      <c r="A25" s="42"/>
      <c r="B25" s="37"/>
      <c r="C25" s="38"/>
      <c r="D25" s="13"/>
      <c r="E25" s="13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13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v>978794</v>
      </c>
      <c r="E27" s="13" t="n">
        <v>1772939</v>
      </c>
      <c r="F27" s="13" t="n">
        <f aca="false">H27-D27</f>
        <v>0</v>
      </c>
      <c r="G27" s="15" t="n">
        <f aca="false">I27-E27</f>
        <v>0</v>
      </c>
      <c r="H27" s="13" t="n">
        <f aca="false">D27</f>
        <v>978794</v>
      </c>
      <c r="I27" s="47" t="n">
        <f aca="false">E27</f>
        <v>1772939</v>
      </c>
      <c r="J27" s="13"/>
      <c r="K27" s="47"/>
      <c r="L27" s="13" t="n">
        <f aca="false">H27+J27</f>
        <v>978794</v>
      </c>
      <c r="M27" s="47" t="n">
        <f aca="false">I27+K27</f>
        <v>1772939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v>-1476461</v>
      </c>
      <c r="E28" s="13" t="n">
        <v>-2857245</v>
      </c>
      <c r="F28" s="13" t="n">
        <f aca="false">H28-D28</f>
        <v>0</v>
      </c>
      <c r="G28" s="15" t="n">
        <f aca="false">I28-E28</f>
        <v>0</v>
      </c>
      <c r="H28" s="13" t="n">
        <f aca="false">D28</f>
        <v>-1476461</v>
      </c>
      <c r="I28" s="47" t="n">
        <f aca="false">E28</f>
        <v>-2857245</v>
      </c>
      <c r="J28" s="13"/>
      <c r="K28" s="47"/>
      <c r="L28" s="13" t="n">
        <f aca="false">H28+J28</f>
        <v>-1476461</v>
      </c>
      <c r="M28" s="47" t="n">
        <f aca="false">I28+K28</f>
        <v>-2857245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v>-497667</v>
      </c>
      <c r="E29" s="17" t="n">
        <v>-1084306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-497667</v>
      </c>
      <c r="I29" s="48" t="n">
        <f aca="false">SUM(I27:I28)</f>
        <v>-1084306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-497667</v>
      </c>
      <c r="M29" s="48" t="n">
        <f aca="false">SUM(M27:M28)</f>
        <v>-1084306</v>
      </c>
    </row>
    <row r="30" customFormat="false" ht="12.75" hidden="false" customHeight="false" outlineLevel="0" collapsed="false">
      <c r="A30" s="42"/>
      <c r="B30" s="37"/>
      <c r="C30" s="38"/>
      <c r="D30" s="13"/>
      <c r="E30" s="13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13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v>372334</v>
      </c>
      <c r="E32" s="13" t="n">
        <v>689049</v>
      </c>
      <c r="F32" s="13" t="n">
        <f aca="false">H32-D32</f>
        <v>0</v>
      </c>
      <c r="G32" s="15" t="n">
        <f aca="false">I32-E32</f>
        <v>0</v>
      </c>
      <c r="H32" s="13" t="n">
        <f aca="false">D32</f>
        <v>372334</v>
      </c>
      <c r="I32" s="47" t="n">
        <f aca="false">E32</f>
        <v>689049</v>
      </c>
      <c r="J32" s="13"/>
      <c r="K32" s="47"/>
      <c r="L32" s="13" t="n">
        <f aca="false">H32+J32</f>
        <v>372334</v>
      </c>
      <c r="M32" s="47" t="n">
        <f aca="false">I32+K32</f>
        <v>689049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v>-440847</v>
      </c>
      <c r="E33" s="13" t="n">
        <v>-812591</v>
      </c>
      <c r="F33" s="13" t="n">
        <f aca="false">H33-D33</f>
        <v>0</v>
      </c>
      <c r="G33" s="15" t="n">
        <f aca="false">I33-E33</f>
        <v>0</v>
      </c>
      <c r="H33" s="13" t="n">
        <f aca="false">D33</f>
        <v>-440847</v>
      </c>
      <c r="I33" s="47" t="n">
        <f aca="false">E33</f>
        <v>-812591</v>
      </c>
      <c r="J33" s="13"/>
      <c r="K33" s="47"/>
      <c r="L33" s="13" t="n">
        <f aca="false">H33+J33</f>
        <v>-440847</v>
      </c>
      <c r="M33" s="47" t="n">
        <f aca="false">I33+K33</f>
        <v>-812591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v>0</v>
      </c>
      <c r="E34" s="13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v>0</v>
      </c>
      <c r="E35" s="13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v>-68513</v>
      </c>
      <c r="E36" s="17" t="n">
        <v>-123542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-68513</v>
      </c>
      <c r="I36" s="48" t="n">
        <f aca="false">SUM(I32:I35)</f>
        <v>-123542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-68513</v>
      </c>
      <c r="M36" s="48" t="n">
        <f aca="false">SUM(M32:M35)</f>
        <v>-123542</v>
      </c>
    </row>
    <row r="37" customFormat="false" ht="12.75" hidden="false" customHeight="false" outlineLevel="0" collapsed="false">
      <c r="A37" s="42"/>
      <c r="B37" s="37"/>
      <c r="C37" s="38"/>
      <c r="D37" s="13"/>
      <c r="E37" s="13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13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v>0</v>
      </c>
      <c r="E39" s="13" t="n">
        <v>0</v>
      </c>
      <c r="F39" s="13" t="n">
        <f aca="false">H39-D39</f>
        <v>0</v>
      </c>
      <c r="G39" s="15" t="n">
        <f aca="false">I39-E39</f>
        <v>0</v>
      </c>
      <c r="H39" s="13" t="n">
        <f aca="false">D39</f>
        <v>0</v>
      </c>
      <c r="I39" s="47" t="n">
        <f aca="false">E39</f>
        <v>0</v>
      </c>
      <c r="J39" s="13"/>
      <c r="K39" s="47"/>
      <c r="L39" s="13" t="n">
        <f aca="false">H39+J39</f>
        <v>0</v>
      </c>
      <c r="M39" s="47" t="n">
        <f aca="false">I39+K39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v>0</v>
      </c>
      <c r="E40" s="13" t="n">
        <v>0</v>
      </c>
      <c r="F40" s="13" t="n">
        <f aca="false">H40-D40</f>
        <v>0</v>
      </c>
      <c r="G40" s="15" t="n">
        <f aca="false">I40-E40</f>
        <v>0</v>
      </c>
      <c r="H40" s="13" t="n">
        <f aca="false">D40</f>
        <v>0</v>
      </c>
      <c r="I40" s="47" t="n">
        <f aca="false">E40</f>
        <v>0</v>
      </c>
      <c r="J40" s="13"/>
      <c r="K40" s="47"/>
      <c r="L40" s="13" t="n">
        <f aca="false">H40+J40</f>
        <v>0</v>
      </c>
      <c r="M40" s="47" t="n">
        <f aca="false">I40+K40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5" t="n">
        <v>0</v>
      </c>
      <c r="E41" s="15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v>0</v>
      </c>
      <c r="E42" s="17" t="n"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v>0</v>
      </c>
      <c r="E43" s="17" t="n"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13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13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13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v>-927904</v>
      </c>
      <c r="E49" s="13" t="n">
        <v>-1694569.74667513</v>
      </c>
      <c r="F49" s="13" t="n">
        <f aca="false">H49-D49</f>
        <v>0</v>
      </c>
      <c r="G49" s="15" t="n">
        <f aca="false">I49-E49</f>
        <v>0</v>
      </c>
      <c r="H49" s="13" t="n">
        <f aca="false">D49</f>
        <v>-927904</v>
      </c>
      <c r="I49" s="47" t="n">
        <f aca="false">E49</f>
        <v>-1694569.74667513</v>
      </c>
      <c r="J49" s="13"/>
      <c r="K49" s="47"/>
      <c r="L49" s="13" t="n">
        <f aca="false">H49+J49</f>
        <v>-927904</v>
      </c>
      <c r="M49" s="47" t="n">
        <f aca="false">I49+K49</f>
        <v>-1694569.74667513</v>
      </c>
    </row>
    <row r="50" customFormat="false" ht="12.75" hidden="false" customHeight="false" outlineLevel="0" collapsed="false">
      <c r="A50" s="42"/>
      <c r="B50" s="37"/>
      <c r="C50" s="38"/>
      <c r="D50" s="13"/>
      <c r="E50" s="13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v>0</v>
      </c>
      <c r="E51" s="13" t="n">
        <v>0</v>
      </c>
      <c r="F51" s="13" t="n">
        <f aca="false">H51-D51</f>
        <v>0</v>
      </c>
      <c r="G51" s="15" t="n">
        <f aca="false">I51-E51</f>
        <v>0</v>
      </c>
      <c r="H51" s="13" t="n">
        <f aca="false">D51</f>
        <v>0</v>
      </c>
      <c r="I51" s="47" t="n">
        <f aca="false">E51</f>
        <v>0</v>
      </c>
      <c r="J51" s="13"/>
      <c r="K51" s="47"/>
      <c r="L51" s="13" t="n">
        <f aca="false">H51+J51</f>
        <v>0</v>
      </c>
      <c r="M51" s="47" t="n">
        <f aca="false">I51+K51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13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13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v>0</v>
      </c>
      <c r="E54" s="13" t="n">
        <v>0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0</v>
      </c>
      <c r="J54" s="13"/>
      <c r="K54" s="47"/>
      <c r="L54" s="13" t="n">
        <f aca="false">H54+J54</f>
        <v>0</v>
      </c>
      <c r="M54" s="47" t="n">
        <f aca="false">I54+K54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v>0</v>
      </c>
      <c r="E55" s="13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3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v>0</v>
      </c>
      <c r="E56" s="17" t="n"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13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13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v>0</v>
      </c>
      <c r="E60" s="13" t="n">
        <v>133947.92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133947.92</v>
      </c>
      <c r="J60" s="13"/>
      <c r="K60" s="47"/>
      <c r="L60" s="13" t="n">
        <f aca="false">H60+J60</f>
        <v>0</v>
      </c>
      <c r="M60" s="47" t="n">
        <f aca="false">I60+K60</f>
        <v>133947.92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v>0</v>
      </c>
      <c r="E61" s="17" t="n">
        <v>133947.92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133947.92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133947.92</v>
      </c>
    </row>
    <row r="62" customFormat="false" ht="12.75" hidden="false" customHeight="false" outlineLevel="0" collapsed="false">
      <c r="A62" s="42"/>
      <c r="B62" s="37"/>
      <c r="C62" s="38"/>
      <c r="D62" s="13"/>
      <c r="E62" s="13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13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v>0</v>
      </c>
      <c r="E66" s="17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13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13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13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v>0</v>
      </c>
      <c r="E70" s="13" t="n">
        <v>0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0</v>
      </c>
      <c r="J70" s="13"/>
      <c r="K70" s="47"/>
      <c r="L70" s="13" t="n">
        <f aca="false">H70+J70</f>
        <v>0</v>
      </c>
      <c r="M70" s="47" t="n">
        <f aca="false">I70+K70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v>0</v>
      </c>
      <c r="E71" s="13" t="n">
        <v>0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0</v>
      </c>
      <c r="J71" s="13"/>
      <c r="K71" s="47"/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v>0</v>
      </c>
      <c r="E72" s="17" t="n"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v>0</v>
      </c>
      <c r="E74" s="13" t="n">
        <v>0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0</v>
      </c>
      <c r="J74" s="13"/>
      <c r="K74" s="47"/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v>0</v>
      </c>
      <c r="E75" s="13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v>0</v>
      </c>
      <c r="E76" s="13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v>0</v>
      </c>
      <c r="E77" s="13" t="n">
        <v>-3000000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-3000000</v>
      </c>
      <c r="J77" s="13"/>
      <c r="K77" s="47"/>
      <c r="L77" s="13" t="n">
        <f aca="false">H77+J77</f>
        <v>0</v>
      </c>
      <c r="M77" s="47" t="n">
        <f aca="false">I77+K77</f>
        <v>-3000000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v>0</v>
      </c>
      <c r="E79" s="13" t="n">
        <v>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106" t="n">
        <v>40</v>
      </c>
      <c r="B81" s="107"/>
      <c r="C81" s="54" t="s">
        <v>95</v>
      </c>
      <c r="D81" s="13" t="n">
        <v>0</v>
      </c>
      <c r="E81" s="13" t="n">
        <v>0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5" t="n">
        <f aca="false">E81</f>
        <v>0</v>
      </c>
      <c r="J81" s="13"/>
      <c r="K81" s="47"/>
      <c r="L81" s="13" t="n">
        <f aca="false">H81+J81</f>
        <v>0</v>
      </c>
      <c r="M81" s="47" t="n">
        <f aca="false">I81+K81</f>
        <v>0</v>
      </c>
      <c r="N81" s="61"/>
      <c r="O81" s="61"/>
      <c r="P81" s="61"/>
      <c r="Q81" s="61"/>
      <c r="R81" s="61"/>
      <c r="S81" s="61"/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-120000</v>
      </c>
      <c r="E82" s="100" t="n">
        <f aca="false">SUM(E72:E81)+E16+E24+E29+E36+E43+E45+E47+E49+E51+E56+E61+E66</f>
        <v>-2776295.58717003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-120000</v>
      </c>
      <c r="I82" s="101" t="n">
        <f aca="false">SUM(I72:I81)+I16+I24+I29+I36+I43+I45+I47+I49+I51+I56+I61+I66</f>
        <v>-2776295.58717003</v>
      </c>
      <c r="J82" s="99" t="n">
        <f aca="false">J16+J24+J29+J36+J43+J45+J47+J49</f>
        <v>0</v>
      </c>
      <c r="K82" s="100" t="n">
        <f aca="false">SUM(K72:K81)+K16+K24+K29+K36+K43+K45+K47+K49+K51+K56+K61+K66</f>
        <v>0</v>
      </c>
      <c r="L82" s="99" t="n">
        <f aca="false">L16+L24+L29+L36+L43+L45+L47+L49</f>
        <v>-120000</v>
      </c>
      <c r="M82" s="100" t="n">
        <f aca="false">SUM(M72:M81)+M16+M24+M29+M36+M43+M45+M47+M49+M51+M56+M61+M66</f>
        <v>-2776295.58717003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4" activePane="bottomRight" state="frozen"/>
      <selection pane="topLeft" activeCell="A1" activeCellId="0" sqref="A1"/>
      <selection pane="topRight" activeCell="D1" activeCellId="0" sqref="D1"/>
      <selection pane="bottomLeft" activeCell="A74" activeCellId="0" sqref="A74"/>
      <selection pane="bottomRight" activeCell="E85" activeCellId="0" sqref="E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44"/>
      <c r="I10" s="45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'SE-EGM-FLSH'!D11+'SE-LRC-FLSH'!D11</f>
        <v>9140188</v>
      </c>
      <c r="E11" s="47" t="n">
        <f aca="false">'SE-EGM-FLSH'!E11+'SE-LRC-FLSH'!E11</f>
        <v>16844935</v>
      </c>
      <c r="F11" s="15" t="n">
        <f aca="false">H11-D11</f>
        <v>0</v>
      </c>
      <c r="G11" s="15" t="n">
        <f aca="false">I11-E11</f>
        <v>0</v>
      </c>
      <c r="H11" s="13" t="n">
        <f aca="false">'SE-EGM-FLSH'!H11+'SE-LRC-FLSH'!H11</f>
        <v>9140188</v>
      </c>
      <c r="I11" s="47" t="n">
        <f aca="false">'SE-EGM-FLSH'!I11+'SE-LRC-FLSH'!I11</f>
        <v>16844935</v>
      </c>
      <c r="J11" s="13" t="n">
        <f aca="false">'SE-EGM-FLSH'!J11+'SE-LRC-FLSH'!J11</f>
        <v>0</v>
      </c>
      <c r="K11" s="47" t="n">
        <f aca="false">'SE-EGM-FLSH'!K11+'SE-LRC-FLSH'!K11</f>
        <v>0</v>
      </c>
      <c r="L11" s="13" t="n">
        <f aca="false">H11+J11</f>
        <v>9140188</v>
      </c>
      <c r="M11" s="47" t="n">
        <f aca="false">I11+K11</f>
        <v>16844935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'SE-EGM-FLSH'!D12+'SE-LRC-FLSH'!D12</f>
        <v>0</v>
      </c>
      <c r="E12" s="47" t="n">
        <f aca="false">'SE-EGM-FLSH'!E12+'SE-LRC-FLSH'!E12</f>
        <v>0</v>
      </c>
      <c r="F12" s="13" t="n">
        <f aca="false">H12-D12</f>
        <v>0</v>
      </c>
      <c r="G12" s="15" t="n">
        <f aca="false">I12-E12</f>
        <v>0</v>
      </c>
      <c r="H12" s="13" t="n">
        <f aca="false">'SE-EGM-FLSH'!H12+'SE-LRC-FLSH'!H12</f>
        <v>0</v>
      </c>
      <c r="I12" s="47" t="n">
        <f aca="false">'SE-EGM-FLSH'!I12+'SE-LRC-FLSH'!I12</f>
        <v>0</v>
      </c>
      <c r="J12" s="13" t="n">
        <f aca="false">'SE-EGM-FLSH'!J12+'SE-LRC-FLSH'!J12</f>
        <v>0</v>
      </c>
      <c r="K12" s="47" t="n">
        <f aca="false">'SE-EGM-FLSH'!K12+'SE-LRC-FLSH'!K12</f>
        <v>0</v>
      </c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'SE-EGM-FLSH'!D13+'SE-LRC-FLSH'!D13</f>
        <v>4217731</v>
      </c>
      <c r="E13" s="47" t="n">
        <f aca="false">'SE-EGM-FLSH'!E13+'SE-LRC-FLSH'!E13</f>
        <v>7863361.2395051</v>
      </c>
      <c r="F13" s="13" t="n">
        <f aca="false">H13-D13</f>
        <v>0</v>
      </c>
      <c r="G13" s="15" t="n">
        <f aca="false">I13-E13</f>
        <v>0</v>
      </c>
      <c r="H13" s="13" t="n">
        <f aca="false">'SE-EGM-FLSH'!H13+'SE-LRC-FLSH'!H13</f>
        <v>4217731</v>
      </c>
      <c r="I13" s="47" t="n">
        <f aca="false">'SE-EGM-FLSH'!I13+'SE-LRC-FLSH'!I13</f>
        <v>7863361.2395051</v>
      </c>
      <c r="J13" s="13" t="n">
        <f aca="false">'SE-EGM-FLSH'!J13+'SE-LRC-FLSH'!J13</f>
        <v>0</v>
      </c>
      <c r="K13" s="47" t="n">
        <f aca="false">'SE-EGM-FLSH'!K13+'SE-LRC-FLSH'!K13</f>
        <v>0</v>
      </c>
      <c r="L13" s="13" t="n">
        <f aca="false">H13+J13</f>
        <v>4217731</v>
      </c>
      <c r="M13" s="47" t="n">
        <f aca="false">I13+K13</f>
        <v>7863361.2395051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'SE-EGM-FLSH'!D14+'SE-LRC-FLSH'!D14</f>
        <v>0</v>
      </c>
      <c r="E14" s="47" t="n">
        <f aca="false">'SE-EGM-FLSH'!E14+'SE-LRC-FLSH'!E14</f>
        <v>0</v>
      </c>
      <c r="F14" s="13" t="n">
        <f aca="false">H14-D14</f>
        <v>0</v>
      </c>
      <c r="G14" s="15" t="n">
        <f aca="false">I14-E14</f>
        <v>0</v>
      </c>
      <c r="H14" s="13" t="n">
        <f aca="false">'SE-EGM-FLSH'!H14+'SE-LRC-FLSH'!H14</f>
        <v>0</v>
      </c>
      <c r="I14" s="47" t="n">
        <f aca="false">'SE-EGM-FLSH'!I14+'SE-LRC-FLSH'!I14</f>
        <v>0</v>
      </c>
      <c r="J14" s="13" t="n">
        <f aca="false">'SE-EGM-FLSH'!J14+'SE-LRC-FLSH'!J14</f>
        <v>0</v>
      </c>
      <c r="K14" s="47" t="n">
        <f aca="false">'SE-EGM-FLSH'!K14+'SE-LRC-FLSH'!K14</f>
        <v>0</v>
      </c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'SE-EGM-FLSH'!D15+'SE-LRC-FLSH'!D15</f>
        <v>0</v>
      </c>
      <c r="E15" s="47" t="n">
        <f aca="false">'SE-EGM-FLSH'!E15+'SE-LRC-FLSH'!E15</f>
        <v>0</v>
      </c>
      <c r="F15" s="13" t="n">
        <f aca="false">H15-D15</f>
        <v>0</v>
      </c>
      <c r="G15" s="15" t="n">
        <f aca="false">I15-E15</f>
        <v>0</v>
      </c>
      <c r="H15" s="13" t="n">
        <f aca="false">'SE-EGM-FLSH'!H15+'SE-LRC-FLSH'!H15</f>
        <v>0</v>
      </c>
      <c r="I15" s="47" t="n">
        <f aca="false">'SE-EGM-FLSH'!I15+'SE-LRC-FLSH'!I15</f>
        <v>0</v>
      </c>
      <c r="J15" s="13" t="n">
        <f aca="false">'SE-EGM-FLSH'!J15+'SE-LRC-FLSH'!J15</f>
        <v>0</v>
      </c>
      <c r="K15" s="47" t="n">
        <f aca="false">'SE-EGM-FLSH'!K15+'SE-LRC-FLSH'!K15</f>
        <v>0</v>
      </c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13357919</v>
      </c>
      <c r="E16" s="48" t="n">
        <f aca="false">SUM(E11:E15)</f>
        <v>24708296.2395051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13357919</v>
      </c>
      <c r="I16" s="48" t="n">
        <f aca="false">SUM(I11:I15)</f>
        <v>24708296.2395051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13357919</v>
      </c>
      <c r="M16" s="48" t="n">
        <f aca="false">SUM(M11:M15)</f>
        <v>24708296.2395051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'SE-EGM-FLSH'!D19+'SE-LRC-FLSH'!D19</f>
        <v>-2320411</v>
      </c>
      <c r="E19" s="47" t="n">
        <f aca="false">'SE-EGM-FLSH'!E19+'SE-LRC-FLSH'!E19</f>
        <v>-4147235</v>
      </c>
      <c r="F19" s="13" t="n">
        <f aca="false">H19-D19</f>
        <v>0</v>
      </c>
      <c r="G19" s="15" t="n">
        <f aca="false">I19-E19</f>
        <v>0</v>
      </c>
      <c r="H19" s="13" t="n">
        <f aca="false">'SE-EGM-FLSH'!H19+'SE-LRC-FLSH'!H19</f>
        <v>-2320411</v>
      </c>
      <c r="I19" s="47" t="n">
        <f aca="false">'SE-EGM-FLSH'!I19+'SE-LRC-FLSH'!I19</f>
        <v>-4147235</v>
      </c>
      <c r="J19" s="13" t="n">
        <f aca="false">'SE-EGM-FLSH'!J19+'SE-LRC-FLSH'!J19</f>
        <v>0</v>
      </c>
      <c r="K19" s="47" t="n">
        <f aca="false">'SE-EGM-FLSH'!K19+'SE-LRC-FLSH'!K19</f>
        <v>0</v>
      </c>
      <c r="L19" s="13" t="n">
        <f aca="false">H19+J19</f>
        <v>-2320411</v>
      </c>
      <c r="M19" s="47" t="n">
        <f aca="false">I19+K19</f>
        <v>-4147235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'SE-EGM-FLSH'!D20+'SE-LRC-FLSH'!D20</f>
        <v>0</v>
      </c>
      <c r="E20" s="47" t="n">
        <f aca="false">'SE-EGM-FLSH'!E20+'SE-LRC-FLSH'!E20</f>
        <v>0</v>
      </c>
      <c r="F20" s="13" t="n">
        <f aca="false">H20-D20</f>
        <v>0</v>
      </c>
      <c r="G20" s="15" t="n">
        <f aca="false">I20-E20</f>
        <v>0</v>
      </c>
      <c r="H20" s="13" t="n">
        <f aca="false">'SE-EGM-FLSH'!H20+'SE-LRC-FLSH'!H20</f>
        <v>0</v>
      </c>
      <c r="I20" s="47" t="n">
        <f aca="false">'SE-EGM-FLSH'!I20+'SE-LRC-FLSH'!I20</f>
        <v>0</v>
      </c>
      <c r="J20" s="13" t="n">
        <f aca="false">'SE-EGM-FLSH'!J20+'SE-LRC-FLSH'!J20</f>
        <v>0</v>
      </c>
      <c r="K20" s="47" t="n">
        <f aca="false">'SE-EGM-FLSH'!K20+'SE-LRC-FLSH'!K20</f>
        <v>0</v>
      </c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'SE-EGM-FLSH'!D21+'SE-LRC-FLSH'!D21</f>
        <v>-9663424</v>
      </c>
      <c r="E21" s="47" t="n">
        <f aca="false">'SE-EGM-FLSH'!E21+'SE-LRC-FLSH'!E21</f>
        <v>-17568887</v>
      </c>
      <c r="F21" s="13" t="n">
        <f aca="false">H21-D21</f>
        <v>0</v>
      </c>
      <c r="G21" s="15" t="n">
        <f aca="false">I21-E21</f>
        <v>0</v>
      </c>
      <c r="H21" s="13" t="n">
        <f aca="false">'SE-EGM-FLSH'!H21+'SE-LRC-FLSH'!H21</f>
        <v>-9663424</v>
      </c>
      <c r="I21" s="47" t="n">
        <f aca="false">'SE-EGM-FLSH'!I21+'SE-LRC-FLSH'!I21</f>
        <v>-17568887</v>
      </c>
      <c r="J21" s="13" t="n">
        <f aca="false">'SE-EGM-FLSH'!J21+'SE-LRC-FLSH'!J21</f>
        <v>0</v>
      </c>
      <c r="K21" s="47" t="n">
        <f aca="false">'SE-EGM-FLSH'!K21+'SE-LRC-FLSH'!K21</f>
        <v>0</v>
      </c>
      <c r="L21" s="13" t="n">
        <f aca="false">H21+J21</f>
        <v>-9663424</v>
      </c>
      <c r="M21" s="47" t="n">
        <f aca="false">I21+K21</f>
        <v>-17568887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'SE-EGM-FLSH'!D22+'SE-LRC-FLSH'!D22</f>
        <v>0</v>
      </c>
      <c r="E22" s="47" t="n">
        <f aca="false">'SE-EGM-FLSH'!E22+'SE-LRC-FLSH'!E22</f>
        <v>0</v>
      </c>
      <c r="F22" s="13" t="n">
        <f aca="false">H22-D22</f>
        <v>0</v>
      </c>
      <c r="G22" s="15" t="n">
        <f aca="false">I22-E22</f>
        <v>0</v>
      </c>
      <c r="H22" s="13" t="n">
        <f aca="false">'SE-EGM-FLSH'!H22+'SE-LRC-FLSH'!H22</f>
        <v>0</v>
      </c>
      <c r="I22" s="47" t="n">
        <f aca="false">'SE-EGM-FLSH'!I22+'SE-LRC-FLSH'!I22</f>
        <v>0</v>
      </c>
      <c r="J22" s="13" t="n">
        <f aca="false">'SE-EGM-FLSH'!J22+'SE-LRC-FLSH'!J22</f>
        <v>0</v>
      </c>
      <c r="K22" s="47" t="n">
        <f aca="false">'SE-EGM-FLSH'!K22+'SE-LRC-FLSH'!K22</f>
        <v>0</v>
      </c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'SE-EGM-FLSH'!D23+'SE-LRC-FLSH'!D23</f>
        <v>0</v>
      </c>
      <c r="E23" s="47" t="n">
        <f aca="false">'SE-EGM-FLSH'!E23+'SE-LRC-FLSH'!E23</f>
        <v>0</v>
      </c>
      <c r="F23" s="13" t="n">
        <f aca="false">H23-D23</f>
        <v>0</v>
      </c>
      <c r="G23" s="15" t="n">
        <f aca="false">I23-E23</f>
        <v>0</v>
      </c>
      <c r="H23" s="13" t="n">
        <f aca="false">'SE-EGM-FLSH'!H23+'SE-LRC-FLSH'!H23</f>
        <v>0</v>
      </c>
      <c r="I23" s="47" t="n">
        <f aca="false">'SE-EGM-FLSH'!I23+'SE-LRC-FLSH'!I23</f>
        <v>0</v>
      </c>
      <c r="J23" s="13" t="n">
        <f aca="false">'SE-EGM-FLSH'!J23+'SE-LRC-FLSH'!J23</f>
        <v>0</v>
      </c>
      <c r="K23" s="47" t="n">
        <f aca="false">'SE-EGM-FLSH'!K23+'SE-LRC-FLSH'!K23</f>
        <v>0</v>
      </c>
      <c r="L23" s="13" t="n">
        <f aca="false">H23+J23</f>
        <v>0</v>
      </c>
      <c r="M23" s="47" t="n">
        <f aca="false">I23+K23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-11983835</v>
      </c>
      <c r="E24" s="48" t="n">
        <f aca="false">SUM(E19:E23)</f>
        <v>-21716122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-11983835</v>
      </c>
      <c r="I24" s="48" t="n">
        <f aca="false">SUM(I19:I23)</f>
        <v>-21716122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-11983835</v>
      </c>
      <c r="M24" s="48" t="n">
        <f aca="false">SUM(M19:M23)</f>
        <v>-21716122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'SE-EGM-FLSH'!D27+'SE-LRC-FLSH'!D27</f>
        <v>978794</v>
      </c>
      <c r="E27" s="47" t="n">
        <f aca="false">'SE-EGM-FLSH'!E27+'SE-LRC-FLSH'!E27</f>
        <v>1772939</v>
      </c>
      <c r="F27" s="13" t="n">
        <f aca="false">H27-D27</f>
        <v>0</v>
      </c>
      <c r="G27" s="15" t="n">
        <f aca="false">I27-E27</f>
        <v>0</v>
      </c>
      <c r="H27" s="13" t="n">
        <f aca="false">'SE-EGM-FLSH'!H27+'SE-LRC-FLSH'!H27</f>
        <v>978794</v>
      </c>
      <c r="I27" s="47" t="n">
        <f aca="false">'SE-EGM-FLSH'!I27+'SE-LRC-FLSH'!I27</f>
        <v>1772939</v>
      </c>
      <c r="J27" s="13" t="n">
        <f aca="false">'SE-EGM-FLSH'!J27+'SE-LRC-FLSH'!J27</f>
        <v>0</v>
      </c>
      <c r="K27" s="47" t="n">
        <f aca="false">'SE-EGM-FLSH'!K27+'SE-LRC-FLSH'!K27</f>
        <v>0</v>
      </c>
      <c r="L27" s="13" t="n">
        <f aca="false">H27+J27</f>
        <v>978794</v>
      </c>
      <c r="M27" s="47" t="n">
        <f aca="false">I27+K27</f>
        <v>1772939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'SE-EGM-FLSH'!D28+'SE-LRC-FLSH'!D28</f>
        <v>-1476461</v>
      </c>
      <c r="E28" s="47" t="n">
        <f aca="false">'SE-EGM-FLSH'!E28+'SE-LRC-FLSH'!E28</f>
        <v>-2857245</v>
      </c>
      <c r="F28" s="13" t="n">
        <f aca="false">H28-D28</f>
        <v>0</v>
      </c>
      <c r="G28" s="15" t="n">
        <f aca="false">I28-E28</f>
        <v>0</v>
      </c>
      <c r="H28" s="13" t="n">
        <f aca="false">'SE-EGM-FLSH'!H28+'SE-LRC-FLSH'!H28</f>
        <v>-1476461</v>
      </c>
      <c r="I28" s="47" t="n">
        <f aca="false">'SE-EGM-FLSH'!I28+'SE-LRC-FLSH'!I28</f>
        <v>-2857245</v>
      </c>
      <c r="J28" s="13" t="n">
        <f aca="false">'SE-EGM-FLSH'!J28+'SE-LRC-FLSH'!J28</f>
        <v>0</v>
      </c>
      <c r="K28" s="47" t="n">
        <f aca="false">'SE-EGM-FLSH'!K28+'SE-LRC-FLSH'!K28</f>
        <v>0</v>
      </c>
      <c r="L28" s="13" t="n">
        <f aca="false">H28+J28</f>
        <v>-1476461</v>
      </c>
      <c r="M28" s="47" t="n">
        <f aca="false">I28+K28</f>
        <v>-2857245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f aca="false">SUM(D27:D28)</f>
        <v>-497667</v>
      </c>
      <c r="E29" s="48" t="n">
        <f aca="false">SUM(E27:E28)</f>
        <v>-1084306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-497667</v>
      </c>
      <c r="I29" s="48" t="n">
        <f aca="false">SUM(I27:I28)</f>
        <v>-1084306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-497667</v>
      </c>
      <c r="M29" s="48" t="n">
        <f aca="false">SUM(M27:M28)</f>
        <v>-1084306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'SE-EGM-FLSH'!D32+'SE-LRC-FLSH'!D32</f>
        <v>372334</v>
      </c>
      <c r="E32" s="47" t="n">
        <f aca="false">'SE-EGM-FLSH'!E32+'SE-LRC-FLSH'!E32</f>
        <v>689049</v>
      </c>
      <c r="F32" s="13" t="n">
        <f aca="false">H32-D32</f>
        <v>0</v>
      </c>
      <c r="G32" s="15" t="n">
        <f aca="false">I32-E32</f>
        <v>0</v>
      </c>
      <c r="H32" s="13" t="n">
        <f aca="false">'SE-EGM-FLSH'!H32+'SE-LRC-FLSH'!H32</f>
        <v>372334</v>
      </c>
      <c r="I32" s="47" t="n">
        <f aca="false">'SE-EGM-FLSH'!I32+'SE-LRC-FLSH'!I32</f>
        <v>689049</v>
      </c>
      <c r="J32" s="13" t="n">
        <f aca="false">'SE-EGM-FLSH'!J32+'SE-LRC-FLSH'!J32</f>
        <v>0</v>
      </c>
      <c r="K32" s="47" t="n">
        <f aca="false">'SE-EGM-FLSH'!K32+'SE-LRC-FLSH'!K32</f>
        <v>0</v>
      </c>
      <c r="L32" s="13" t="n">
        <f aca="false">H32+J32</f>
        <v>372334</v>
      </c>
      <c r="M32" s="47" t="n">
        <f aca="false">I32+K32</f>
        <v>689049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'SE-EGM-FLSH'!D33+'SE-LRC-FLSH'!D33</f>
        <v>-440847</v>
      </c>
      <c r="E33" s="47" t="n">
        <f aca="false">'SE-EGM-FLSH'!E33+'SE-LRC-FLSH'!E33</f>
        <v>-812591</v>
      </c>
      <c r="F33" s="13" t="n">
        <f aca="false">H33-D33</f>
        <v>0</v>
      </c>
      <c r="G33" s="15" t="n">
        <f aca="false">I33-E33</f>
        <v>0</v>
      </c>
      <c r="H33" s="13" t="n">
        <f aca="false">'SE-EGM-FLSH'!H33+'SE-LRC-FLSH'!H33</f>
        <v>-440847</v>
      </c>
      <c r="I33" s="47" t="n">
        <f aca="false">'SE-EGM-FLSH'!I33+'SE-LRC-FLSH'!I33</f>
        <v>-812591</v>
      </c>
      <c r="J33" s="13" t="n">
        <f aca="false">'SE-EGM-FLSH'!J33+'SE-LRC-FLSH'!J33</f>
        <v>0</v>
      </c>
      <c r="K33" s="47" t="n">
        <f aca="false">'SE-EGM-FLSH'!K33+'SE-LRC-FLSH'!K33</f>
        <v>0</v>
      </c>
      <c r="L33" s="13" t="n">
        <f aca="false">H33+J33</f>
        <v>-440847</v>
      </c>
      <c r="M33" s="47" t="n">
        <f aca="false">I33+K33</f>
        <v>-812591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'SE-EGM-FLSH'!D34+'SE-LRC-FLSH'!D34</f>
        <v>0</v>
      </c>
      <c r="E34" s="47" t="n">
        <f aca="false">'SE-EGM-FLSH'!E34+'SE-LRC-FLSH'!E34</f>
        <v>0</v>
      </c>
      <c r="F34" s="13" t="n">
        <f aca="false">H34-D34</f>
        <v>0</v>
      </c>
      <c r="G34" s="15" t="n">
        <f aca="false">I34-E34</f>
        <v>0</v>
      </c>
      <c r="H34" s="13" t="n">
        <f aca="false">'SE-EGM-FLSH'!H34+'SE-LRC-FLSH'!H34</f>
        <v>0</v>
      </c>
      <c r="I34" s="47" t="n">
        <f aca="false">'SE-EGM-FLSH'!I34+'SE-LRC-FLSH'!I34</f>
        <v>0</v>
      </c>
      <c r="J34" s="13" t="n">
        <f aca="false">'SE-EGM-FLSH'!J34+'SE-LRC-FLSH'!J34</f>
        <v>0</v>
      </c>
      <c r="K34" s="47" t="n">
        <f aca="false">'SE-EGM-FLSH'!K34+'SE-LRC-FLSH'!K34</f>
        <v>0</v>
      </c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'SE-EGM-FLSH'!D35+'SE-LRC-FLSH'!D35</f>
        <v>0</v>
      </c>
      <c r="E35" s="47" t="n">
        <f aca="false">'SE-EGM-FLSH'!E35+'SE-LRC-FLSH'!E35</f>
        <v>0</v>
      </c>
      <c r="F35" s="13" t="n">
        <f aca="false">H35-D35</f>
        <v>0</v>
      </c>
      <c r="G35" s="15" t="n">
        <f aca="false">I35-E35</f>
        <v>0</v>
      </c>
      <c r="H35" s="13" t="n">
        <f aca="false">'SE-EGM-FLSH'!H35+'SE-LRC-FLSH'!H35</f>
        <v>0</v>
      </c>
      <c r="I35" s="47" t="n">
        <f aca="false">'SE-EGM-FLSH'!I35+'SE-LRC-FLSH'!I35</f>
        <v>0</v>
      </c>
      <c r="J35" s="13" t="n">
        <f aca="false">'SE-EGM-FLSH'!J35+'SE-LRC-FLSH'!J35</f>
        <v>0</v>
      </c>
      <c r="K35" s="47" t="n">
        <f aca="false">'SE-EGM-FLSH'!K35+'SE-LRC-FLSH'!K35</f>
        <v>0</v>
      </c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-68513</v>
      </c>
      <c r="E36" s="48" t="n">
        <f aca="false">SUM(E32:E35)</f>
        <v>-123542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-68513</v>
      </c>
      <c r="I36" s="48" t="n">
        <f aca="false">SUM(I32:I35)</f>
        <v>-123542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-68513</v>
      </c>
      <c r="M36" s="48" t="n">
        <f aca="false">SUM(M32:M35)</f>
        <v>-123542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'SE-EGM-FLSH'!D39+'SE-LRC-FLSH'!D39</f>
        <v>0</v>
      </c>
      <c r="E39" s="47" t="n">
        <f aca="false">'SE-EGM-FLSH'!E39+'SE-LRC-FLSH'!E39</f>
        <v>0</v>
      </c>
      <c r="F39" s="13" t="n">
        <f aca="false">H39-D39</f>
        <v>0</v>
      </c>
      <c r="G39" s="15" t="n">
        <f aca="false">I39-E39</f>
        <v>0</v>
      </c>
      <c r="H39" s="13" t="n">
        <f aca="false">'SE-EGM-FLSH'!H39+'SE-LRC-FLSH'!H39</f>
        <v>0</v>
      </c>
      <c r="I39" s="47" t="n">
        <f aca="false">'SE-EGM-FLSH'!I39+'SE-LRC-FLSH'!I39</f>
        <v>0</v>
      </c>
      <c r="J39" s="13" t="n">
        <f aca="false">'SE-EGM-FLSH'!J39+'SE-LRC-FLSH'!J39</f>
        <v>0</v>
      </c>
      <c r="K39" s="47" t="n">
        <f aca="false">'SE-EGM-FLSH'!K39+'SE-LRC-FLSH'!K39</f>
        <v>0</v>
      </c>
      <c r="L39" s="13" t="n">
        <f aca="false">H39+J39</f>
        <v>0</v>
      </c>
      <c r="M39" s="47" t="n">
        <f aca="false">I39+K39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'SE-EGM-FLSH'!D40+'SE-LRC-FLSH'!D40</f>
        <v>0</v>
      </c>
      <c r="E40" s="47" t="n">
        <f aca="false">'SE-EGM-FLSH'!E40+'SE-LRC-FLSH'!E40</f>
        <v>0</v>
      </c>
      <c r="F40" s="13" t="n">
        <f aca="false">H40-D40</f>
        <v>0</v>
      </c>
      <c r="G40" s="15" t="n">
        <f aca="false">I40-E40</f>
        <v>0</v>
      </c>
      <c r="H40" s="13" t="n">
        <f aca="false">'SE-EGM-FLSH'!H40+'SE-LRC-FLSH'!H40</f>
        <v>0</v>
      </c>
      <c r="I40" s="47" t="n">
        <f aca="false">'SE-EGM-FLSH'!I40+'SE-LRC-FLSH'!I40</f>
        <v>0</v>
      </c>
      <c r="J40" s="13" t="n">
        <f aca="false">'SE-EGM-FLSH'!J40+'SE-LRC-FLSH'!J40</f>
        <v>0</v>
      </c>
      <c r="K40" s="47" t="n">
        <f aca="false">'SE-EGM-FLSH'!K40+'SE-LRC-FLSH'!K40</f>
        <v>0</v>
      </c>
      <c r="L40" s="13" t="n">
        <f aca="false">H40+J40</f>
        <v>0</v>
      </c>
      <c r="M40" s="47" t="n">
        <f aca="false">I40+K40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'SE-EGM-FLSH'!D41+'SE-LRC-FLSH'!D41</f>
        <v>0</v>
      </c>
      <c r="E41" s="47" t="n">
        <f aca="false">'SE-EGM-FLSH'!E41+'SE-LRC-FLSH'!E41</f>
        <v>0</v>
      </c>
      <c r="F41" s="13" t="n">
        <f aca="false">H41-D41</f>
        <v>0</v>
      </c>
      <c r="G41" s="15" t="n">
        <f aca="false">I41-E41</f>
        <v>0</v>
      </c>
      <c r="H41" s="13" t="n">
        <f aca="false">'SE-EGM-FLSH'!H41+'SE-LRC-FLSH'!H41</f>
        <v>0</v>
      </c>
      <c r="I41" s="47" t="n">
        <f aca="false">'SE-EGM-FLSH'!I41+'SE-LRC-FLSH'!I41</f>
        <v>0</v>
      </c>
      <c r="J41" s="13" t="n">
        <f aca="false">'SE-EGM-FLSH'!J41+'SE-LRC-FLSH'!J41</f>
        <v>0</v>
      </c>
      <c r="K41" s="47" t="n">
        <f aca="false">'SE-EGM-FLSH'!K41+'SE-LRC-FLSH'!K41</f>
        <v>0</v>
      </c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'SE-EGM-FLSH'!D45+'SE-LRC-FLSH'!D45</f>
        <v>0</v>
      </c>
      <c r="E45" s="47" t="n">
        <f aca="false">'SE-EGM-FLSH'!E45+'SE-LRC-FLSH'!E45</f>
        <v>0</v>
      </c>
      <c r="F45" s="13" t="n">
        <f aca="false">H45-D45</f>
        <v>0</v>
      </c>
      <c r="G45" s="15" t="n">
        <f aca="false">I45-E45</f>
        <v>0</v>
      </c>
      <c r="H45" s="13" t="n">
        <f aca="false">'SE-EGM-FLSH'!H45+'SE-LRC-FLSH'!H45</f>
        <v>0</v>
      </c>
      <c r="I45" s="47" t="n">
        <f aca="false">'SE-EGM-FLSH'!I45+'SE-LRC-FLSH'!I45</f>
        <v>0</v>
      </c>
      <c r="J45" s="13" t="n">
        <f aca="false">'SE-EGM-FLSH'!J45+'SE-LRC-FLSH'!J45</f>
        <v>0</v>
      </c>
      <c r="K45" s="47" t="n">
        <f aca="false">'SE-EGM-FLSH'!K45+'SE-LRC-FLSH'!K45</f>
        <v>0</v>
      </c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'SE-EGM-FLSH'!D47+'SE-LRC-FLSH'!D47</f>
        <v>0</v>
      </c>
      <c r="E47" s="47" t="n">
        <f aca="false">'SE-EGM-FLSH'!E47+'SE-LRC-FLSH'!E47</f>
        <v>0</v>
      </c>
      <c r="F47" s="13" t="n">
        <f aca="false">H47-D47</f>
        <v>0</v>
      </c>
      <c r="G47" s="15" t="n">
        <f aca="false">I47-E47</f>
        <v>0</v>
      </c>
      <c r="H47" s="13" t="n">
        <f aca="false">'SE-EGM-FLSH'!H47+'SE-LRC-FLSH'!H47</f>
        <v>0</v>
      </c>
      <c r="I47" s="47" t="n">
        <f aca="false">'SE-EGM-FLSH'!I47+'SE-LRC-FLSH'!I47</f>
        <v>0</v>
      </c>
      <c r="J47" s="13" t="n">
        <f aca="false">'SE-EGM-FLSH'!J47+'SE-LRC-FLSH'!J47</f>
        <v>0</v>
      </c>
      <c r="K47" s="47" t="n">
        <f aca="false">'SE-EGM-FLSH'!K47+'SE-LRC-FLSH'!K47</f>
        <v>0</v>
      </c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'SE-EGM-FLSH'!D49+'SE-LRC-FLSH'!D49</f>
        <v>-927904</v>
      </c>
      <c r="E49" s="47" t="n">
        <f aca="false">'SE-EGM-FLSH'!E49+'SE-LRC-FLSH'!E49</f>
        <v>-1694569.74667513</v>
      </c>
      <c r="F49" s="13" t="n">
        <f aca="false">H49-D49</f>
        <v>0</v>
      </c>
      <c r="G49" s="15" t="n">
        <f aca="false">I49-E49</f>
        <v>0</v>
      </c>
      <c r="H49" s="13" t="n">
        <f aca="false">'SE-EGM-FLSH'!H49+'SE-LRC-FLSH'!H49</f>
        <v>-927904</v>
      </c>
      <c r="I49" s="47" t="n">
        <f aca="false">'SE-EGM-FLSH'!I49+'SE-LRC-FLSH'!I49</f>
        <v>-1694569.74667513</v>
      </c>
      <c r="J49" s="13" t="n">
        <f aca="false">'SE-EGM-FLSH'!J49+'SE-LRC-FLSH'!J49</f>
        <v>0</v>
      </c>
      <c r="K49" s="47" t="n">
        <f aca="false">'SE-EGM-FLSH'!K49+'SE-LRC-FLSH'!K49</f>
        <v>0</v>
      </c>
      <c r="L49" s="13" t="n">
        <f aca="false">H49+J49</f>
        <v>-927904</v>
      </c>
      <c r="M49" s="47" t="n">
        <f aca="false">I49+K49</f>
        <v>-1694569.74667513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'SE-EGM-FLSH'!D51+'SE-LRC-FLSH'!D51</f>
        <v>0</v>
      </c>
      <c r="E51" s="47" t="n">
        <f aca="false">'SE-EGM-FLSH'!E51+'SE-LRC-FLSH'!E51</f>
        <v>0</v>
      </c>
      <c r="F51" s="13" t="n">
        <f aca="false">H51-D51</f>
        <v>0</v>
      </c>
      <c r="G51" s="15" t="n">
        <f aca="false">I51-E51</f>
        <v>0</v>
      </c>
      <c r="H51" s="13" t="n">
        <f aca="false">'SE-EGM-FLSH'!H51+'SE-LRC-FLSH'!H51</f>
        <v>0</v>
      </c>
      <c r="I51" s="47" t="n">
        <f aca="false">'SE-EGM-FLSH'!I51+'SE-LRC-FLSH'!I51</f>
        <v>0</v>
      </c>
      <c r="J51" s="13" t="n">
        <f aca="false">'SE-EGM-FLSH'!J51+'SE-LRC-FLSH'!J51</f>
        <v>0</v>
      </c>
      <c r="K51" s="47" t="n">
        <f aca="false">'SE-EGM-FLSH'!K51+'SE-LRC-FLSH'!K51</f>
        <v>0</v>
      </c>
      <c r="L51" s="13" t="n">
        <f aca="false">H51+J51</f>
        <v>0</v>
      </c>
      <c r="M51" s="47" t="n">
        <f aca="false">I51+K51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'SE-EGM-FLSH'!D54+'SE-LRC-FLSH'!D54</f>
        <v>0</v>
      </c>
      <c r="E54" s="47" t="n">
        <f aca="false">'SE-EGM-FLSH'!E54+'SE-LRC-FLSH'!E54</f>
        <v>0</v>
      </c>
      <c r="F54" s="13" t="n">
        <f aca="false">H54-D54</f>
        <v>0</v>
      </c>
      <c r="G54" s="15" t="n">
        <f aca="false">I54-E54</f>
        <v>0</v>
      </c>
      <c r="H54" s="13" t="n">
        <f aca="false">'SE-EGM-FLSH'!H54+'SE-LRC-FLSH'!H54</f>
        <v>0</v>
      </c>
      <c r="I54" s="47" t="n">
        <f aca="false">'SE-EGM-FLSH'!I54+'SE-LRC-FLSH'!I54</f>
        <v>0</v>
      </c>
      <c r="J54" s="13" t="n">
        <f aca="false">'SE-EGM-FLSH'!J54+'SE-LRC-FLSH'!J54</f>
        <v>0</v>
      </c>
      <c r="K54" s="47" t="n">
        <f aca="false">'SE-EGM-FLSH'!K54+'SE-LRC-FLSH'!K54</f>
        <v>0</v>
      </c>
      <c r="L54" s="13" t="n">
        <f aca="false">H54+J54</f>
        <v>0</v>
      </c>
      <c r="M54" s="47" t="n">
        <f aca="false">I54+K54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'SE-EGM-FLSH'!D55+'SE-LRC-FLSH'!D55</f>
        <v>0</v>
      </c>
      <c r="E55" s="47" t="n">
        <f aca="false">'SE-EGM-FLSH'!E55+'SE-LRC-FLSH'!E55</f>
        <v>0</v>
      </c>
      <c r="F55" s="13" t="n">
        <f aca="false">H55-D55</f>
        <v>0</v>
      </c>
      <c r="G55" s="15" t="n">
        <f aca="false">I55-E55</f>
        <v>0</v>
      </c>
      <c r="H55" s="13" t="n">
        <f aca="false">'SE-EGM-FLSH'!H55+'SE-LRC-FLSH'!H55</f>
        <v>0</v>
      </c>
      <c r="I55" s="47" t="n">
        <f aca="false">'SE-EGM-FLSH'!I55+'SE-LRC-FLSH'!I55</f>
        <v>0</v>
      </c>
      <c r="J55" s="13" t="n">
        <f aca="false">'SE-EGM-FLSH'!J55+'SE-LRC-FLSH'!J55</f>
        <v>0</v>
      </c>
      <c r="K55" s="47" t="n">
        <f aca="false">'SE-EGM-FLSH'!K55+'SE-LRC-FLSH'!K55</f>
        <v>0</v>
      </c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'SE-EGM-FLSH'!D59+'SE-LRC-FLSH'!D59</f>
        <v>0</v>
      </c>
      <c r="E59" s="47" t="n">
        <f aca="false">'SE-EGM-FLSH'!E59+'SE-LRC-FLSH'!E59</f>
        <v>0</v>
      </c>
      <c r="F59" s="13" t="n">
        <f aca="false">H59-D59</f>
        <v>0</v>
      </c>
      <c r="G59" s="15" t="n">
        <f aca="false">I59-E59</f>
        <v>0</v>
      </c>
      <c r="H59" s="13" t="n">
        <f aca="false">'SE-EGM-FLSH'!H59+'SE-LRC-FLSH'!H59</f>
        <v>0</v>
      </c>
      <c r="I59" s="47" t="n">
        <f aca="false">'SE-EGM-FLSH'!I59+'SE-LRC-FLSH'!I59</f>
        <v>0</v>
      </c>
      <c r="J59" s="13" t="n">
        <f aca="false">'SE-EGM-FLSH'!J59+'SE-LRC-FLSH'!J59</f>
        <v>0</v>
      </c>
      <c r="K59" s="47" t="n">
        <f aca="false">'SE-EGM-FLSH'!K59+'SE-LRC-FLSH'!K59</f>
        <v>0</v>
      </c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'SE-EGM-FLSH'!D60+'SE-LRC-FLSH'!D60</f>
        <v>0</v>
      </c>
      <c r="E60" s="47" t="n">
        <f aca="false">'SE-EGM-FLSH'!E60+'SE-LRC-FLSH'!E60</f>
        <v>133947.92</v>
      </c>
      <c r="F60" s="13" t="n">
        <f aca="false">H60-D60</f>
        <v>0</v>
      </c>
      <c r="G60" s="15" t="n">
        <f aca="false">I60-E60</f>
        <v>0</v>
      </c>
      <c r="H60" s="13" t="n">
        <f aca="false">'SE-EGM-FLSH'!H60+'SE-LRC-FLSH'!H60</f>
        <v>0</v>
      </c>
      <c r="I60" s="47" t="n">
        <f aca="false">'SE-EGM-FLSH'!I60+'SE-LRC-FLSH'!I60</f>
        <v>133947.92</v>
      </c>
      <c r="J60" s="13" t="n">
        <f aca="false">'SE-EGM-FLSH'!J60+'SE-LRC-FLSH'!J60</f>
        <v>0</v>
      </c>
      <c r="K60" s="47" t="n">
        <f aca="false">'SE-EGM-FLSH'!K60+'SE-LRC-FLSH'!K60</f>
        <v>0</v>
      </c>
      <c r="L60" s="13" t="n">
        <f aca="false">H60+J60</f>
        <v>0</v>
      </c>
      <c r="M60" s="47" t="n">
        <f aca="false">I60+K60</f>
        <v>133947.92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133947.92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133947.92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133947.92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'SE-EGM-FLSH'!D64+'SE-LRC-FLSH'!D64</f>
        <v>0</v>
      </c>
      <c r="E64" s="47" t="n">
        <f aca="false">'SE-EGM-FLSH'!E64+'SE-LRC-FLSH'!E64</f>
        <v>0</v>
      </c>
      <c r="F64" s="13" t="n">
        <f aca="false">H64-D64</f>
        <v>0</v>
      </c>
      <c r="G64" s="15" t="n">
        <f aca="false">I64-E64</f>
        <v>0</v>
      </c>
      <c r="H64" s="13" t="n">
        <f aca="false">'SE-EGM-FLSH'!H64+'SE-LRC-FLSH'!H64</f>
        <v>0</v>
      </c>
      <c r="I64" s="47" t="n">
        <f aca="false">'SE-EGM-FLSH'!I64+'SE-LRC-FLSH'!I64</f>
        <v>0</v>
      </c>
      <c r="J64" s="13" t="n">
        <f aca="false">'SE-EGM-FLSH'!J64+'SE-LRC-FLSH'!J64</f>
        <v>0</v>
      </c>
      <c r="K64" s="47" t="n">
        <f aca="false">'SE-EGM-FLSH'!K64+'SE-LRC-FLSH'!K64</f>
        <v>0</v>
      </c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'SE-EGM-FLSH'!D65+'SE-LRC-FLSH'!D65</f>
        <v>0</v>
      </c>
      <c r="E65" s="47" t="n">
        <f aca="false">'SE-EGM-FLSH'!E65+'SE-LRC-FLSH'!E65</f>
        <v>0</v>
      </c>
      <c r="F65" s="13" t="n">
        <f aca="false">H65-D65</f>
        <v>0</v>
      </c>
      <c r="G65" s="15" t="n">
        <f aca="false">I65-E65</f>
        <v>0</v>
      </c>
      <c r="H65" s="13" t="n">
        <f aca="false">'SE-EGM-FLSH'!H65+'SE-LRC-FLSH'!H65</f>
        <v>0</v>
      </c>
      <c r="I65" s="47" t="n">
        <f aca="false">'SE-EGM-FLSH'!I65+'SE-LRC-FLSH'!I65</f>
        <v>0</v>
      </c>
      <c r="J65" s="13" t="n">
        <f aca="false">'SE-EGM-FLSH'!J65+'SE-LRC-FLSH'!J65</f>
        <v>0</v>
      </c>
      <c r="K65" s="47" t="n">
        <f aca="false">'SE-EGM-FLSH'!K65+'SE-LRC-FLSH'!K65</f>
        <v>0</v>
      </c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'SE-EGM-FLSH'!D70+'SE-LRC-FLSH'!D70</f>
        <v>0</v>
      </c>
      <c r="E70" s="47" t="n">
        <f aca="false">'SE-EGM-FLSH'!E70+'SE-LRC-FLSH'!E70</f>
        <v>0</v>
      </c>
      <c r="F70" s="13" t="n">
        <f aca="false">H70-D70</f>
        <v>0</v>
      </c>
      <c r="G70" s="15" t="n">
        <f aca="false">I70-E70</f>
        <v>0</v>
      </c>
      <c r="H70" s="13" t="n">
        <f aca="false">'SE-EGM-FLSH'!H70+'SE-LRC-FLSH'!H70</f>
        <v>0</v>
      </c>
      <c r="I70" s="47" t="n">
        <f aca="false">'SE-EGM-FLSH'!I70+'SE-LRC-FLSH'!I70</f>
        <v>0</v>
      </c>
      <c r="J70" s="13" t="n">
        <f aca="false">'SE-EGM-FLSH'!J70+'SE-LRC-FLSH'!J70</f>
        <v>0</v>
      </c>
      <c r="K70" s="47" t="n">
        <f aca="false">'SE-EGM-FLSH'!K70+'SE-LRC-FLSH'!K70</f>
        <v>0</v>
      </c>
      <c r="L70" s="13" t="n">
        <f aca="false">H70+J70</f>
        <v>0</v>
      </c>
      <c r="M70" s="47" t="n">
        <f aca="false">I70+K70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'SE-EGM-FLSH'!D71+'SE-LRC-FLSH'!D71</f>
        <v>0</v>
      </c>
      <c r="E71" s="47" t="n">
        <f aca="false">'SE-EGM-FLSH'!E71+'SE-LRC-FLSH'!E71</f>
        <v>0</v>
      </c>
      <c r="F71" s="13" t="n">
        <f aca="false">H71-D71</f>
        <v>0</v>
      </c>
      <c r="G71" s="15" t="n">
        <f aca="false">I71-E71</f>
        <v>0</v>
      </c>
      <c r="H71" s="13" t="n">
        <f aca="false">'SE-EGM-FLSH'!H71+'SE-LRC-FLSH'!H71</f>
        <v>0</v>
      </c>
      <c r="I71" s="47" t="n">
        <f aca="false">'SE-EGM-FLSH'!I71+'SE-LRC-FLSH'!I71</f>
        <v>0</v>
      </c>
      <c r="J71" s="13" t="n">
        <f aca="false">'SE-EGM-FLSH'!J71+'SE-LRC-FLSH'!J71</f>
        <v>0</v>
      </c>
      <c r="K71" s="47" t="n">
        <f aca="false">'SE-EGM-FLSH'!K71+'SE-LRC-FLSH'!K71</f>
        <v>0</v>
      </c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'SE-EGM-FLSH'!D73+'SE-LRC-FLSH'!D73</f>
        <v>0</v>
      </c>
      <c r="E73" s="47" t="n">
        <f aca="false">'SE-EGM-FLSH'!E73+'SE-LRC-FLSH'!E73</f>
        <v>0</v>
      </c>
      <c r="F73" s="13" t="n">
        <f aca="false">H73-D73</f>
        <v>0</v>
      </c>
      <c r="G73" s="15" t="n">
        <f aca="false">I73-E73</f>
        <v>0</v>
      </c>
      <c r="H73" s="13" t="n">
        <f aca="false">'SE-EGM-FLSH'!H73+'SE-LRC-FLSH'!H73</f>
        <v>0</v>
      </c>
      <c r="I73" s="47" t="n">
        <f aca="false">'SE-EGM-FLSH'!I73+'SE-LRC-FLSH'!I73</f>
        <v>0</v>
      </c>
      <c r="J73" s="13" t="n">
        <f aca="false">'SE-EGM-FLSH'!J73+'SE-LRC-FLSH'!J73</f>
        <v>0</v>
      </c>
      <c r="K73" s="47" t="n">
        <f aca="false">'SE-EGM-FLSH'!K73+'SE-LRC-FLSH'!K73</f>
        <v>0</v>
      </c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'SE-EGM-FLSH'!D74+'SE-LRC-FLSH'!D74</f>
        <v>0</v>
      </c>
      <c r="E74" s="47" t="n">
        <f aca="false">'SE-EGM-FLSH'!E74+'SE-LRC-FLSH'!E74</f>
        <v>0</v>
      </c>
      <c r="F74" s="13" t="n">
        <f aca="false">H74-D74</f>
        <v>0</v>
      </c>
      <c r="G74" s="15" t="n">
        <f aca="false">I74-E74</f>
        <v>0</v>
      </c>
      <c r="H74" s="13" t="n">
        <f aca="false">'SE-EGM-FLSH'!H74+'SE-LRC-FLSH'!H74</f>
        <v>0</v>
      </c>
      <c r="I74" s="47" t="n">
        <f aca="false">'SE-EGM-FLSH'!I74+'SE-LRC-FLSH'!I74</f>
        <v>0</v>
      </c>
      <c r="J74" s="13" t="n">
        <f aca="false">'SE-EGM-FLSH'!J74+'SE-LRC-FLSH'!J74</f>
        <v>0</v>
      </c>
      <c r="K74" s="47" t="n">
        <f aca="false">'SE-EGM-FLSH'!K74+'SE-LRC-FLSH'!K74</f>
        <v>0</v>
      </c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'SE-EGM-FLSH'!D75+'SE-LRC-FLSH'!D75</f>
        <v>0</v>
      </c>
      <c r="E75" s="47" t="n">
        <f aca="false">'SE-EGM-FLSH'!E75+'SE-LRC-FLSH'!E75</f>
        <v>0</v>
      </c>
      <c r="F75" s="13" t="n">
        <f aca="false">H75-D75</f>
        <v>0</v>
      </c>
      <c r="G75" s="15" t="n">
        <f aca="false">I75-E75</f>
        <v>0</v>
      </c>
      <c r="H75" s="13" t="n">
        <f aca="false">'SE-EGM-FLSH'!H75+'SE-LRC-FLSH'!H75</f>
        <v>0</v>
      </c>
      <c r="I75" s="47" t="n">
        <f aca="false">'SE-EGM-FLSH'!I75+'SE-LRC-FLSH'!I75</f>
        <v>0</v>
      </c>
      <c r="J75" s="13" t="n">
        <f aca="false">'SE-EGM-FLSH'!J75+'SE-LRC-FLSH'!J75</f>
        <v>0</v>
      </c>
      <c r="K75" s="47" t="n">
        <f aca="false">'SE-EGM-FLSH'!K75+'SE-LRC-FLSH'!K75</f>
        <v>0</v>
      </c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'SE-EGM-FLSH'!D76+'SE-LRC-FLSH'!D76</f>
        <v>0</v>
      </c>
      <c r="E76" s="47" t="n">
        <f aca="false">'SE-EGM-FLSH'!E76+'SE-LRC-FLSH'!E76</f>
        <v>0</v>
      </c>
      <c r="F76" s="13" t="n">
        <f aca="false">H76-D76</f>
        <v>0</v>
      </c>
      <c r="G76" s="15" t="n">
        <f aca="false">I76-E76</f>
        <v>0</v>
      </c>
      <c r="H76" s="13" t="n">
        <f aca="false">'SE-EGM-FLSH'!H76+'SE-LRC-FLSH'!H76</f>
        <v>0</v>
      </c>
      <c r="I76" s="47" t="n">
        <f aca="false">'SE-EGM-FLSH'!I76+'SE-LRC-FLSH'!I76</f>
        <v>0</v>
      </c>
      <c r="J76" s="13" t="n">
        <f aca="false">'SE-EGM-FLSH'!J76+'SE-LRC-FLSH'!J76</f>
        <v>0</v>
      </c>
      <c r="K76" s="47" t="n">
        <f aca="false">'SE-EGM-FLSH'!K76+'SE-LRC-FLSH'!K76</f>
        <v>0</v>
      </c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'SE-EGM-FLSH'!D77+'SE-LRC-FLSH'!D77</f>
        <v>0</v>
      </c>
      <c r="E77" s="47" t="n">
        <f aca="false">'SE-EGM-FLSH'!E77+'SE-LRC-FLSH'!E77</f>
        <v>-3000000</v>
      </c>
      <c r="F77" s="13" t="n">
        <f aca="false">H77-D77</f>
        <v>0</v>
      </c>
      <c r="G77" s="15" t="n">
        <f aca="false">I77-E77</f>
        <v>0</v>
      </c>
      <c r="H77" s="13" t="n">
        <f aca="false">'SE-EGM-FLSH'!H77+'SE-LRC-FLSH'!H77</f>
        <v>0</v>
      </c>
      <c r="I77" s="47" t="n">
        <f aca="false">'SE-EGM-FLSH'!I77+'SE-LRC-FLSH'!I77</f>
        <v>-3000000</v>
      </c>
      <c r="J77" s="13" t="n">
        <f aca="false">'SE-EGM-FLSH'!J77+'SE-LRC-FLSH'!J77</f>
        <v>0</v>
      </c>
      <c r="K77" s="47" t="n">
        <f aca="false">'SE-EGM-FLSH'!K77+'SE-LRC-FLSH'!K77</f>
        <v>0</v>
      </c>
      <c r="L77" s="13" t="n">
        <f aca="false">H77+J77</f>
        <v>0</v>
      </c>
      <c r="M77" s="47" t="n">
        <f aca="false">I77+K77</f>
        <v>-3000000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'SE-EGM-FLSH'!D78+'SE-LRC-FLSH'!D78</f>
        <v>0</v>
      </c>
      <c r="E78" s="47" t="n">
        <f aca="false">'SE-EGM-FLSH'!E78+'SE-LRC-FLSH'!E78</f>
        <v>0</v>
      </c>
      <c r="F78" s="13" t="n">
        <f aca="false">H78-D78</f>
        <v>0</v>
      </c>
      <c r="G78" s="15" t="n">
        <f aca="false">I78-E78</f>
        <v>0</v>
      </c>
      <c r="H78" s="13" t="n">
        <f aca="false">'SE-EGM-FLSH'!H78+'SE-LRC-FLSH'!H78</f>
        <v>0</v>
      </c>
      <c r="I78" s="47" t="n">
        <f aca="false">'SE-EGM-FLSH'!I78+'SE-LRC-FLSH'!I78</f>
        <v>0</v>
      </c>
      <c r="J78" s="13" t="n">
        <f aca="false">'SE-EGM-FLSH'!J78+'SE-LRC-FLSH'!J78</f>
        <v>0</v>
      </c>
      <c r="K78" s="47" t="n">
        <f aca="false">'SE-EGM-FLSH'!K78+'SE-LRC-FLSH'!K78</f>
        <v>0</v>
      </c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'SE-EGM-FLSH'!D79+'SE-LRC-FLSH'!D79</f>
        <v>0</v>
      </c>
      <c r="E79" s="47" t="n">
        <f aca="false">'SE-EGM-FLSH'!E79+'SE-LRC-FLSH'!E79</f>
        <v>0</v>
      </c>
      <c r="F79" s="13" t="n">
        <f aca="false">H79-D79</f>
        <v>0</v>
      </c>
      <c r="G79" s="15" t="n">
        <f aca="false">I79-E79</f>
        <v>0</v>
      </c>
      <c r="H79" s="13" t="n">
        <f aca="false">'SE-EGM-FLSH'!H79+'SE-LRC-FLSH'!H79</f>
        <v>0</v>
      </c>
      <c r="I79" s="47" t="n">
        <f aca="false">'SE-EGM-FLSH'!I79+'SE-LRC-FLSH'!I79</f>
        <v>0</v>
      </c>
      <c r="J79" s="13" t="n">
        <f aca="false">'SE-EGM-FLSH'!J79+'SE-LRC-FLSH'!J79</f>
        <v>0</v>
      </c>
      <c r="K79" s="47" t="n">
        <f aca="false">'SE-EGM-FLSH'!K79+'SE-LRC-FLSH'!K79</f>
        <v>0</v>
      </c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'SE-EGM-FLSH'!D80+'SE-LRC-FLSH'!D80</f>
        <v>0</v>
      </c>
      <c r="E80" s="47" t="n">
        <f aca="false">'SE-EGM-FLSH'!E80+'SE-LRC-FLSH'!E80</f>
        <v>0</v>
      </c>
      <c r="F80" s="13" t="n">
        <f aca="false">H80-D80</f>
        <v>0</v>
      </c>
      <c r="G80" s="15" t="n">
        <f aca="false">I80-E80</f>
        <v>0</v>
      </c>
      <c r="H80" s="13" t="n">
        <f aca="false">'SE-EGM-FLSH'!H80+'SE-LRC-FLSH'!H80</f>
        <v>0</v>
      </c>
      <c r="I80" s="47" t="n">
        <f aca="false">'SE-EGM-FLSH'!I80+'SE-LRC-FLSH'!I80</f>
        <v>0</v>
      </c>
      <c r="J80" s="13" t="n">
        <f aca="false">'SE-EGM-FLSH'!J80+'SE-LRC-FLSH'!J80</f>
        <v>0</v>
      </c>
      <c r="K80" s="47" t="n">
        <f aca="false">'SE-EGM-FLSH'!K80+'SE-LRC-FLSH'!K80</f>
        <v>0</v>
      </c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/>
      <c r="E81" s="47" t="n">
        <f aca="false">'SE-EGM-FLSH'!E81+'SE-LRC-FLSH'!E81</f>
        <v>0</v>
      </c>
      <c r="F81" s="13" t="n">
        <f aca="false">H81-D81</f>
        <v>0</v>
      </c>
      <c r="G81" s="15" t="n">
        <f aca="false">I81-E81</f>
        <v>0</v>
      </c>
      <c r="H81" s="13" t="n">
        <f aca="false">'SE-EGM-FLSH'!H81+'SE-LRC-FLSH'!H81</f>
        <v>0</v>
      </c>
      <c r="I81" s="47" t="n">
        <f aca="false">'SE-EGM-FLSH'!I81+'SE-LRC-FLSH'!I81</f>
        <v>0</v>
      </c>
      <c r="J81" s="13" t="n">
        <f aca="false">'SE-EGM-FLSH'!J81+'SE-LRC-FLSH'!J81</f>
        <v>0</v>
      </c>
      <c r="K81" s="47" t="n">
        <f aca="false">'SE-EGM-FLSH'!K81+'SE-LRC-FLSH'!K81</f>
        <v>0</v>
      </c>
      <c r="L81" s="13" t="n">
        <f aca="false">H81+J81</f>
        <v>0</v>
      </c>
      <c r="M81" s="47" t="n">
        <f aca="false">I81+K81</f>
        <v>0</v>
      </c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-120000</v>
      </c>
      <c r="E82" s="100" t="n">
        <f aca="false">SUM(E72:E81)+E16+E24+E29+E36+E43+E45+E47+E49+E51+E56+E61+E66</f>
        <v>-2776295.58717003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-120000</v>
      </c>
      <c r="I82" s="100" t="n">
        <f aca="false">SUM(I72:I81)+I16+I24+I29+I36+I43+I45+I47+I49+I51+I56+I61+I66</f>
        <v>-2776295.58717003</v>
      </c>
      <c r="J82" s="99" t="n">
        <f aca="false">J16+J24+J29+J36+J43+J45+J47+J49</f>
        <v>0</v>
      </c>
      <c r="K82" s="100" t="n">
        <f aca="false">SUM(K72:K81)+K16+K24+K29+K36+K43+K45+K47+K49+K51+K56+K61+K66</f>
        <v>0</v>
      </c>
      <c r="L82" s="99" t="n">
        <f aca="false">L16+L24+L29+L36+L43+L45+L47+L49</f>
        <v>-120000</v>
      </c>
      <c r="M82" s="100" t="n">
        <f aca="false">SUM(M72:M81)+M16+M24+M29+M36+M43+M45+M47+M49+M51+M56+M61+M66</f>
        <v>-2776295.58717003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M84" s="22"/>
    </row>
    <row r="85" customFormat="false" ht="12.75" hidden="false" customHeight="false" outlineLevel="0" collapsed="false">
      <c r="A85" s="62"/>
      <c r="B85" s="52"/>
      <c r="E85" s="15" t="n">
        <f aca="false">+'SE-LRC-FLSH'!E82+'SE-EGM-FLSH'!E82</f>
        <v>-2776295.58717003</v>
      </c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  <c r="J88" s="2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B62" colorId="64" zoomScale="75" zoomScaleNormal="75" zoomScalePageLayoutView="100" workbookViewId="0">
      <selection pane="topLeft" activeCell="E70" activeCellId="0" sqref="E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44"/>
      <c r="I10" s="45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'SE-EGM-FLSH'!D11+'SE-LRC-FLSH'!D11+'NE-FLSH'!D11+BGC_FLSH!D11</f>
        <v>130973369</v>
      </c>
      <c r="E11" s="47" t="n">
        <f aca="false">'SE-EGM-FLSH'!E11+'SE-LRC-FLSH'!E11+'NE-FLSH'!E11+BGC_FLSH!E11</f>
        <v>227720275</v>
      </c>
      <c r="F11" s="15" t="n">
        <f aca="false">H11-D11</f>
        <v>0</v>
      </c>
      <c r="G11" s="15" t="n">
        <f aca="false">I11-E11</f>
        <v>0</v>
      </c>
      <c r="H11" s="13" t="n">
        <f aca="false">'SE-EGM-FLSH'!H11+'SE-LRC-FLSH'!H11+'NE-FLSH'!H11+BGC_FLSH!H11</f>
        <v>130973369</v>
      </c>
      <c r="I11" s="47" t="n">
        <f aca="false">'SE-EGM-FLSH'!I11+'SE-LRC-FLSH'!I11+'NE-FLSH'!I11+BGC_FLSH!I11</f>
        <v>227720275</v>
      </c>
      <c r="J11" s="13" t="n">
        <f aca="false">'SE-EGM-FLSH'!J11+'SE-LRC-FLSH'!J11</f>
        <v>0</v>
      </c>
      <c r="K11" s="47" t="n">
        <f aca="false">'SE-EGM-FLSH'!K11+'SE-LRC-FLSH'!K11</f>
        <v>0</v>
      </c>
      <c r="L11" s="13" t="n">
        <f aca="false">H11+J11</f>
        <v>130973369</v>
      </c>
      <c r="M11" s="47" t="n">
        <f aca="false">I11+K11</f>
        <v>227720275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'SE-EGM-FLSH'!D12+'SE-LRC-FLSH'!D12+'NE-FLSH'!D12+BGC_FLSH!D12</f>
        <v>0</v>
      </c>
      <c r="E12" s="47" t="n">
        <f aca="false">'SE-EGM-FLSH'!E12+'SE-LRC-FLSH'!E12+'NE-FLSH'!E12+BGC_FLSH!E12</f>
        <v>0</v>
      </c>
      <c r="F12" s="13" t="n">
        <f aca="false">H12-D12</f>
        <v>0</v>
      </c>
      <c r="G12" s="15" t="n">
        <f aca="false">I12-E12</f>
        <v>0</v>
      </c>
      <c r="H12" s="13" t="n">
        <f aca="false">'SE-EGM-FLSH'!H12+'SE-LRC-FLSH'!H12+'NE-FLSH'!H12+BGC_FLSH!H12</f>
        <v>0</v>
      </c>
      <c r="I12" s="47" t="n">
        <f aca="false">'SE-EGM-FLSH'!I12+'SE-LRC-FLSH'!I12+'NE-FLSH'!I12+BGC_FLSH!I12</f>
        <v>0</v>
      </c>
      <c r="J12" s="13" t="n">
        <f aca="false">'SE-EGM-FLSH'!J12+'SE-LRC-FLSH'!J12</f>
        <v>0</v>
      </c>
      <c r="K12" s="47" t="n">
        <f aca="false">'SE-EGM-FLSH'!K12+'SE-LRC-FLSH'!K12</f>
        <v>0</v>
      </c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'SE-EGM-FLSH'!D13+'SE-LRC-FLSH'!D13+'NE-FLSH'!D13+BGC_FLSH!D13</f>
        <v>103119290</v>
      </c>
      <c r="E13" s="47" t="n">
        <f aca="false">'SE-EGM-FLSH'!E13+'SE-LRC-FLSH'!E13+'NE-FLSH'!E13+BGC_FLSH!E13</f>
        <v>212064159</v>
      </c>
      <c r="F13" s="13" t="n">
        <f aca="false">H13-D13</f>
        <v>0</v>
      </c>
      <c r="G13" s="15" t="n">
        <f aca="false">I13-E13</f>
        <v>0</v>
      </c>
      <c r="H13" s="13" t="n">
        <f aca="false">'SE-EGM-FLSH'!H13+'SE-LRC-FLSH'!H13+'NE-FLSH'!H13+BGC_FLSH!H13</f>
        <v>103119290</v>
      </c>
      <c r="I13" s="47" t="n">
        <f aca="false">'SE-EGM-FLSH'!I13+'SE-LRC-FLSH'!I13+'NE-FLSH'!I13+BGC_FLSH!I13</f>
        <v>212064159</v>
      </c>
      <c r="J13" s="13" t="n">
        <f aca="false">'SE-EGM-FLSH'!J13+'SE-LRC-FLSH'!J13</f>
        <v>0</v>
      </c>
      <c r="K13" s="47" t="n">
        <f aca="false">'SE-EGM-FLSH'!K13+'SE-LRC-FLSH'!K13</f>
        <v>0</v>
      </c>
      <c r="L13" s="13" t="n">
        <f aca="false">H13+J13</f>
        <v>103119290</v>
      </c>
      <c r="M13" s="47" t="n">
        <f aca="false">I13+K13</f>
        <v>212064159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'SE-EGM-FLSH'!D14+'SE-LRC-FLSH'!D14+'NE-FLSH'!D14+BGC_FLSH!D14</f>
        <v>0</v>
      </c>
      <c r="E14" s="47" t="n">
        <f aca="false">'SE-EGM-FLSH'!E14+'SE-LRC-FLSH'!E14+'NE-FLSH'!E14+BGC_FLSH!E14</f>
        <v>9846</v>
      </c>
      <c r="F14" s="13" t="n">
        <f aca="false">H14-D14</f>
        <v>0</v>
      </c>
      <c r="G14" s="15" t="n">
        <f aca="false">I14-E14</f>
        <v>0</v>
      </c>
      <c r="H14" s="13" t="n">
        <f aca="false">'SE-EGM-FLSH'!H14+'SE-LRC-FLSH'!H14+'NE-FLSH'!H14+BGC_FLSH!H14</f>
        <v>0</v>
      </c>
      <c r="I14" s="47" t="n">
        <f aca="false">'SE-EGM-FLSH'!I14+'SE-LRC-FLSH'!I14+'NE-FLSH'!I14+BGC_FLSH!I14</f>
        <v>9846</v>
      </c>
      <c r="J14" s="13" t="n">
        <f aca="false">'SE-EGM-FLSH'!J14+'SE-LRC-FLSH'!J14</f>
        <v>0</v>
      </c>
      <c r="K14" s="47" t="n">
        <f aca="false">'SE-EGM-FLSH'!K14+'SE-LRC-FLSH'!K14</f>
        <v>0</v>
      </c>
      <c r="L14" s="13" t="n">
        <f aca="false">H14+J14</f>
        <v>0</v>
      </c>
      <c r="M14" s="47" t="n">
        <f aca="false">I14+K14</f>
        <v>9846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'SE-EGM-FLSH'!D15+'SE-LRC-FLSH'!D15+'NE-FLSH'!D15+BGC_FLSH!D15</f>
        <v>0</v>
      </c>
      <c r="E15" s="47" t="n">
        <f aca="false">'SE-EGM-FLSH'!E15+'SE-LRC-FLSH'!E15+'NE-FLSH'!E15+BGC_FLSH!E15</f>
        <v>0</v>
      </c>
      <c r="F15" s="13" t="n">
        <f aca="false">H15-D15</f>
        <v>0</v>
      </c>
      <c r="G15" s="15" t="n">
        <f aca="false">I15-E15</f>
        <v>0</v>
      </c>
      <c r="H15" s="13" t="n">
        <f aca="false">'SE-EGM-FLSH'!H15+'SE-LRC-FLSH'!H15+'NE-FLSH'!H15+BGC_FLSH!H15</f>
        <v>0</v>
      </c>
      <c r="I15" s="47" t="n">
        <f aca="false">'SE-EGM-FLSH'!I15+'SE-LRC-FLSH'!I15+'NE-FLSH'!I15+BGC_FLSH!I15</f>
        <v>0</v>
      </c>
      <c r="J15" s="13" t="n">
        <f aca="false">'SE-EGM-FLSH'!J15+'SE-LRC-FLSH'!J15</f>
        <v>0</v>
      </c>
      <c r="K15" s="47" t="n">
        <f aca="false">'SE-EGM-FLSH'!K15+'SE-LRC-FLSH'!K15</f>
        <v>0</v>
      </c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234092659</v>
      </c>
      <c r="E16" s="48" t="n">
        <f aca="false">SUM(E11:E15)</f>
        <v>439794280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234092659</v>
      </c>
      <c r="I16" s="48" t="n">
        <f aca="false">SUM(I11:I15)</f>
        <v>439794280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234092659</v>
      </c>
      <c r="M16" s="48" t="n">
        <f aca="false">SUM(M11:M15)</f>
        <v>439794280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'SE-EGM-FLSH'!D19+'SE-LRC-FLSH'!D19+'NE-FLSH'!D19+BGC_FLSH!D19</f>
        <v>-119040367</v>
      </c>
      <c r="E19" s="47" t="n">
        <f aca="false">'SE-EGM-FLSH'!E19+'SE-LRC-FLSH'!E19+'NE-FLSH'!E19+BGC_FLSH!E19</f>
        <v>-211355016</v>
      </c>
      <c r="F19" s="13" t="n">
        <f aca="false">H19-D19</f>
        <v>0</v>
      </c>
      <c r="G19" s="15" t="n">
        <f aca="false">I19-E19</f>
        <v>0</v>
      </c>
      <c r="H19" s="13" t="n">
        <f aca="false">'SE-EGM-FLSH'!H19+'SE-LRC-FLSH'!H19+'NE-FLSH'!H19+BGC_FLSH!H19</f>
        <v>-119040367</v>
      </c>
      <c r="I19" s="47" t="n">
        <f aca="false">'SE-EGM-FLSH'!I19+'SE-LRC-FLSH'!I19+'NE-FLSH'!I19+BGC_FLSH!I19</f>
        <v>-211355016</v>
      </c>
      <c r="J19" s="13" t="n">
        <f aca="false">'SE-EGM-FLSH'!J19+'SE-LRC-FLSH'!J19</f>
        <v>0</v>
      </c>
      <c r="K19" s="47" t="n">
        <f aca="false">'SE-EGM-FLSH'!K19+'SE-LRC-FLSH'!K19</f>
        <v>0</v>
      </c>
      <c r="L19" s="13" t="n">
        <f aca="false">H19+J19</f>
        <v>-119040367</v>
      </c>
      <c r="M19" s="47" t="n">
        <f aca="false">I19+K19</f>
        <v>-211355016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'SE-EGM-FLSH'!D20+'SE-LRC-FLSH'!D20+'NE-FLSH'!D20+BGC_FLSH!D20</f>
        <v>0</v>
      </c>
      <c r="E20" s="47" t="n">
        <f aca="false">'SE-EGM-FLSH'!E20+'SE-LRC-FLSH'!E20+'NE-FLSH'!E20+BGC_FLSH!E20</f>
        <v>0</v>
      </c>
      <c r="F20" s="13" t="n">
        <f aca="false">H20-D20</f>
        <v>0</v>
      </c>
      <c r="G20" s="15" t="n">
        <f aca="false">I20-E20</f>
        <v>0</v>
      </c>
      <c r="H20" s="13" t="n">
        <f aca="false">'SE-EGM-FLSH'!H20+'SE-LRC-FLSH'!H20+'NE-FLSH'!H20+BGC_FLSH!H20</f>
        <v>0</v>
      </c>
      <c r="I20" s="47" t="n">
        <f aca="false">'SE-EGM-FLSH'!I20+'SE-LRC-FLSH'!I20+'NE-FLSH'!I20+BGC_FLSH!I20</f>
        <v>0</v>
      </c>
      <c r="J20" s="13" t="n">
        <f aca="false">'SE-EGM-FLSH'!J20+'SE-LRC-FLSH'!J20</f>
        <v>0</v>
      </c>
      <c r="K20" s="47" t="n">
        <f aca="false">'SE-EGM-FLSH'!K20+'SE-LRC-FLSH'!K20</f>
        <v>0</v>
      </c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'SE-EGM-FLSH'!D21+'SE-LRC-FLSH'!D21+'NE-FLSH'!D21+BGC_FLSH!D21</f>
        <v>-102142866</v>
      </c>
      <c r="E21" s="47" t="n">
        <f aca="false">'SE-EGM-FLSH'!E21+'SE-LRC-FLSH'!E21+'NE-FLSH'!E21+BGC_FLSH!E21</f>
        <v>-211403649</v>
      </c>
      <c r="F21" s="13" t="n">
        <f aca="false">H21-D21</f>
        <v>0</v>
      </c>
      <c r="G21" s="15" t="n">
        <f aca="false">I21-E21</f>
        <v>0</v>
      </c>
      <c r="H21" s="13" t="n">
        <f aca="false">'SE-EGM-FLSH'!H21+'SE-LRC-FLSH'!H21+'NE-FLSH'!H21+BGC_FLSH!H21</f>
        <v>-102142866</v>
      </c>
      <c r="I21" s="47" t="n">
        <f aca="false">'SE-EGM-FLSH'!I21+'SE-LRC-FLSH'!I21+'NE-FLSH'!I21+BGC_FLSH!I21</f>
        <v>-211403649</v>
      </c>
      <c r="J21" s="13" t="n">
        <f aca="false">'SE-EGM-FLSH'!J21+'SE-LRC-FLSH'!J21</f>
        <v>0</v>
      </c>
      <c r="K21" s="47" t="n">
        <f aca="false">'SE-EGM-FLSH'!K21+'SE-LRC-FLSH'!K21</f>
        <v>0</v>
      </c>
      <c r="L21" s="13" t="n">
        <f aca="false">H21+J21</f>
        <v>-102142866</v>
      </c>
      <c r="M21" s="47" t="n">
        <f aca="false">I21+K21</f>
        <v>-211403649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'SE-EGM-FLSH'!D22+'SE-LRC-FLSH'!D22+'NE-FLSH'!D22+BGC_FLSH!D22</f>
        <v>0</v>
      </c>
      <c r="E22" s="47" t="n">
        <f aca="false">'SE-EGM-FLSH'!E22+'SE-LRC-FLSH'!E22+'NE-FLSH'!E22+BGC_FLSH!E22</f>
        <v>0</v>
      </c>
      <c r="F22" s="13" t="n">
        <f aca="false">H22-D22</f>
        <v>0</v>
      </c>
      <c r="G22" s="15" t="n">
        <f aca="false">I22-E22</f>
        <v>0</v>
      </c>
      <c r="H22" s="13" t="n">
        <f aca="false">'SE-EGM-FLSH'!H22+'SE-LRC-FLSH'!H22+'NE-FLSH'!H22+BGC_FLSH!H22</f>
        <v>0</v>
      </c>
      <c r="I22" s="47" t="n">
        <f aca="false">'SE-EGM-FLSH'!I22+'SE-LRC-FLSH'!I22+'NE-FLSH'!I22+BGC_FLSH!I22</f>
        <v>0</v>
      </c>
      <c r="J22" s="13" t="n">
        <f aca="false">'SE-EGM-FLSH'!J22+'SE-LRC-FLSH'!J22</f>
        <v>0</v>
      </c>
      <c r="K22" s="47" t="n">
        <f aca="false">'SE-EGM-FLSH'!K22+'SE-LRC-FLSH'!K22</f>
        <v>0</v>
      </c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'SE-EGM-FLSH'!D23+'SE-LRC-FLSH'!D23+'NE-FLSH'!D23+BGC_FLSH!D23</f>
        <v>1335635</v>
      </c>
      <c r="E23" s="47" t="n">
        <f aca="false">'SE-EGM-FLSH'!E23+'SE-LRC-FLSH'!E23+'NE-FLSH'!E23+BGC_FLSH!E23</f>
        <v>2560690</v>
      </c>
      <c r="F23" s="13" t="n">
        <f aca="false">H23-D23</f>
        <v>0</v>
      </c>
      <c r="G23" s="15" t="n">
        <f aca="false">I23-E23</f>
        <v>0</v>
      </c>
      <c r="H23" s="13" t="n">
        <f aca="false">'SE-EGM-FLSH'!H23+'SE-LRC-FLSH'!H23+'NE-FLSH'!H23+BGC_FLSH!H23</f>
        <v>1335635</v>
      </c>
      <c r="I23" s="47" t="n">
        <f aca="false">'SE-EGM-FLSH'!I23+'SE-LRC-FLSH'!I23+'NE-FLSH'!I23+BGC_FLSH!I23</f>
        <v>2560690</v>
      </c>
      <c r="J23" s="13" t="n">
        <f aca="false">'SE-EGM-FLSH'!J23+'SE-LRC-FLSH'!J23</f>
        <v>0</v>
      </c>
      <c r="K23" s="47" t="n">
        <f aca="false">'SE-EGM-FLSH'!K23+'SE-LRC-FLSH'!K23</f>
        <v>0</v>
      </c>
      <c r="L23" s="13" t="n">
        <f aca="false">H23+J23</f>
        <v>1335635</v>
      </c>
      <c r="M23" s="47" t="n">
        <f aca="false">I23+K23</f>
        <v>2560690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-219847598</v>
      </c>
      <c r="E24" s="48" t="n">
        <f aca="false">SUM(E19:E23)</f>
        <v>-420197975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-219847598</v>
      </c>
      <c r="I24" s="48" t="n">
        <f aca="false">SUM(I19:I23)</f>
        <v>-420197975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-219847598</v>
      </c>
      <c r="M24" s="48" t="n">
        <f aca="false">SUM(M19:M23)</f>
        <v>-420197975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'SE-EGM-FLSH'!D27+'SE-LRC-FLSH'!D27+'NE-FLSH'!D27+BGC_FLSH!D27</f>
        <v>0</v>
      </c>
      <c r="E27" s="47" t="n">
        <f aca="false">'SE-EGM-FLSH'!E27+'SE-LRC-FLSH'!E27+'NE-FLSH'!E27+BGC_FLSH!E27</f>
        <v>0</v>
      </c>
      <c r="F27" s="13" t="n">
        <f aca="false">H27-D27</f>
        <v>0</v>
      </c>
      <c r="G27" s="15" t="n">
        <f aca="false">I27-E27</f>
        <v>0</v>
      </c>
      <c r="H27" s="13" t="n">
        <f aca="false">'SE-EGM-FLSH'!H27+'SE-LRC-FLSH'!H27+'NE-FLSH'!H27+BGC_FLSH!H27</f>
        <v>0</v>
      </c>
      <c r="I27" s="47" t="n">
        <f aca="false">'SE-EGM-FLSH'!I27+'SE-LRC-FLSH'!I27+'NE-FLSH'!I27+BGC_FLSH!I27</f>
        <v>0</v>
      </c>
      <c r="J27" s="13" t="n">
        <f aca="false">'SE-EGM-FLSH'!J27+'SE-LRC-FLSH'!J27</f>
        <v>0</v>
      </c>
      <c r="K27" s="47" t="n">
        <f aca="false">'SE-EGM-FLSH'!K27+'SE-LRC-FLSH'!K27</f>
        <v>0</v>
      </c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'SE-EGM-FLSH'!D28+'SE-LRC-FLSH'!D28+'NE-FLSH'!D28+BGC_FLSH!D28</f>
        <v>0</v>
      </c>
      <c r="E28" s="47" t="n">
        <f aca="false">'SE-EGM-FLSH'!E28+'SE-LRC-FLSH'!E28+'NE-FLSH'!E28+BGC_FLSH!E28</f>
        <v>0</v>
      </c>
      <c r="F28" s="13" t="n">
        <f aca="false">H28-D28</f>
        <v>0</v>
      </c>
      <c r="G28" s="15" t="n">
        <f aca="false">I28-E28</f>
        <v>0</v>
      </c>
      <c r="H28" s="13" t="n">
        <f aca="false">'SE-EGM-FLSH'!H28+'SE-LRC-FLSH'!H28+'NE-FLSH'!H28+BGC_FLSH!H28</f>
        <v>0</v>
      </c>
      <c r="I28" s="47" t="n">
        <f aca="false">'SE-EGM-FLSH'!I28+'SE-LRC-FLSH'!I28+'NE-FLSH'!I28+BGC_FLSH!I28</f>
        <v>0</v>
      </c>
      <c r="J28" s="13" t="n">
        <f aca="false">'SE-EGM-FLSH'!J28+'SE-LRC-FLSH'!J28</f>
        <v>0</v>
      </c>
      <c r="K28" s="47" t="n">
        <f aca="false">'SE-EGM-FLSH'!K28+'SE-LRC-FLSH'!K28</f>
        <v>0</v>
      </c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'SE-EGM-FLSH'!D32+'SE-LRC-FLSH'!D32+'NE-FLSH'!D32+BGC_FLSH!D32</f>
        <v>547746</v>
      </c>
      <c r="E32" s="47" t="n">
        <f aca="false">'SE-EGM-FLSH'!E32+'SE-LRC-FLSH'!E32+'NE-FLSH'!E32+BGC_FLSH!E32</f>
        <v>1034025</v>
      </c>
      <c r="F32" s="13" t="n">
        <f aca="false">H32-D32</f>
        <v>0</v>
      </c>
      <c r="G32" s="15" t="n">
        <f aca="false">I32-E32</f>
        <v>0</v>
      </c>
      <c r="H32" s="13" t="n">
        <f aca="false">'SE-EGM-FLSH'!H32+'SE-LRC-FLSH'!H32+'NE-FLSH'!H32+BGC_FLSH!H32</f>
        <v>547746</v>
      </c>
      <c r="I32" s="47" t="n">
        <f aca="false">'SE-EGM-FLSH'!I32+'SE-LRC-FLSH'!I32+'NE-FLSH'!I32+BGC_FLSH!I32</f>
        <v>1034025</v>
      </c>
      <c r="J32" s="13" t="n">
        <f aca="false">'SE-EGM-FLSH'!J32+'SE-LRC-FLSH'!J32</f>
        <v>0</v>
      </c>
      <c r="K32" s="47" t="n">
        <f aca="false">'SE-EGM-FLSH'!K32+'SE-LRC-FLSH'!K32</f>
        <v>0</v>
      </c>
      <c r="L32" s="13" t="n">
        <f aca="false">H32+J32</f>
        <v>547746</v>
      </c>
      <c r="M32" s="47" t="n">
        <f aca="false">I32+K32</f>
        <v>1034025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'SE-EGM-FLSH'!D33+'SE-LRC-FLSH'!D33+'NE-FLSH'!D33+BGC_FLSH!D33</f>
        <v>-363186</v>
      </c>
      <c r="E33" s="47" t="n">
        <f aca="false">'SE-EGM-FLSH'!E33+'SE-LRC-FLSH'!E33+'NE-FLSH'!E33+BGC_FLSH!E33</f>
        <v>-707041.520377005</v>
      </c>
      <c r="F33" s="13" t="n">
        <f aca="false">H33-D33</f>
        <v>0</v>
      </c>
      <c r="G33" s="15" t="n">
        <f aca="false">I33-E33</f>
        <v>0</v>
      </c>
      <c r="H33" s="13" t="n">
        <f aca="false">'SE-EGM-FLSH'!H33+'SE-LRC-FLSH'!H33+'NE-FLSH'!H33+BGC_FLSH!H33</f>
        <v>-363186</v>
      </c>
      <c r="I33" s="47" t="n">
        <f aca="false">'SE-EGM-FLSH'!I33+'SE-LRC-FLSH'!I33+'NE-FLSH'!I33+BGC_FLSH!I33</f>
        <v>-707041.520377005</v>
      </c>
      <c r="J33" s="13" t="n">
        <f aca="false">'SE-EGM-FLSH'!J33+'SE-LRC-FLSH'!J33</f>
        <v>0</v>
      </c>
      <c r="K33" s="47" t="n">
        <f aca="false">'SE-EGM-FLSH'!K33+'SE-LRC-FLSH'!K33</f>
        <v>0</v>
      </c>
      <c r="L33" s="13" t="n">
        <f aca="false">H33+J33</f>
        <v>-363186</v>
      </c>
      <c r="M33" s="47" t="n">
        <f aca="false">I33+K33</f>
        <v>-707041.520377005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'SE-EGM-FLSH'!D34+'SE-LRC-FLSH'!D34+'NE-FLSH'!D34+BGC_FLSH!D34</f>
        <v>370827</v>
      </c>
      <c r="E34" s="47" t="n">
        <f aca="false">'SE-EGM-FLSH'!E34+'SE-LRC-FLSH'!E34+'NE-FLSH'!E34+BGC_FLSH!E34</f>
        <v>681979</v>
      </c>
      <c r="F34" s="13" t="n">
        <f aca="false">H34-D34</f>
        <v>0</v>
      </c>
      <c r="G34" s="15" t="n">
        <f aca="false">I34-E34</f>
        <v>0</v>
      </c>
      <c r="H34" s="13" t="n">
        <f aca="false">'SE-EGM-FLSH'!H34+'SE-LRC-FLSH'!H34+'NE-FLSH'!H34+BGC_FLSH!H34</f>
        <v>370827</v>
      </c>
      <c r="I34" s="47" t="n">
        <f aca="false">'SE-EGM-FLSH'!I34+'SE-LRC-FLSH'!I34+'NE-FLSH'!I34+BGC_FLSH!I34</f>
        <v>681979</v>
      </c>
      <c r="J34" s="13" t="n">
        <f aca="false">'SE-EGM-FLSH'!J34+'SE-LRC-FLSH'!J34</f>
        <v>0</v>
      </c>
      <c r="K34" s="47" t="n">
        <f aca="false">'SE-EGM-FLSH'!K34+'SE-LRC-FLSH'!K34</f>
        <v>0</v>
      </c>
      <c r="L34" s="13" t="n">
        <f aca="false">H34+J34</f>
        <v>370827</v>
      </c>
      <c r="M34" s="47" t="n">
        <f aca="false">I34+K34</f>
        <v>681979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'SE-EGM-FLSH'!D35+'SE-LRC-FLSH'!D35+'NE-FLSH'!D35+BGC_FLSH!D35</f>
        <v>-296839</v>
      </c>
      <c r="E35" s="47" t="n">
        <f aca="false">'SE-EGM-FLSH'!E35+'SE-LRC-FLSH'!E35+'NE-FLSH'!E35+BGC_FLSH!E35</f>
        <v>-557042</v>
      </c>
      <c r="F35" s="13" t="n">
        <f aca="false">H35-D35</f>
        <v>0</v>
      </c>
      <c r="G35" s="15" t="n">
        <f aca="false">I35-E35</f>
        <v>0</v>
      </c>
      <c r="H35" s="13" t="n">
        <f aca="false">'SE-EGM-FLSH'!H35+'SE-LRC-FLSH'!H35+'NE-FLSH'!H35+BGC_FLSH!H35</f>
        <v>-296839</v>
      </c>
      <c r="I35" s="47" t="n">
        <f aca="false">'SE-EGM-FLSH'!I35+'SE-LRC-FLSH'!I35+'NE-FLSH'!I35+BGC_FLSH!I35</f>
        <v>-557042</v>
      </c>
      <c r="J35" s="13" t="n">
        <f aca="false">'SE-EGM-FLSH'!J35+'SE-LRC-FLSH'!J35</f>
        <v>0</v>
      </c>
      <c r="K35" s="47" t="n">
        <f aca="false">'SE-EGM-FLSH'!K35+'SE-LRC-FLSH'!K35</f>
        <v>0</v>
      </c>
      <c r="L35" s="13" t="n">
        <f aca="false">H35+J35</f>
        <v>-296839</v>
      </c>
      <c r="M35" s="47" t="n">
        <f aca="false">I35+K35</f>
        <v>-557042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258548</v>
      </c>
      <c r="E36" s="48" t="n">
        <f aca="false">SUM(E32:E35)</f>
        <v>451920.479622995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258548</v>
      </c>
      <c r="I36" s="48" t="n">
        <f aca="false">SUM(I32:I35)</f>
        <v>451920.479622995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258548</v>
      </c>
      <c r="M36" s="48" t="n">
        <f aca="false">SUM(M32:M35)</f>
        <v>451920.479622995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'SE-EGM-FLSH'!D39+'SE-LRC-FLSH'!D39+'NE-FLSH'!D39+BGC_FLSH!D39</f>
        <v>918123</v>
      </c>
      <c r="E39" s="47" t="n">
        <f aca="false">'SE-EGM-FLSH'!E39+'SE-LRC-FLSH'!E39+'NE-FLSH'!E39+BGC_FLSH!E39</f>
        <v>1649672</v>
      </c>
      <c r="F39" s="13" t="n">
        <f aca="false">H39-D39</f>
        <v>0</v>
      </c>
      <c r="G39" s="15" t="n">
        <f aca="false">I39-E39</f>
        <v>0</v>
      </c>
      <c r="H39" s="13" t="n">
        <f aca="false">'SE-EGM-FLSH'!H39+'SE-LRC-FLSH'!H39+'NE-FLSH'!H39+BGC_FLSH!H39</f>
        <v>918123</v>
      </c>
      <c r="I39" s="47" t="n">
        <f aca="false">'SE-EGM-FLSH'!I39+'SE-LRC-FLSH'!I39+'NE-FLSH'!I39+BGC_FLSH!I39</f>
        <v>1649672</v>
      </c>
      <c r="J39" s="13" t="n">
        <f aca="false">'SE-EGM-FLSH'!J39+'SE-LRC-FLSH'!J39</f>
        <v>0</v>
      </c>
      <c r="K39" s="47" t="n">
        <f aca="false">'SE-EGM-FLSH'!K39+'SE-LRC-FLSH'!K39</f>
        <v>0</v>
      </c>
      <c r="L39" s="13" t="n">
        <f aca="false">H39+J39</f>
        <v>918123</v>
      </c>
      <c r="M39" s="47" t="n">
        <f aca="false">I39+K39</f>
        <v>1649672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'SE-EGM-FLSH'!D40+'SE-LRC-FLSH'!D40+'NE-FLSH'!D40+BGC_FLSH!D40</f>
        <v>-15421732</v>
      </c>
      <c r="E40" s="47" t="n">
        <f aca="false">'SE-EGM-FLSH'!E40+'SE-LRC-FLSH'!E40+'NE-FLSH'!E40+BGC_FLSH!E40</f>
        <v>-14328999</v>
      </c>
      <c r="F40" s="13" t="n">
        <f aca="false">H40-D40</f>
        <v>0</v>
      </c>
      <c r="G40" s="15" t="n">
        <f aca="false">I40-E40</f>
        <v>0</v>
      </c>
      <c r="H40" s="13" t="n">
        <f aca="false">'SE-EGM-FLSH'!H40+'SE-LRC-FLSH'!H40+'NE-FLSH'!H40+BGC_FLSH!H40</f>
        <v>-15421732</v>
      </c>
      <c r="I40" s="47" t="n">
        <f aca="false">'SE-EGM-FLSH'!I40+'SE-LRC-FLSH'!I40+'NE-FLSH'!I40+BGC_FLSH!I40</f>
        <v>-14328999</v>
      </c>
      <c r="J40" s="13" t="n">
        <f aca="false">'SE-EGM-FLSH'!J40+'SE-LRC-FLSH'!J40</f>
        <v>0</v>
      </c>
      <c r="K40" s="47" t="n">
        <f aca="false">'SE-EGM-FLSH'!K40+'SE-LRC-FLSH'!K40</f>
        <v>0</v>
      </c>
      <c r="L40" s="13" t="n">
        <f aca="false">H40+J40</f>
        <v>-15421732</v>
      </c>
      <c r="M40" s="47" t="n">
        <f aca="false">I40+K40</f>
        <v>-14328999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'SE-EGM-FLSH'!D41+'SE-LRC-FLSH'!D41+'NE-FLSH'!D41+BGC_FLSH!D41</f>
        <v>0</v>
      </c>
      <c r="E41" s="47" t="n">
        <f aca="false">'SE-EGM-FLSH'!E41+'SE-LRC-FLSH'!E41+'NE-FLSH'!E41+BGC_FLSH!E41</f>
        <v>0</v>
      </c>
      <c r="F41" s="13" t="n">
        <f aca="false">H41-D41</f>
        <v>0</v>
      </c>
      <c r="G41" s="15" t="n">
        <f aca="false">I41-E41</f>
        <v>0</v>
      </c>
      <c r="H41" s="13" t="n">
        <f aca="false">'SE-EGM-FLSH'!H41+'SE-LRC-FLSH'!H41+'NE-FLSH'!H41+BGC_FLSH!H41</f>
        <v>0</v>
      </c>
      <c r="I41" s="47" t="n">
        <f aca="false">'SE-EGM-FLSH'!I41+'SE-LRC-FLSH'!I41+'NE-FLSH'!I41+BGC_FLSH!I41</f>
        <v>0</v>
      </c>
      <c r="J41" s="13" t="n">
        <f aca="false">'SE-EGM-FLSH'!J41+'SE-LRC-FLSH'!J41</f>
        <v>0</v>
      </c>
      <c r="K41" s="47" t="n">
        <f aca="false">'SE-EGM-FLSH'!K41+'SE-LRC-FLSH'!K41</f>
        <v>0</v>
      </c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-15421732</v>
      </c>
      <c r="E42" s="48" t="n">
        <f aca="false">SUM(E40:E41)</f>
        <v>-14328999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-15421732</v>
      </c>
      <c r="I42" s="48" t="n">
        <f aca="false">SUM(I40:I41)</f>
        <v>-14328999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-15421732</v>
      </c>
      <c r="M42" s="48" t="n">
        <f aca="false">SUM(M40:M41)</f>
        <v>-14328999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-14503609</v>
      </c>
      <c r="E43" s="48" t="n">
        <f aca="false">E42+E39</f>
        <v>-12679327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-14503609</v>
      </c>
      <c r="I43" s="48" t="n">
        <f aca="false">I42+I39</f>
        <v>-12679327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-14503609</v>
      </c>
      <c r="M43" s="48" t="n">
        <f aca="false">M42+M39</f>
        <v>-12679327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'SE-EGM-FLSH'!D45+'SE-LRC-FLSH'!D45+'NE-FLSH'!D45+BGC_FLSH!D45</f>
        <v>0</v>
      </c>
      <c r="E45" s="47" t="n">
        <f aca="false">'SE-EGM-FLSH'!E45+'SE-LRC-FLSH'!E45+'NE-FLSH'!E45+BGC_FLSH!E45</f>
        <v>0</v>
      </c>
      <c r="F45" s="13" t="n">
        <f aca="false">H45-D45</f>
        <v>0</v>
      </c>
      <c r="G45" s="15" t="n">
        <f aca="false">I45-E45</f>
        <v>0</v>
      </c>
      <c r="H45" s="13" t="n">
        <f aca="false">'SE-EGM-FLSH'!H45+'SE-LRC-FLSH'!H45+'NE-FLSH'!H45+BGC_FLSH!H45</f>
        <v>0</v>
      </c>
      <c r="I45" s="47" t="n">
        <f aca="false">'SE-EGM-FLSH'!I45+'SE-LRC-FLSH'!I45+'NE-FLSH'!I45+BGC_FLSH!I45</f>
        <v>0</v>
      </c>
      <c r="J45" s="13" t="n">
        <f aca="false">'SE-EGM-FLSH'!J45+'SE-LRC-FLSH'!J45</f>
        <v>0</v>
      </c>
      <c r="K45" s="47" t="n">
        <f aca="false">'SE-EGM-FLSH'!K45+'SE-LRC-FLSH'!K45</f>
        <v>0</v>
      </c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'SE-EGM-FLSH'!D47+'SE-LRC-FLSH'!D47+'NE-FLSH'!D47+BGC_FLSH!D47</f>
        <v>0</v>
      </c>
      <c r="E47" s="47" t="n">
        <f aca="false">'SE-EGM-FLSH'!E47+'SE-LRC-FLSH'!E47+'NE-FLSH'!E47+BGC_FLSH!E47</f>
        <v>0</v>
      </c>
      <c r="F47" s="13" t="n">
        <f aca="false">H47-D47</f>
        <v>0</v>
      </c>
      <c r="G47" s="15" t="n">
        <f aca="false">I47-E47</f>
        <v>0</v>
      </c>
      <c r="H47" s="13" t="n">
        <f aca="false">'SE-EGM-FLSH'!H47+'SE-LRC-FLSH'!H47+'NE-FLSH'!H47+BGC_FLSH!H47</f>
        <v>0</v>
      </c>
      <c r="I47" s="47" t="n">
        <f aca="false">'SE-EGM-FLSH'!I47+'SE-LRC-FLSH'!I47+'NE-FLSH'!I47+BGC_FLSH!I47</f>
        <v>0</v>
      </c>
      <c r="J47" s="13" t="n">
        <f aca="false">'SE-EGM-FLSH'!J47+'SE-LRC-FLSH'!J47</f>
        <v>0</v>
      </c>
      <c r="K47" s="47" t="n">
        <f aca="false">'SE-EGM-FLSH'!K47+'SE-LRC-FLSH'!K47</f>
        <v>0</v>
      </c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'SE-EGM-FLSH'!D49+'SE-LRC-FLSH'!D49+'NE-FLSH'!D49+BGC_FLSH!D49</f>
        <v>0</v>
      </c>
      <c r="E49" s="47" t="n">
        <f aca="false">'SE-EGM-FLSH'!E49+'SE-LRC-FLSH'!E49+'NE-FLSH'!E49+BGC_FLSH!E49</f>
        <v>0</v>
      </c>
      <c r="F49" s="13" t="n">
        <f aca="false">H49-D49</f>
        <v>0</v>
      </c>
      <c r="G49" s="15" t="n">
        <f aca="false">I49-E49</f>
        <v>0</v>
      </c>
      <c r="H49" s="13" t="n">
        <f aca="false">'SE-EGM-FLSH'!H49+'SE-LRC-FLSH'!H49+'NE-FLSH'!H49+BGC_FLSH!H49</f>
        <v>0</v>
      </c>
      <c r="I49" s="47" t="n">
        <f aca="false">'SE-EGM-FLSH'!I49+'SE-LRC-FLSH'!I49+'NE-FLSH'!I49+BGC_FLSH!I49</f>
        <v>0</v>
      </c>
      <c r="J49" s="13" t="n">
        <f aca="false">'SE-EGM-FLSH'!J49+'SE-LRC-FLSH'!J49</f>
        <v>0</v>
      </c>
      <c r="K49" s="47" t="n">
        <f aca="false">'SE-EGM-FLSH'!K49+'SE-LRC-FLSH'!K49</f>
        <v>0</v>
      </c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'SE-EGM-FLSH'!D51+'SE-LRC-FLSH'!D51+'NE-FLSH'!D51+BGC_FLSH!D51</f>
        <v>-1335635</v>
      </c>
      <c r="E51" s="47" t="n">
        <f aca="false">'SE-EGM-FLSH'!E51+'SE-LRC-FLSH'!E51+'NE-FLSH'!E51+BGC_FLSH!E51</f>
        <v>-2672221.70406761</v>
      </c>
      <c r="F51" s="13" t="n">
        <f aca="false">H51-D51</f>
        <v>0</v>
      </c>
      <c r="G51" s="15" t="n">
        <f aca="false">I51-E51</f>
        <v>0</v>
      </c>
      <c r="H51" s="13" t="n">
        <f aca="false">'SE-EGM-FLSH'!H51+'SE-LRC-FLSH'!H51+'NE-FLSH'!H51+BGC_FLSH!H51</f>
        <v>-1335635</v>
      </c>
      <c r="I51" s="47" t="n">
        <f aca="false">'SE-EGM-FLSH'!I51+'SE-LRC-FLSH'!I51+'NE-FLSH'!I51+BGC_FLSH!I51</f>
        <v>-2672221.70406761</v>
      </c>
      <c r="J51" s="13" t="n">
        <f aca="false">'SE-EGM-FLSH'!J51+'SE-LRC-FLSH'!J51</f>
        <v>0</v>
      </c>
      <c r="K51" s="47" t="n">
        <f aca="false">'SE-EGM-FLSH'!K51+'SE-LRC-FLSH'!K51</f>
        <v>0</v>
      </c>
      <c r="L51" s="13" t="n">
        <f aca="false">H51+J51</f>
        <v>-1335635</v>
      </c>
      <c r="M51" s="47" t="n">
        <f aca="false">I51+K51</f>
        <v>-2672221.70406761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'SE-EGM-FLSH'!D54+'SE-LRC-FLSH'!D54+'NE-FLSH'!D54+BGC_FLSH!D54</f>
        <v>0</v>
      </c>
      <c r="E54" s="47" t="n">
        <f aca="false">'SE-EGM-FLSH'!E54+'SE-LRC-FLSH'!E54+'NE-FLSH'!E54+BGC_FLSH!E54</f>
        <v>-2631543</v>
      </c>
      <c r="F54" s="13" t="n">
        <f aca="false">H54-D54</f>
        <v>0</v>
      </c>
      <c r="G54" s="15" t="n">
        <f aca="false">I54-E54</f>
        <v>0</v>
      </c>
      <c r="H54" s="13" t="n">
        <f aca="false">'SE-EGM-FLSH'!H54+'SE-LRC-FLSH'!H54+'NE-FLSH'!H54+BGC_FLSH!H54</f>
        <v>0</v>
      </c>
      <c r="I54" s="47" t="n">
        <f aca="false">'SE-EGM-FLSH'!I54+'SE-LRC-FLSH'!I54+'NE-FLSH'!I54+BGC_FLSH!I54</f>
        <v>-2631543</v>
      </c>
      <c r="J54" s="13" t="n">
        <f aca="false">'SE-EGM-FLSH'!J54+'SE-LRC-FLSH'!J54</f>
        <v>0</v>
      </c>
      <c r="K54" s="47" t="n">
        <f aca="false">'SE-EGM-FLSH'!K54+'SE-LRC-FLSH'!K54</f>
        <v>0</v>
      </c>
      <c r="L54" s="13" t="n">
        <f aca="false">H54+J54</f>
        <v>0</v>
      </c>
      <c r="M54" s="47" t="n">
        <f aca="false">I54+K54</f>
        <v>-2631543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'SE-EGM-FLSH'!D55+'SE-LRC-FLSH'!D55+'NE-FLSH'!D55+BGC_FLSH!D55</f>
        <v>0</v>
      </c>
      <c r="E55" s="47" t="n">
        <f aca="false">'SE-EGM-FLSH'!E55+'SE-LRC-FLSH'!E55+'NE-FLSH'!E55+BGC_FLSH!E55</f>
        <v>-16962294</v>
      </c>
      <c r="F55" s="13" t="n">
        <f aca="false">H55-D55</f>
        <v>0</v>
      </c>
      <c r="G55" s="15" t="n">
        <f aca="false">I55-E55</f>
        <v>0</v>
      </c>
      <c r="H55" s="13" t="n">
        <f aca="false">'SE-EGM-FLSH'!H55+'SE-LRC-FLSH'!H55+'NE-FLSH'!H55+BGC_FLSH!H55</f>
        <v>0</v>
      </c>
      <c r="I55" s="47" t="n">
        <f aca="false">'SE-EGM-FLSH'!I55+'SE-LRC-FLSH'!I55+'NE-FLSH'!I55+BGC_FLSH!I55</f>
        <v>-16962294</v>
      </c>
      <c r="J55" s="13" t="n">
        <f aca="false">'SE-EGM-FLSH'!J55+'SE-LRC-FLSH'!J55</f>
        <v>0</v>
      </c>
      <c r="K55" s="47" t="n">
        <f aca="false">'SE-EGM-FLSH'!K55+'SE-LRC-FLSH'!K55</f>
        <v>0</v>
      </c>
      <c r="L55" s="13" t="n">
        <f aca="false">H55+J55</f>
        <v>0</v>
      </c>
      <c r="M55" s="47" t="n">
        <f aca="false">I55+K55</f>
        <v>-16962294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-19593837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-19593837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-19593837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'SE-EGM-FLSH'!D59+'SE-LRC-FLSH'!D59+'NE-FLSH'!D59+BGC_FLSH!D59</f>
        <v>0</v>
      </c>
      <c r="E59" s="47" t="n">
        <f aca="false">'SE-EGM-FLSH'!E59+'SE-LRC-FLSH'!E59+'NE-FLSH'!E59+BGC_FLSH!E59</f>
        <v>0</v>
      </c>
      <c r="F59" s="13" t="n">
        <f aca="false">H59-D59</f>
        <v>0</v>
      </c>
      <c r="G59" s="15" t="n">
        <f aca="false">I59-E59</f>
        <v>0</v>
      </c>
      <c r="H59" s="13" t="n">
        <f aca="false">'SE-EGM-FLSH'!H59+'SE-LRC-FLSH'!H59+'NE-FLSH'!H59+BGC_FLSH!H59</f>
        <v>0</v>
      </c>
      <c r="I59" s="47" t="n">
        <f aca="false">'SE-EGM-FLSH'!I59+'SE-LRC-FLSH'!I59+'NE-FLSH'!I59+BGC_FLSH!I59</f>
        <v>0</v>
      </c>
      <c r="J59" s="13" t="n">
        <f aca="false">'SE-EGM-FLSH'!J59+'SE-LRC-FLSH'!J59</f>
        <v>0</v>
      </c>
      <c r="K59" s="47" t="n">
        <f aca="false">'SE-EGM-FLSH'!K59+'SE-LRC-FLSH'!K59</f>
        <v>0</v>
      </c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'SE-EGM-FLSH'!D60+'SE-LRC-FLSH'!D60+'NE-FLSH'!D60+BGC_FLSH!D60</f>
        <v>0</v>
      </c>
      <c r="E60" s="47" t="n">
        <f aca="false">'SE-EGM-FLSH'!E60+'SE-LRC-FLSH'!E60+'NE-FLSH'!E60+BGC_FLSH!E60</f>
        <v>0</v>
      </c>
      <c r="F60" s="13" t="n">
        <f aca="false">H60-D60</f>
        <v>0</v>
      </c>
      <c r="G60" s="15" t="n">
        <f aca="false">I60-E60</f>
        <v>0</v>
      </c>
      <c r="H60" s="13" t="n">
        <f aca="false">'SE-EGM-FLSH'!H60+'SE-LRC-FLSH'!H60+'NE-FLSH'!H60+BGC_FLSH!H60</f>
        <v>0</v>
      </c>
      <c r="I60" s="47" t="n">
        <f aca="false">'SE-EGM-FLSH'!I60+'SE-LRC-FLSH'!I60+'NE-FLSH'!I60+BGC_FLSH!I60</f>
        <v>0</v>
      </c>
      <c r="J60" s="13" t="n">
        <f aca="false">'SE-EGM-FLSH'!J60+'SE-LRC-FLSH'!J60</f>
        <v>0</v>
      </c>
      <c r="K60" s="47" t="n">
        <f aca="false">'SE-EGM-FLSH'!K60+'SE-LRC-FLSH'!K60</f>
        <v>0</v>
      </c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'SE-EGM-FLSH'!D64+'SE-LRC-FLSH'!D64+'NE-FLSH'!D64+BGC_FLSH!D64</f>
        <v>0</v>
      </c>
      <c r="E64" s="47" t="n">
        <f aca="false">'SE-EGM-FLSH'!E64+'SE-LRC-FLSH'!E64+'NE-FLSH'!E64+BGC_FLSH!E64</f>
        <v>182067.92</v>
      </c>
      <c r="F64" s="13" t="n">
        <f aca="false">H64-D64</f>
        <v>0</v>
      </c>
      <c r="G64" s="15" t="n">
        <f aca="false">I64-E64</f>
        <v>0</v>
      </c>
      <c r="H64" s="13" t="n">
        <f aca="false">'SE-EGM-FLSH'!H64+'SE-LRC-FLSH'!H64+'NE-FLSH'!H64+BGC_FLSH!H64</f>
        <v>0</v>
      </c>
      <c r="I64" s="47" t="n">
        <f aca="false">'SE-EGM-FLSH'!I64+'SE-LRC-FLSH'!I64+'NE-FLSH'!I64+BGC_FLSH!I64</f>
        <v>182067.92</v>
      </c>
      <c r="J64" s="13" t="n">
        <f aca="false">'SE-EGM-FLSH'!J64+'SE-LRC-FLSH'!J64</f>
        <v>0</v>
      </c>
      <c r="K64" s="47" t="n">
        <f aca="false">'SE-EGM-FLSH'!K64+'SE-LRC-FLSH'!K64</f>
        <v>0</v>
      </c>
      <c r="L64" s="13" t="n">
        <f aca="false">H64+J64</f>
        <v>0</v>
      </c>
      <c r="M64" s="47" t="n">
        <f aca="false">I64+K64</f>
        <v>182067.92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'SE-EGM-FLSH'!D65+'SE-LRC-FLSH'!D65+'NE-FLSH'!D65+BGC_FLSH!D65</f>
        <v>0</v>
      </c>
      <c r="E65" s="47" t="n">
        <f aca="false">'SE-EGM-FLSH'!E65+'SE-LRC-FLSH'!E65+'NE-FLSH'!E65+BGC_FLSH!E65</f>
        <v>0</v>
      </c>
      <c r="F65" s="13" t="n">
        <f aca="false">H65-D65</f>
        <v>0</v>
      </c>
      <c r="G65" s="15" t="n">
        <f aca="false">I65-E65</f>
        <v>0</v>
      </c>
      <c r="H65" s="13" t="n">
        <f aca="false">'SE-EGM-FLSH'!H65+'SE-LRC-FLSH'!H65+'NE-FLSH'!H65+BGC_FLSH!H65</f>
        <v>0</v>
      </c>
      <c r="I65" s="47" t="n">
        <f aca="false">'SE-EGM-FLSH'!I65+'SE-LRC-FLSH'!I65+'NE-FLSH'!I65+BGC_FLSH!I65</f>
        <v>0</v>
      </c>
      <c r="J65" s="13" t="n">
        <f aca="false">'SE-EGM-FLSH'!J65+'SE-LRC-FLSH'!J65</f>
        <v>0</v>
      </c>
      <c r="K65" s="47" t="n">
        <f aca="false">'SE-EGM-FLSH'!K65+'SE-LRC-FLSH'!K65</f>
        <v>0</v>
      </c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182067.92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182067.92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182067.92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'SE-EGM-FLSH'!D70+'SE-LRC-FLSH'!D70+'NE-FLSH'!D70+BGC_FLSH!D70</f>
        <v>0</v>
      </c>
      <c r="E70" s="47" t="n">
        <f aca="false">'SE-EGM-FLSH'!E70+'SE-LRC-FLSH'!E70+'NE-FLSH'!E70+BGC_FLSH!E70</f>
        <v>-4046503</v>
      </c>
      <c r="F70" s="13" t="n">
        <f aca="false">H70-D70</f>
        <v>0</v>
      </c>
      <c r="G70" s="15" t="n">
        <f aca="false">I70-E70</f>
        <v>0</v>
      </c>
      <c r="H70" s="13" t="n">
        <f aca="false">'SE-EGM-FLSH'!H70+'SE-LRC-FLSH'!H70+'NE-FLSH'!H70+BGC_FLSH!H70</f>
        <v>0</v>
      </c>
      <c r="I70" s="47" t="n">
        <f aca="false">'SE-EGM-FLSH'!I70+'SE-LRC-FLSH'!I70+'NE-FLSH'!I70+BGC_FLSH!I70</f>
        <v>-4046503</v>
      </c>
      <c r="J70" s="13" t="n">
        <f aca="false">'SE-EGM-FLSH'!J70+'SE-LRC-FLSH'!J70</f>
        <v>0</v>
      </c>
      <c r="K70" s="47" t="n">
        <f aca="false">'SE-EGM-FLSH'!K70+'SE-LRC-FLSH'!K70</f>
        <v>0</v>
      </c>
      <c r="L70" s="13" t="n">
        <f aca="false">H70+J70</f>
        <v>0</v>
      </c>
      <c r="M70" s="47" t="n">
        <f aca="false">I70+K70</f>
        <v>-4046503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'SE-EGM-FLSH'!D71+'SE-LRC-FLSH'!D71+'NE-FLSH'!D71+BGC_FLSH!D71</f>
        <v>0</v>
      </c>
      <c r="E71" s="47" t="n">
        <f aca="false">'SE-EGM-FLSH'!E71+'SE-LRC-FLSH'!E71+'NE-FLSH'!E71+BGC_FLSH!E71</f>
        <v>-7870825</v>
      </c>
      <c r="F71" s="13" t="n">
        <f aca="false">H71-D71</f>
        <v>0</v>
      </c>
      <c r="G71" s="15" t="n">
        <f aca="false">I71-E71</f>
        <v>0</v>
      </c>
      <c r="H71" s="13" t="n">
        <f aca="false">'SE-EGM-FLSH'!H71+'SE-LRC-FLSH'!H71+'NE-FLSH'!H71+BGC_FLSH!H71</f>
        <v>0</v>
      </c>
      <c r="I71" s="47" t="n">
        <f aca="false">'SE-EGM-FLSH'!I71+'SE-LRC-FLSH'!I71+'NE-FLSH'!I71+BGC_FLSH!I71</f>
        <v>-7870825</v>
      </c>
      <c r="J71" s="13" t="n">
        <f aca="false">'SE-EGM-FLSH'!J71+'SE-LRC-FLSH'!J71</f>
        <v>0</v>
      </c>
      <c r="K71" s="47" t="n">
        <f aca="false">'SE-EGM-FLSH'!K71+'SE-LRC-FLSH'!K71</f>
        <v>0</v>
      </c>
      <c r="L71" s="13" t="n">
        <f aca="false">H71+J71</f>
        <v>0</v>
      </c>
      <c r="M71" s="47" t="n">
        <f aca="false">I71+K71</f>
        <v>-7870825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-11917328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-11917328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-11917328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'SE-EGM-FLSH'!D73+'SE-LRC-FLSH'!D73+'NE-FLSH'!D73+BGC_FLSH!D73</f>
        <v>0</v>
      </c>
      <c r="E73" s="47" t="n">
        <f aca="false">'SE-EGM-FLSH'!E73+'SE-LRC-FLSH'!E73+'NE-FLSH'!E73+BGC_FLSH!E73</f>
        <v>0</v>
      </c>
      <c r="F73" s="13" t="n">
        <f aca="false">H73-D73</f>
        <v>0</v>
      </c>
      <c r="G73" s="15" t="n">
        <f aca="false">I73-E73</f>
        <v>0</v>
      </c>
      <c r="H73" s="13" t="n">
        <f aca="false">'SE-EGM-FLSH'!H73+'SE-LRC-FLSH'!H73+'NE-FLSH'!H73+BGC_FLSH!H73</f>
        <v>0</v>
      </c>
      <c r="I73" s="47" t="n">
        <f aca="false">'SE-EGM-FLSH'!I73+'SE-LRC-FLSH'!I73+'NE-FLSH'!I73+BGC_FLSH!I73</f>
        <v>0</v>
      </c>
      <c r="J73" s="13" t="n">
        <f aca="false">'SE-EGM-FLSH'!J73+'SE-LRC-FLSH'!J73</f>
        <v>0</v>
      </c>
      <c r="K73" s="47" t="n">
        <f aca="false">'SE-EGM-FLSH'!K73+'SE-LRC-FLSH'!K73</f>
        <v>0</v>
      </c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'SE-EGM-FLSH'!D74+'SE-LRC-FLSH'!D74+'NE-FLSH'!D74+BGC_FLSH!D74</f>
        <v>0</v>
      </c>
      <c r="E74" s="47" t="n">
        <f aca="false">'SE-EGM-FLSH'!E74+'SE-LRC-FLSH'!E74+'NE-FLSH'!E74+BGC_FLSH!E74</f>
        <v>10703637</v>
      </c>
      <c r="F74" s="13" t="n">
        <f aca="false">H74-D74</f>
        <v>0</v>
      </c>
      <c r="G74" s="15" t="n">
        <f aca="false">I74-E74</f>
        <v>0</v>
      </c>
      <c r="H74" s="13" t="n">
        <f aca="false">'SE-EGM-FLSH'!H74+'SE-LRC-FLSH'!H74+'NE-FLSH'!H74+BGC_FLSH!H74</f>
        <v>0</v>
      </c>
      <c r="I74" s="47" t="n">
        <f aca="false">'SE-EGM-FLSH'!I74+'SE-LRC-FLSH'!I74+'NE-FLSH'!I74+BGC_FLSH!I74</f>
        <v>10703637</v>
      </c>
      <c r="J74" s="13" t="n">
        <f aca="false">'SE-EGM-FLSH'!J74+'SE-LRC-FLSH'!J74</f>
        <v>0</v>
      </c>
      <c r="K74" s="47" t="n">
        <f aca="false">'SE-EGM-FLSH'!K74+'SE-LRC-FLSH'!K74</f>
        <v>0</v>
      </c>
      <c r="L74" s="13" t="n">
        <f aca="false">H74+J74</f>
        <v>0</v>
      </c>
      <c r="M74" s="47" t="n">
        <f aca="false">I74+K74</f>
        <v>10703637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'SE-EGM-FLSH'!D75+'SE-LRC-FLSH'!D75+'NE-FLSH'!D75+BGC_FLSH!D75</f>
        <v>0</v>
      </c>
      <c r="E75" s="47" t="n">
        <f aca="false">'SE-EGM-FLSH'!E75+'SE-LRC-FLSH'!E75+'NE-FLSH'!E75+BGC_FLSH!E75</f>
        <v>191499.5</v>
      </c>
      <c r="F75" s="13" t="n">
        <f aca="false">H75-D75</f>
        <v>0</v>
      </c>
      <c r="G75" s="15" t="n">
        <f aca="false">I75-E75</f>
        <v>0</v>
      </c>
      <c r="H75" s="13" t="n">
        <f aca="false">'SE-EGM-FLSH'!H75+'SE-LRC-FLSH'!H75+'NE-FLSH'!H75+BGC_FLSH!H75</f>
        <v>0</v>
      </c>
      <c r="I75" s="47" t="n">
        <f aca="false">'SE-EGM-FLSH'!I75+'SE-LRC-FLSH'!I75+'NE-FLSH'!I75+BGC_FLSH!I75</f>
        <v>191499.5</v>
      </c>
      <c r="J75" s="13" t="n">
        <f aca="false">'SE-EGM-FLSH'!J75+'SE-LRC-FLSH'!J75</f>
        <v>0</v>
      </c>
      <c r="K75" s="47" t="n">
        <f aca="false">'SE-EGM-FLSH'!K75+'SE-LRC-FLSH'!K75</f>
        <v>0</v>
      </c>
      <c r="L75" s="13" t="n">
        <f aca="false">H75+J75</f>
        <v>0</v>
      </c>
      <c r="M75" s="47" t="n">
        <f aca="false">I75+K75</f>
        <v>191499.5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'SE-EGM-FLSH'!D76+'SE-LRC-FLSH'!D76+'NE-FLSH'!D76+BGC_FLSH!D76</f>
        <v>0</v>
      </c>
      <c r="E76" s="47" t="n">
        <f aca="false">'SE-EGM-FLSH'!E76+'SE-LRC-FLSH'!E76+'NE-FLSH'!E76+BGC_FLSH!E76</f>
        <v>0</v>
      </c>
      <c r="F76" s="13" t="n">
        <f aca="false">H76-D76</f>
        <v>0</v>
      </c>
      <c r="G76" s="15" t="n">
        <f aca="false">I76-E76</f>
        <v>0</v>
      </c>
      <c r="H76" s="13" t="n">
        <f aca="false">'SE-EGM-FLSH'!H76+'SE-LRC-FLSH'!H76+'NE-FLSH'!H76+BGC_FLSH!H76</f>
        <v>0</v>
      </c>
      <c r="I76" s="47" t="n">
        <f aca="false">'SE-EGM-FLSH'!I76+'SE-LRC-FLSH'!I76+'NE-FLSH'!I76+BGC_FLSH!I76</f>
        <v>0</v>
      </c>
      <c r="J76" s="13" t="n">
        <f aca="false">'SE-EGM-FLSH'!J76+'SE-LRC-FLSH'!J76</f>
        <v>0</v>
      </c>
      <c r="K76" s="47" t="n">
        <f aca="false">'SE-EGM-FLSH'!K76+'SE-LRC-FLSH'!K76</f>
        <v>0</v>
      </c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'SE-EGM-FLSH'!D77+'SE-LRC-FLSH'!D77+'NE-FLSH'!D77+BGC_FLSH!D77</f>
        <v>0</v>
      </c>
      <c r="E77" s="47" t="n">
        <f aca="false">'SE-EGM-FLSH'!E77+'SE-LRC-FLSH'!E77+'NE-FLSH'!E77+BGC_FLSH!E77</f>
        <v>-1261726</v>
      </c>
      <c r="F77" s="13" t="n">
        <f aca="false">H77-D77</f>
        <v>0</v>
      </c>
      <c r="G77" s="15" t="n">
        <f aca="false">I77-E77</f>
        <v>0</v>
      </c>
      <c r="H77" s="13" t="n">
        <f aca="false">'SE-EGM-FLSH'!H77+'SE-LRC-FLSH'!H77+'NE-FLSH'!H77+BGC_FLSH!H77</f>
        <v>0</v>
      </c>
      <c r="I77" s="47" t="n">
        <f aca="false">'SE-EGM-FLSH'!I77+'SE-LRC-FLSH'!I77+'NE-FLSH'!I77+BGC_FLSH!I77</f>
        <v>-1261726</v>
      </c>
      <c r="J77" s="13" t="n">
        <f aca="false">'SE-EGM-FLSH'!J77+'SE-LRC-FLSH'!J77</f>
        <v>0</v>
      </c>
      <c r="K77" s="47" t="n">
        <f aca="false">'SE-EGM-FLSH'!K77+'SE-LRC-FLSH'!K77</f>
        <v>0</v>
      </c>
      <c r="L77" s="13" t="n">
        <f aca="false">H77+J77</f>
        <v>0</v>
      </c>
      <c r="M77" s="47" t="n">
        <f aca="false">I77+K77</f>
        <v>-1261726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'SE-EGM-FLSH'!D78+'SE-LRC-FLSH'!D78+'NE-FLSH'!D78+BGC_FLSH!D78</f>
        <v>0</v>
      </c>
      <c r="E78" s="47" t="n">
        <f aca="false">'SE-EGM-FLSH'!E78+'SE-LRC-FLSH'!E78+'NE-FLSH'!E78+BGC_FLSH!E78</f>
        <v>23732.945</v>
      </c>
      <c r="F78" s="13" t="n">
        <f aca="false">H78-D78</f>
        <v>0</v>
      </c>
      <c r="G78" s="15" t="n">
        <f aca="false">I78-E78</f>
        <v>0</v>
      </c>
      <c r="H78" s="13" t="n">
        <f aca="false">'SE-EGM-FLSH'!H78+'SE-LRC-FLSH'!H78+'NE-FLSH'!H78+BGC_FLSH!H78</f>
        <v>0</v>
      </c>
      <c r="I78" s="47" t="n">
        <f aca="false">'SE-EGM-FLSH'!I78+'SE-LRC-FLSH'!I78+'NE-FLSH'!I78+BGC_FLSH!I78</f>
        <v>23732.945</v>
      </c>
      <c r="J78" s="13" t="n">
        <f aca="false">'SE-EGM-FLSH'!J78+'SE-LRC-FLSH'!J78</f>
        <v>0</v>
      </c>
      <c r="K78" s="47" t="n">
        <f aca="false">'SE-EGM-FLSH'!K78+'SE-LRC-FLSH'!K78</f>
        <v>0</v>
      </c>
      <c r="L78" s="13" t="n">
        <f aca="false">H78+J78</f>
        <v>0</v>
      </c>
      <c r="M78" s="47" t="n">
        <f aca="false">I78+K78</f>
        <v>23732.945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'SE-EGM-FLSH'!D79+'SE-LRC-FLSH'!D79+'NE-FLSH'!D79+BGC_FLSH!D79</f>
        <v>0</v>
      </c>
      <c r="E79" s="47" t="n">
        <f aca="false">'SE-EGM-FLSH'!E79+'SE-LRC-FLSH'!E79+'NE-FLSH'!E79+BGC_FLSH!E79</f>
        <v>16221501</v>
      </c>
      <c r="F79" s="13" t="n">
        <f aca="false">H79-D79</f>
        <v>0</v>
      </c>
      <c r="G79" s="15" t="n">
        <f aca="false">I79-E79</f>
        <v>0</v>
      </c>
      <c r="H79" s="13" t="n">
        <f aca="false">'SE-EGM-FLSH'!H79+'SE-LRC-FLSH'!H79+'NE-FLSH'!H79+BGC_FLSH!H79</f>
        <v>0</v>
      </c>
      <c r="I79" s="47" t="n">
        <f aca="false">'SE-EGM-FLSH'!I79+'SE-LRC-FLSH'!I79+'NE-FLSH'!I79+BGC_FLSH!I79</f>
        <v>16221501</v>
      </c>
      <c r="J79" s="13" t="n">
        <f aca="false">'SE-EGM-FLSH'!J79+'SE-LRC-FLSH'!J79</f>
        <v>0</v>
      </c>
      <c r="K79" s="47" t="n">
        <f aca="false">'SE-EGM-FLSH'!K79+'SE-LRC-FLSH'!K79</f>
        <v>0</v>
      </c>
      <c r="L79" s="13" t="n">
        <f aca="false">H79+J79</f>
        <v>0</v>
      </c>
      <c r="M79" s="47" t="n">
        <f aca="false">I79+K79</f>
        <v>16221501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'SE-EGM-FLSH'!D80+'SE-LRC-FLSH'!D80+'NE-FLSH'!D80+BGC_FLSH!D80</f>
        <v>0</v>
      </c>
      <c r="E80" s="47" t="n">
        <f aca="false">'SE-EGM-FLSH'!E80+'SE-LRC-FLSH'!E80+'NE-FLSH'!E80+BGC_FLSH!E80</f>
        <v>152798.017028186</v>
      </c>
      <c r="F80" s="13" t="n">
        <f aca="false">H80-D80</f>
        <v>0</v>
      </c>
      <c r="G80" s="15" t="n">
        <f aca="false">I80-E80</f>
        <v>0</v>
      </c>
      <c r="H80" s="13" t="n">
        <f aca="false">'SE-EGM-FLSH'!H80+'SE-LRC-FLSH'!H80+'NE-FLSH'!H80+BGC_FLSH!H80</f>
        <v>0</v>
      </c>
      <c r="I80" s="47" t="n">
        <f aca="false">'SE-EGM-FLSH'!I80+'SE-LRC-FLSH'!I80+'NE-FLSH'!I80+BGC_FLSH!I80</f>
        <v>152798.017028186</v>
      </c>
      <c r="J80" s="13" t="n">
        <f aca="false">'SE-EGM-FLSH'!J80+'SE-LRC-FLSH'!J80</f>
        <v>0</v>
      </c>
      <c r="K80" s="47" t="n">
        <f aca="false">'SE-EGM-FLSH'!K80+'SE-LRC-FLSH'!K80</f>
        <v>0</v>
      </c>
      <c r="L80" s="13" t="n">
        <f aca="false">H80+J80</f>
        <v>0</v>
      </c>
      <c r="M80" s="47" t="n">
        <f aca="false">I80+K80</f>
        <v>152798.017028186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'SE-EGM-FLSH'!D81+'SE-LRC-FLSH'!D81+'NE-FLSH'!D81+BGC_FLSH!D81</f>
        <v>0</v>
      </c>
      <c r="E81" s="47" t="n">
        <f aca="false">'SE-EGM-FLSH'!E81+'SE-LRC-FLSH'!E81+'NE-FLSH'!E81+BGC_FLSH!E81</f>
        <v>-1540614</v>
      </c>
      <c r="F81" s="13" t="n">
        <f aca="false">H81-D81</f>
        <v>0</v>
      </c>
      <c r="G81" s="15" t="n">
        <f aca="false">I81-E81</f>
        <v>0</v>
      </c>
      <c r="H81" s="13" t="n">
        <f aca="false">'SE-EGM-FLSH'!H81+'SE-LRC-FLSH'!H81+'NE-FLSH'!H81+BGC_FLSH!H81</f>
        <v>0</v>
      </c>
      <c r="I81" s="47" t="n">
        <f aca="false">'SE-EGM-FLSH'!I81+'SE-LRC-FLSH'!I81+'NE-FLSH'!I81+BGC_FLSH!I81</f>
        <v>-1540614</v>
      </c>
      <c r="J81" s="13" t="n">
        <f aca="false">'SE-EGM-FLSH'!J81+'SE-LRC-FLSH'!J81</f>
        <v>0</v>
      </c>
      <c r="K81" s="47" t="n">
        <f aca="false">'SE-EGM-FLSH'!K81+'SE-LRC-FLSH'!K81</f>
        <v>0</v>
      </c>
      <c r="L81" s="13" t="n">
        <f aca="false">H81+J81</f>
        <v>0</v>
      </c>
      <c r="M81" s="47" t="n">
        <f aca="false">I81+K81</f>
        <v>-1540614</v>
      </c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0</v>
      </c>
      <c r="E82" s="100" t="n">
        <f aca="false">SUM(E72:E81)+E16+E24+E29+E36+E43+E45+E47+E49+E51+E56+E61+E66</f>
        <v>-2141591.84241642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0</v>
      </c>
      <c r="I82" s="100" t="n">
        <f aca="false">SUM(I72:I81)+I16+I24+I29+I36+I43+I45+I47+I49+I51+I56+I61+I66</f>
        <v>-2141591.84241642</v>
      </c>
      <c r="J82" s="99" t="n">
        <f aca="false">J16+J24+J29+J36+J43+J45+J47+J49</f>
        <v>0</v>
      </c>
      <c r="K82" s="100" t="n">
        <f aca="false">SUM(K72:K81)+K16+K24+K29+K36+K43+K45+K47+K49+K51+K56+K61+K66</f>
        <v>0</v>
      </c>
      <c r="L82" s="99" t="n">
        <f aca="false">L16+L24+L29+L36+L43+L45+L47+L49</f>
        <v>0</v>
      </c>
      <c r="M82" s="100" t="n">
        <f aca="false">SUM(M72:M81)+M16+M24+M29+M36+M43+M45+M47+M49+M51+M56+M61+M66</f>
        <v>-2141591.84241642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E84" s="15" t="n">
        <f aca="false">+'SE-LRC-FLSH'!E82+'SE-EGM-FLSH'!E82+'NE-FLSH'!E82+BGC_FLSH!E82</f>
        <v>-2141591.84241642</v>
      </c>
      <c r="G84" s="15" t="n">
        <f aca="false">+'SE-LRC-FLSH'!G82+'SE-EGM-FLSH'!G82+'NE-FLSH'!G82+BGC_FLSH!G82</f>
        <v>0</v>
      </c>
      <c r="I84" s="15" t="n">
        <f aca="false">+'SE-LRC-FLSH'!I82+'SE-EGM-FLSH'!I82+'NE-FLSH'!I82+BGC_FLSH!I82</f>
        <v>-2141591.84241642</v>
      </c>
      <c r="K84" s="15" t="n">
        <f aca="false">+'SE-LRC-FLSH'!K82+'SE-EGM-FLSH'!K82+'NE-FLSH'!K82+BGC_FLSH!K82</f>
        <v>0</v>
      </c>
      <c r="M84" s="15" t="n">
        <f aca="false">+'SE-LRC-FLSH'!M82+'SE-EGM-FLSH'!M82+'NE-FLSH'!M82+BGC_FLSH!M82</f>
        <v>-2141591.84241642</v>
      </c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  <c r="J88" s="2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89" activeCellId="0" sqref="E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v>17098949</v>
      </c>
      <c r="E11" s="47" t="n">
        <v>28482664</v>
      </c>
      <c r="F11" s="13" t="n">
        <f aca="false">H11-D11</f>
        <v>0</v>
      </c>
      <c r="G11" s="15" t="n">
        <f aca="false">I11-E11</f>
        <v>0</v>
      </c>
      <c r="H11" s="13" t="n">
        <f aca="false">D11</f>
        <v>17098949</v>
      </c>
      <c r="I11" s="47" t="n">
        <f aca="false">E11</f>
        <v>28482664</v>
      </c>
      <c r="J11" s="13"/>
      <c r="K11" s="47" t="n">
        <f aca="false">31110+41923</f>
        <v>73033</v>
      </c>
      <c r="L11" s="13" t="n">
        <f aca="false">H11+J11</f>
        <v>17098949</v>
      </c>
      <c r="M11" s="47" t="n">
        <f aca="false">I11+K11</f>
        <v>28555697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v>0</v>
      </c>
      <c r="E12" s="47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v>4617416</v>
      </c>
      <c r="E13" s="47" t="n">
        <v>8229331</v>
      </c>
      <c r="F13" s="13" t="n">
        <f aca="false">H13-D13</f>
        <v>0</v>
      </c>
      <c r="G13" s="15" t="n">
        <f aca="false">I13-E13</f>
        <v>0</v>
      </c>
      <c r="H13" s="13" t="n">
        <f aca="false">D13</f>
        <v>4617416</v>
      </c>
      <c r="I13" s="47" t="n">
        <f aca="false">E13</f>
        <v>8229331</v>
      </c>
      <c r="J13" s="13"/>
      <c r="K13" s="47"/>
      <c r="L13" s="13" t="n">
        <f aca="false">H13+J13</f>
        <v>4617416</v>
      </c>
      <c r="M13" s="47" t="n">
        <f aca="false">I13+K13</f>
        <v>8229331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v>0</v>
      </c>
      <c r="E14" s="47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v>0</v>
      </c>
      <c r="E15" s="47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v>21716365</v>
      </c>
      <c r="E16" s="48" t="n">
        <v>36711995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21716365</v>
      </c>
      <c r="I16" s="48" t="n">
        <f aca="false">SUM(I11:I15)</f>
        <v>36711995</v>
      </c>
      <c r="J16" s="17" t="n">
        <f aca="false">SUM(J11:J15)</f>
        <v>0</v>
      </c>
      <c r="K16" s="48" t="n">
        <f aca="false">SUM(K11:K15)</f>
        <v>73033</v>
      </c>
      <c r="L16" s="17" t="n">
        <f aca="false">SUM(L11:L15)</f>
        <v>21716365</v>
      </c>
      <c r="M16" s="48" t="n">
        <f aca="false">SUM(M11:M15)</f>
        <v>36785028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v>-29406560</v>
      </c>
      <c r="E19" s="47" t="n">
        <v>-50801150</v>
      </c>
      <c r="F19" s="13" t="n">
        <f aca="false">H19-D19</f>
        <v>0</v>
      </c>
      <c r="G19" s="15" t="n">
        <f aca="false">I19-E19</f>
        <v>0</v>
      </c>
      <c r="H19" s="13" t="n">
        <f aca="false">D19</f>
        <v>-29406560</v>
      </c>
      <c r="I19" s="47" t="n">
        <f aca="false">E19</f>
        <v>-50801150</v>
      </c>
      <c r="J19" s="13"/>
      <c r="K19" s="47"/>
      <c r="L19" s="13" t="n">
        <f aca="false">H19+J19</f>
        <v>-29406560</v>
      </c>
      <c r="M19" s="47" t="n">
        <f aca="false">I19+K19</f>
        <v>-50801150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v>0</v>
      </c>
      <c r="E20" s="47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v>-3397073</v>
      </c>
      <c r="E21" s="47" t="n">
        <v>-6031878</v>
      </c>
      <c r="F21" s="13" t="n">
        <f aca="false">H21-D21</f>
        <v>0</v>
      </c>
      <c r="G21" s="15" t="n">
        <f aca="false">I21-E21</f>
        <v>0</v>
      </c>
      <c r="H21" s="13" t="n">
        <f aca="false">D21</f>
        <v>-3397073</v>
      </c>
      <c r="I21" s="47" t="n">
        <f aca="false">E21</f>
        <v>-6031878</v>
      </c>
      <c r="J21" s="13"/>
      <c r="K21" s="47"/>
      <c r="L21" s="13" t="n">
        <f aca="false">H21+J21</f>
        <v>-3397073</v>
      </c>
      <c r="M21" s="47" t="n">
        <f aca="false">I21+K21</f>
        <v>-6031878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v>0</v>
      </c>
      <c r="E22" s="47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v>0</v>
      </c>
      <c r="E23" s="47" t="n">
        <v>0</v>
      </c>
      <c r="F23" s="13" t="n">
        <f aca="false">H23-D23</f>
        <v>0</v>
      </c>
      <c r="G23" s="15" t="n">
        <f aca="false">I23-E23</f>
        <v>0</v>
      </c>
      <c r="H23" s="13" t="n">
        <f aca="false">D23</f>
        <v>0</v>
      </c>
      <c r="I23" s="47" t="n">
        <f aca="false">E23</f>
        <v>0</v>
      </c>
      <c r="J23" s="13"/>
      <c r="K23" s="47"/>
      <c r="L23" s="13" t="n">
        <f aca="false">H23+J23</f>
        <v>0</v>
      </c>
      <c r="M23" s="47" t="n">
        <f aca="false">I23+K23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v>-32803633</v>
      </c>
      <c r="E24" s="48" t="n">
        <v>-56833028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-32803633</v>
      </c>
      <c r="I24" s="48" t="n">
        <f aca="false">SUM(I19:I23)</f>
        <v>-56833028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-32803633</v>
      </c>
      <c r="M24" s="48" t="n">
        <f aca="false">SUM(M19:M23)</f>
        <v>-56833028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v>33846277</v>
      </c>
      <c r="E27" s="47" t="n">
        <v>61884856</v>
      </c>
      <c r="F27" s="13" t="n">
        <f aca="false">H27-D27</f>
        <v>0</v>
      </c>
      <c r="G27" s="15" t="n">
        <f aca="false">I27-E27</f>
        <v>0</v>
      </c>
      <c r="H27" s="13" t="n">
        <f aca="false">D27</f>
        <v>33846277</v>
      </c>
      <c r="I27" s="47" t="n">
        <f aca="false">E27</f>
        <v>61884856</v>
      </c>
      <c r="J27" s="13"/>
      <c r="K27" s="47"/>
      <c r="L27" s="13" t="n">
        <f aca="false">H27+J27</f>
        <v>33846277</v>
      </c>
      <c r="M27" s="47" t="n">
        <f aca="false">I27+K27</f>
        <v>61884856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v>-33798215</v>
      </c>
      <c r="E28" s="47" t="n">
        <v>-61817533</v>
      </c>
      <c r="F28" s="13" t="n">
        <f aca="false">H28-D28</f>
        <v>0</v>
      </c>
      <c r="G28" s="15" t="n">
        <f aca="false">I28-E28</f>
        <v>0</v>
      </c>
      <c r="H28" s="13" t="n">
        <f aca="false">D28</f>
        <v>-33798215</v>
      </c>
      <c r="I28" s="47" t="n">
        <f aca="false">E28</f>
        <v>-61817533</v>
      </c>
      <c r="J28" s="13"/>
      <c r="K28" s="47"/>
      <c r="L28" s="13" t="n">
        <f aca="false">H28+J28</f>
        <v>-33798215</v>
      </c>
      <c r="M28" s="47" t="n">
        <f aca="false">I28+K28</f>
        <v>-61817533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v>48062</v>
      </c>
      <c r="E29" s="48" t="n">
        <v>67323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48062</v>
      </c>
      <c r="I29" s="48" t="n">
        <f aca="false">SUM(I27:I28)</f>
        <v>67323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48062</v>
      </c>
      <c r="M29" s="48" t="n">
        <f aca="false">SUM(M27:M28)</f>
        <v>67323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v>0</v>
      </c>
      <c r="E32" s="47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v>12160655</v>
      </c>
      <c r="E33" s="47" t="n">
        <v>20874411.5309852</v>
      </c>
      <c r="F33" s="13" t="n">
        <f aca="false">H33-D33</f>
        <v>0</v>
      </c>
      <c r="G33" s="15" t="n">
        <f aca="false">I33-E33</f>
        <v>0</v>
      </c>
      <c r="H33" s="13" t="n">
        <f aca="false">D33</f>
        <v>12160655</v>
      </c>
      <c r="I33" s="47" t="n">
        <f aca="false">E33</f>
        <v>20874411.5309852</v>
      </c>
      <c r="J33" s="13"/>
      <c r="K33" s="47"/>
      <c r="L33" s="13" t="n">
        <f aca="false">H33+J33</f>
        <v>12160655</v>
      </c>
      <c r="M33" s="47" t="n">
        <f aca="false">I33+K33</f>
        <v>20874411.5309852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v>0</v>
      </c>
      <c r="E34" s="47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v>0</v>
      </c>
      <c r="E35" s="47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v>12160655</v>
      </c>
      <c r="E36" s="48" t="n">
        <v>20874411.5309852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12160655</v>
      </c>
      <c r="I36" s="48" t="n">
        <f aca="false">SUM(I32:I35)</f>
        <v>20874411.5309852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12160655</v>
      </c>
      <c r="M36" s="48" t="n">
        <f aca="false">SUM(M32:M35)</f>
        <v>20874411.5309852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v>6618683</v>
      </c>
      <c r="E39" s="47" t="n">
        <v>11778510</v>
      </c>
      <c r="F39" s="13" t="n">
        <f aca="false">H39-D39</f>
        <v>0</v>
      </c>
      <c r="G39" s="15" t="n">
        <f aca="false">I39-E39</f>
        <v>0</v>
      </c>
      <c r="H39" s="13" t="n">
        <f aca="false">D39</f>
        <v>6618683</v>
      </c>
      <c r="I39" s="47" t="n">
        <f aca="false">E39</f>
        <v>11778510</v>
      </c>
      <c r="J39" s="13"/>
      <c r="K39" s="47"/>
      <c r="L39" s="13" t="n">
        <f aca="false">H39+J39</f>
        <v>6618683</v>
      </c>
      <c r="M39" s="47" t="n">
        <f aca="false">I39+K39</f>
        <v>11778510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v>-7740132</v>
      </c>
      <c r="E40" s="47" t="n">
        <v>-13774329</v>
      </c>
      <c r="F40" s="13" t="n">
        <f aca="false">H40-D40</f>
        <v>0</v>
      </c>
      <c r="G40" s="15" t="n">
        <f aca="false">I40-E40</f>
        <v>0</v>
      </c>
      <c r="H40" s="13" t="n">
        <f aca="false">D40</f>
        <v>-7740132</v>
      </c>
      <c r="I40" s="47" t="n">
        <f aca="false">E40</f>
        <v>-13774329</v>
      </c>
      <c r="J40" s="13"/>
      <c r="K40" s="47"/>
      <c r="L40" s="13" t="n">
        <f aca="false">H40+J40</f>
        <v>-7740132</v>
      </c>
      <c r="M40" s="47" t="n">
        <f aca="false">I40+K40</f>
        <v>-13774329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v>0</v>
      </c>
      <c r="E41" s="47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v>-7740132</v>
      </c>
      <c r="E42" s="48" t="n">
        <v>-13774329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-7740132</v>
      </c>
      <c r="I42" s="48" t="n">
        <f aca="false">SUM(I40:I41)</f>
        <v>-13774329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-7740132</v>
      </c>
      <c r="M42" s="48" t="n">
        <f aca="false">SUM(M40:M41)</f>
        <v>-13774329</v>
      </c>
    </row>
    <row r="43" customFormat="false" ht="21" hidden="false" customHeight="true" outlineLevel="0" collapsed="false">
      <c r="A43" s="42"/>
      <c r="B43" s="37" t="s">
        <v>66</v>
      </c>
      <c r="C43" s="38"/>
      <c r="D43" s="13" t="n">
        <v>-1121449</v>
      </c>
      <c r="E43" s="47" t="n">
        <v>-1995819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-1121449</v>
      </c>
      <c r="I43" s="48" t="n">
        <f aca="false">I42+I39</f>
        <v>-1995819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-1121449</v>
      </c>
      <c r="M43" s="48" t="n">
        <f aca="false">M42+M39</f>
        <v>-1995819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v>0</v>
      </c>
      <c r="E45" s="47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v>0</v>
      </c>
      <c r="E47" s="47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v>0</v>
      </c>
      <c r="E49" s="47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v>0</v>
      </c>
      <c r="E51" s="47" t="n">
        <v>-25000</v>
      </c>
      <c r="F51" s="13" t="n">
        <f aca="false">H51-D51</f>
        <v>0</v>
      </c>
      <c r="G51" s="15" t="n">
        <f aca="false">I51-E51</f>
        <v>0</v>
      </c>
      <c r="H51" s="13" t="n">
        <f aca="false">D51</f>
        <v>0</v>
      </c>
      <c r="I51" s="47" t="n">
        <f aca="false">E51</f>
        <v>-25000</v>
      </c>
      <c r="J51" s="13"/>
      <c r="K51" s="47" t="n">
        <v>-14560</v>
      </c>
      <c r="L51" s="13" t="n">
        <f aca="false">H51+J51</f>
        <v>0</v>
      </c>
      <c r="M51" s="47" t="n">
        <f aca="false">I51+K51</f>
        <v>-39560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v>0</v>
      </c>
      <c r="E54" s="47" t="n">
        <v>-1083457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-1083457</v>
      </c>
      <c r="J54" s="13"/>
      <c r="K54" s="47" t="n">
        <f aca="false">1936+14560+912625+1834</f>
        <v>930955</v>
      </c>
      <c r="L54" s="13" t="n">
        <f aca="false">H54+J54</f>
        <v>0</v>
      </c>
      <c r="M54" s="47" t="n">
        <f aca="false">I54+K54</f>
        <v>-152502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v>0</v>
      </c>
      <c r="E55" s="47" t="n">
        <v>-62000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-62000</v>
      </c>
      <c r="J55" s="13"/>
      <c r="K55" s="47" t="n">
        <v>-93300</v>
      </c>
      <c r="L55" s="13" t="n">
        <f aca="false">H55+J55</f>
        <v>0</v>
      </c>
      <c r="M55" s="47" t="n">
        <f aca="false">I55+K55</f>
        <v>-155300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v>0</v>
      </c>
      <c r="E56" s="48" t="n">
        <v>-1145457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-1145457</v>
      </c>
      <c r="J56" s="17" t="n">
        <f aca="false">SUM(J54:J55)</f>
        <v>0</v>
      </c>
      <c r="K56" s="48" t="n">
        <f aca="false">SUM(K54:K55)</f>
        <v>837655</v>
      </c>
      <c r="L56" s="17" t="n">
        <f aca="false">SUM(L54:L55)</f>
        <v>0</v>
      </c>
      <c r="M56" s="48" t="n">
        <f aca="false">SUM(M54:M55)</f>
        <v>-307802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v>0</v>
      </c>
      <c r="E59" s="47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v>0</v>
      </c>
      <c r="E60" s="47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v>0</v>
      </c>
      <c r="E61" s="48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v>0</v>
      </c>
      <c r="E64" s="47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v>0</v>
      </c>
      <c r="E65" s="47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v>0</v>
      </c>
      <c r="E70" s="47" t="n">
        <v>278126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278126</v>
      </c>
      <c r="J70" s="13"/>
      <c r="K70" s="47"/>
      <c r="L70" s="13" t="n">
        <f aca="false">H70+J70</f>
        <v>0</v>
      </c>
      <c r="M70" s="47" t="n">
        <f aca="false">I70+K70</f>
        <v>278126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v>0</v>
      </c>
      <c r="E71" s="47" t="n">
        <v>1825706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1825706</v>
      </c>
      <c r="J71" s="13"/>
      <c r="K71" s="47"/>
      <c r="L71" s="13" t="n">
        <f aca="false">H71+J71</f>
        <v>0</v>
      </c>
      <c r="M71" s="47" t="n">
        <f aca="false">I71+K71</f>
        <v>1825706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v>0</v>
      </c>
      <c r="E72" s="48" t="n">
        <v>2103832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2103832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2103832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v>0</v>
      </c>
      <c r="E73" s="47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v>0</v>
      </c>
      <c r="E74" s="47" t="n">
        <v>-975946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-975946</v>
      </c>
      <c r="J74" s="13"/>
      <c r="K74" s="47"/>
      <c r="L74" s="13" t="n">
        <f aca="false">H74+J74</f>
        <v>0</v>
      </c>
      <c r="M74" s="47" t="n">
        <f aca="false">I74+K74</f>
        <v>-975946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v>0</v>
      </c>
      <c r="E75" s="47" t="n">
        <v>86397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86397</v>
      </c>
      <c r="J75" s="13"/>
      <c r="K75" s="47"/>
      <c r="L75" s="13" t="n">
        <f aca="false">H75+J75</f>
        <v>0</v>
      </c>
      <c r="M75" s="47" t="n">
        <f aca="false">I75+K75</f>
        <v>86397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v>0</v>
      </c>
      <c r="E76" s="47" t="n">
        <v>-3443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-3443</v>
      </c>
      <c r="J76" s="13"/>
      <c r="K76" s="47" t="n">
        <v>-5645</v>
      </c>
      <c r="L76" s="13" t="n">
        <f aca="false">H76+J76</f>
        <v>0</v>
      </c>
      <c r="M76" s="47" t="n">
        <f aca="false">I76+K76</f>
        <v>-9088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v>0</v>
      </c>
      <c r="E77" s="47" t="n">
        <v>-93300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-93300</v>
      </c>
      <c r="J77" s="13"/>
      <c r="K77" s="47" t="n">
        <v>93300</v>
      </c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v>0</v>
      </c>
      <c r="E78" s="47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v>0</v>
      </c>
      <c r="E79" s="47" t="n">
        <v>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v>0</v>
      </c>
      <c r="E80" s="47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v>0</v>
      </c>
      <c r="E81" s="47" t="n">
        <v>-7000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5" t="n">
        <f aca="false">E81</f>
        <v>-7000</v>
      </c>
      <c r="J81" s="13"/>
      <c r="K81" s="47" t="n">
        <v>173</v>
      </c>
      <c r="L81" s="13" t="n">
        <f aca="false">H81+J81</f>
        <v>0</v>
      </c>
      <c r="M81" s="47" t="n">
        <f aca="false">I81+K81</f>
        <v>-6827</v>
      </c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0</v>
      </c>
      <c r="E82" s="100" t="n">
        <f aca="false">SUM(E72:E81)+E16+E24+E29+E36+E43+E45+E47+E49+E51+E56+E61+E66</f>
        <v>-1235034.46901478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0</v>
      </c>
      <c r="I82" s="101" t="n">
        <f aca="false">SUM(I72:I81)+I16+I24+I29+I36+I43+I45+I47+I49+I51+I56+I61+I66</f>
        <v>-1235034.46901478</v>
      </c>
      <c r="J82" s="99" t="n">
        <f aca="false">J16+J24+J29+J36+J43+J45+J47+J49</f>
        <v>0</v>
      </c>
      <c r="K82" s="100" t="n">
        <f aca="false">SUM(K72:K81)+K16+K24+K29+K36+K43+K45+K47+K49+K51+K56+K61+K66</f>
        <v>983956</v>
      </c>
      <c r="L82" s="99" t="n">
        <f aca="false">L16+L24+L29+L36+L43+L45+L47+L49</f>
        <v>0</v>
      </c>
      <c r="M82" s="100" t="n">
        <f aca="false">SUM(M72:M81)+M16+M24+M29+M36+M43+M45+M47+M49+M51+M56+M61+M66</f>
        <v>-251078.469014775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22</v>
      </c>
      <c r="B85" s="52"/>
      <c r="M85" s="22" t="n">
        <f aca="false">M82+'[3]TX-HPL-FLSH'!M82</f>
        <v>-197299.47890261</v>
      </c>
    </row>
    <row r="86" customFormat="false" ht="12.75" hidden="false" customHeight="false" outlineLevel="0" collapsed="false">
      <c r="A86" s="3"/>
      <c r="B86" s="52"/>
      <c r="C86" s="54" t="s">
        <v>98</v>
      </c>
      <c r="D86" s="63" t="n">
        <v>0</v>
      </c>
      <c r="E86" s="63" t="n">
        <v>114789</v>
      </c>
      <c r="F86" s="63" t="n">
        <f aca="false">H86-D86</f>
        <v>0</v>
      </c>
      <c r="G86" s="63" t="n">
        <f aca="false">I86-E86</f>
        <v>0</v>
      </c>
      <c r="H86" s="63" t="n">
        <f aca="false">D86</f>
        <v>0</v>
      </c>
      <c r="I86" s="63" t="n">
        <f aca="false">E86</f>
        <v>114789</v>
      </c>
      <c r="J86" s="63"/>
      <c r="K86" s="63"/>
      <c r="L86" s="63" t="n">
        <f aca="false">H86+J86</f>
        <v>0</v>
      </c>
      <c r="M86" s="63" t="n">
        <f aca="false">I86+K86</f>
        <v>114789</v>
      </c>
      <c r="N86" s="52"/>
      <c r="O86" s="52"/>
      <c r="P86" s="52"/>
      <c r="Q86" s="52"/>
      <c r="R86" s="52"/>
      <c r="S86" s="52"/>
    </row>
    <row r="87" customFormat="false" ht="12.75" hidden="false" customHeight="false" outlineLevel="0" collapsed="false">
      <c r="A87" s="3"/>
      <c r="B87" s="52"/>
      <c r="C87" s="54" t="s">
        <v>88</v>
      </c>
      <c r="D87" s="64" t="n">
        <v>0</v>
      </c>
      <c r="E87" s="64" t="n">
        <v>0</v>
      </c>
      <c r="F87" s="64" t="n">
        <f aca="false">H87-D87</f>
        <v>0</v>
      </c>
      <c r="G87" s="64" t="n">
        <f aca="false">I87-E87</f>
        <v>0</v>
      </c>
      <c r="H87" s="64" t="n">
        <f aca="false">D87</f>
        <v>0</v>
      </c>
      <c r="I87" s="64" t="n">
        <f aca="false">E87</f>
        <v>0</v>
      </c>
      <c r="J87" s="64"/>
      <c r="K87" s="64"/>
      <c r="L87" s="64" t="n">
        <f aca="false">H87+J87</f>
        <v>0</v>
      </c>
      <c r="M87" s="64" t="n">
        <f aca="false">I87+K87</f>
        <v>0</v>
      </c>
      <c r="N87" s="52"/>
      <c r="O87" s="52"/>
      <c r="P87" s="52"/>
      <c r="Q87" s="52"/>
      <c r="R87" s="52"/>
      <c r="S87" s="52"/>
    </row>
    <row r="88" customFormat="false" ht="12.75" hidden="false" customHeight="false" outlineLevel="0" collapsed="false">
      <c r="A88" s="3"/>
      <c r="B88" s="52"/>
      <c r="C88" s="54" t="s">
        <v>89</v>
      </c>
      <c r="D88" s="65" t="n">
        <v>0</v>
      </c>
      <c r="E88" s="65" t="n">
        <v>-121518</v>
      </c>
      <c r="F88" s="65" t="n">
        <f aca="false">H88-D88</f>
        <v>0</v>
      </c>
      <c r="G88" s="65" t="n">
        <f aca="false">I88-E88</f>
        <v>0</v>
      </c>
      <c r="H88" s="65" t="n">
        <f aca="false">D88</f>
        <v>0</v>
      </c>
      <c r="I88" s="65" t="n">
        <f aca="false">E88</f>
        <v>-121518</v>
      </c>
      <c r="J88" s="65"/>
      <c r="K88" s="65"/>
      <c r="L88" s="65" t="n">
        <f aca="false">H88+J88</f>
        <v>0</v>
      </c>
      <c r="M88" s="65" t="n">
        <f aca="false">I88+K88</f>
        <v>-121518</v>
      </c>
      <c r="N88" s="52"/>
      <c r="O88" s="52"/>
      <c r="P88" s="52"/>
      <c r="Q88" s="52"/>
      <c r="R88" s="52"/>
      <c r="S88" s="52"/>
    </row>
    <row r="89" customFormat="false" ht="20.25" hidden="false" customHeight="true" outlineLevel="0" collapsed="false">
      <c r="A89" s="102"/>
      <c r="B89" s="103"/>
      <c r="C89" s="104" t="s">
        <v>99</v>
      </c>
      <c r="D89" s="108" t="n">
        <f aca="false">SUM(D86:D88)</f>
        <v>0</v>
      </c>
      <c r="E89" s="108" t="n">
        <f aca="false">SUM(E86:E88)</f>
        <v>-6729</v>
      </c>
      <c r="F89" s="108" t="n">
        <f aca="false">SUM(F86:F88)</f>
        <v>0</v>
      </c>
      <c r="G89" s="108" t="n">
        <f aca="false">SUM(G86:G88)</f>
        <v>0</v>
      </c>
      <c r="H89" s="108" t="n">
        <f aca="false">SUM(H86:H88)</f>
        <v>0</v>
      </c>
      <c r="I89" s="108" t="n">
        <f aca="false">SUM(I86:I88)</f>
        <v>-6729</v>
      </c>
      <c r="J89" s="108" t="n">
        <f aca="false">SUM(J86:J88)</f>
        <v>0</v>
      </c>
      <c r="K89" s="108" t="n">
        <f aca="false">SUM(K86:K88)</f>
        <v>0</v>
      </c>
      <c r="L89" s="108" t="n">
        <f aca="false">SUM(L86:L88)</f>
        <v>0</v>
      </c>
      <c r="M89" s="108" t="n">
        <f aca="false">SUM(M86:M88)</f>
        <v>-6729</v>
      </c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</row>
    <row r="90" customFormat="false" ht="12.75" hidden="false" customHeight="false" outlineLevel="0" collapsed="false">
      <c r="A90" s="62"/>
      <c r="B90" s="52"/>
    </row>
    <row r="91" customFormat="false" ht="20.25" hidden="false" customHeight="true" outlineLevel="0" collapsed="false">
      <c r="A91" s="102"/>
      <c r="B91" s="103"/>
      <c r="C91" s="104" t="s">
        <v>116</v>
      </c>
      <c r="D91" s="108" t="n">
        <f aca="false">+D82+D89</f>
        <v>0</v>
      </c>
      <c r="E91" s="108" t="n">
        <f aca="false">+E82+E89</f>
        <v>-1241763.46901478</v>
      </c>
      <c r="F91" s="108" t="n">
        <f aca="false">+F82+F89</f>
        <v>0</v>
      </c>
      <c r="G91" s="108" t="n">
        <f aca="false">+G82+G89</f>
        <v>0</v>
      </c>
      <c r="H91" s="108" t="n">
        <f aca="false">+H82+H89</f>
        <v>0</v>
      </c>
      <c r="I91" s="108" t="n">
        <f aca="false">+I82+I89</f>
        <v>-1241763.46901478</v>
      </c>
      <c r="J91" s="108" t="n">
        <f aca="false">+J82+J89</f>
        <v>0</v>
      </c>
      <c r="K91" s="108" t="n">
        <f aca="false">+K82+K89</f>
        <v>983956</v>
      </c>
      <c r="L91" s="108" t="n">
        <f aca="false">+L82+L89</f>
        <v>0</v>
      </c>
      <c r="M91" s="108" t="n">
        <f aca="false">+M82+M89</f>
        <v>-257807.469014775</v>
      </c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H75" activePane="bottomRight" state="frozen"/>
      <selection pane="topLeft" activeCell="A1" activeCellId="0" sqref="A1"/>
      <selection pane="topRight" activeCell="H1" activeCellId="0" sqref="H1"/>
      <selection pane="bottomLeft" activeCell="A75" activeCellId="0" sqref="A75"/>
      <selection pane="bottomRigh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v>30964203</v>
      </c>
      <c r="E11" s="13" t="n">
        <v>55398172</v>
      </c>
      <c r="F11" s="13" t="n">
        <f aca="false">H11-D11</f>
        <v>0</v>
      </c>
      <c r="G11" s="15" t="n">
        <f aca="false">I11-E11</f>
        <v>0</v>
      </c>
      <c r="H11" s="13" t="n">
        <f aca="false">D11</f>
        <v>30964203</v>
      </c>
      <c r="I11" s="47" t="n">
        <f aca="false">E11</f>
        <v>55398172</v>
      </c>
      <c r="J11" s="13"/>
      <c r="K11" s="47" t="n">
        <f aca="false">-53339-276309-22829</f>
        <v>-352477</v>
      </c>
      <c r="L11" s="13" t="n">
        <f aca="false">H11+J11</f>
        <v>30964203</v>
      </c>
      <c r="M11" s="47" t="n">
        <f aca="false">I11+K11</f>
        <v>55045695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v>885997</v>
      </c>
      <c r="E13" s="13" t="n">
        <v>1488118</v>
      </c>
      <c r="F13" s="13" t="n">
        <f aca="false">H13-D13</f>
        <v>0</v>
      </c>
      <c r="G13" s="15" t="n">
        <f aca="false">I13-E13</f>
        <v>0</v>
      </c>
      <c r="H13" s="13" t="n">
        <f aca="false">D13</f>
        <v>885997</v>
      </c>
      <c r="I13" s="47" t="n">
        <f aca="false">E13</f>
        <v>1488118</v>
      </c>
      <c r="J13" s="13"/>
      <c r="K13" s="47"/>
      <c r="L13" s="13" t="n">
        <f aca="false">H13+J13</f>
        <v>885997</v>
      </c>
      <c r="M13" s="47" t="n">
        <f aca="false">I13+K13</f>
        <v>1488118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v>0</v>
      </c>
      <c r="E15" s="13" t="n">
        <v>120000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120000</v>
      </c>
      <c r="J15" s="13"/>
      <c r="K15" s="47"/>
      <c r="L15" s="13" t="n">
        <f aca="false">H15+J15</f>
        <v>0</v>
      </c>
      <c r="M15" s="47" t="n">
        <f aca="false">I15+K15</f>
        <v>120000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v>31850200</v>
      </c>
      <c r="E16" s="48" t="n">
        <v>57006290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31850200</v>
      </c>
      <c r="I16" s="48" t="n">
        <f aca="false">SUM(I11:I15)</f>
        <v>57006290</v>
      </c>
      <c r="J16" s="17" t="n">
        <f aca="false">SUM(J11:J15)</f>
        <v>0</v>
      </c>
      <c r="K16" s="48" t="n">
        <f aca="false">SUM(K11:K15)</f>
        <v>-352477</v>
      </c>
      <c r="L16" s="17" t="n">
        <f aca="false">SUM(L11:L15)</f>
        <v>31850200</v>
      </c>
      <c r="M16" s="48" t="n">
        <f aca="false">SUM(M11:M15)</f>
        <v>56653813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v>-14599039</v>
      </c>
      <c r="E19" s="13" t="n">
        <v>-25887807</v>
      </c>
      <c r="F19" s="13" t="n">
        <f aca="false">H19-D19</f>
        <v>0</v>
      </c>
      <c r="G19" s="15" t="n">
        <f aca="false">I19-E19</f>
        <v>0</v>
      </c>
      <c r="H19" s="13" t="n">
        <f aca="false">D19</f>
        <v>-14599039</v>
      </c>
      <c r="I19" s="47" t="n">
        <f aca="false">E19</f>
        <v>-25887807</v>
      </c>
      <c r="J19" s="13"/>
      <c r="K19" s="47"/>
      <c r="L19" s="13" t="n">
        <f aca="false">H19+J19</f>
        <v>-14599039</v>
      </c>
      <c r="M19" s="47" t="n">
        <f aca="false">I19+K19</f>
        <v>-25887807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v>632740</v>
      </c>
      <c r="E21" s="13" t="n">
        <v>1233071</v>
      </c>
      <c r="F21" s="13" t="n">
        <f aca="false">H21-D21</f>
        <v>0</v>
      </c>
      <c r="G21" s="15" t="n">
        <f aca="false">I21-E21</f>
        <v>0</v>
      </c>
      <c r="H21" s="13" t="n">
        <f aca="false">D21</f>
        <v>632740</v>
      </c>
      <c r="I21" s="47" t="n">
        <f aca="false">E21</f>
        <v>1233071</v>
      </c>
      <c r="J21" s="13"/>
      <c r="K21" s="47"/>
      <c r="L21" s="13" t="n">
        <f aca="false">H21+J21</f>
        <v>632740</v>
      </c>
      <c r="M21" s="47" t="n">
        <f aca="false">I21+K21</f>
        <v>1233071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v>6742</v>
      </c>
      <c r="E23" s="13" t="n">
        <v>11742</v>
      </c>
      <c r="F23" s="13" t="n">
        <f aca="false">H23-D23</f>
        <v>0</v>
      </c>
      <c r="G23" s="15" t="n">
        <f aca="false">I23-E23</f>
        <v>0</v>
      </c>
      <c r="H23" s="13" t="n">
        <f aca="false">D23</f>
        <v>6742</v>
      </c>
      <c r="I23" s="47" t="n">
        <f aca="false">E23</f>
        <v>11742</v>
      </c>
      <c r="J23" s="13"/>
      <c r="K23" s="47"/>
      <c r="L23" s="13" t="n">
        <f aca="false">H23+J23</f>
        <v>6742</v>
      </c>
      <c r="M23" s="47" t="n">
        <f aca="false">I23+K23</f>
        <v>11742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v>-13959557</v>
      </c>
      <c r="E24" s="48" t="n">
        <v>-24642994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-13959557</v>
      </c>
      <c r="I24" s="48" t="n">
        <f aca="false">SUM(I19:I23)</f>
        <v>-24642994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-13959557</v>
      </c>
      <c r="M24" s="48" t="n">
        <f aca="false">SUM(M19:M23)</f>
        <v>-24642994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v>180699</v>
      </c>
      <c r="E27" s="13" t="n">
        <v>310538</v>
      </c>
      <c r="F27" s="13" t="n">
        <f aca="false">H27-D27</f>
        <v>0</v>
      </c>
      <c r="G27" s="15" t="n">
        <f aca="false">I27-E27</f>
        <v>0</v>
      </c>
      <c r="H27" s="13" t="n">
        <f aca="false">D27</f>
        <v>180699</v>
      </c>
      <c r="I27" s="47" t="n">
        <f aca="false">E27</f>
        <v>310538</v>
      </c>
      <c r="J27" s="13"/>
      <c r="K27" s="47"/>
      <c r="L27" s="13" t="n">
        <f aca="false">H27+J27</f>
        <v>180699</v>
      </c>
      <c r="M27" s="47" t="n">
        <f aca="false">I27+K27</f>
        <v>310538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v>-1633510</v>
      </c>
      <c r="E28" s="13" t="n">
        <v>-2896543</v>
      </c>
      <c r="F28" s="13" t="n">
        <f aca="false">H28-D28</f>
        <v>0</v>
      </c>
      <c r="G28" s="15" t="n">
        <f aca="false">I28-E28</f>
        <v>0</v>
      </c>
      <c r="H28" s="13" t="n">
        <f aca="false">D28</f>
        <v>-1633510</v>
      </c>
      <c r="I28" s="47" t="n">
        <f aca="false">E28</f>
        <v>-2896543</v>
      </c>
      <c r="J28" s="13"/>
      <c r="K28" s="47"/>
      <c r="L28" s="13" t="n">
        <f aca="false">H28+J28</f>
        <v>-1633510</v>
      </c>
      <c r="M28" s="47" t="n">
        <f aca="false">I28+K28</f>
        <v>-2896543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v>-1452811</v>
      </c>
      <c r="E29" s="48" t="n">
        <v>-2586005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-1452811</v>
      </c>
      <c r="I29" s="48" t="n">
        <f aca="false">SUM(I27:I28)</f>
        <v>-2586005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-1452811</v>
      </c>
      <c r="M29" s="48" t="n">
        <f aca="false">SUM(M27:M28)</f>
        <v>-2586005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v>0</v>
      </c>
      <c r="E32" s="13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v>-10940598</v>
      </c>
      <c r="E33" s="13" t="n">
        <v>-18773748.2156979</v>
      </c>
      <c r="F33" s="13" t="n">
        <f aca="false">H33-D33</f>
        <v>0</v>
      </c>
      <c r="G33" s="15" t="n">
        <f aca="false">I33-E33</f>
        <v>0</v>
      </c>
      <c r="H33" s="13" t="n">
        <f aca="false">D33</f>
        <v>-10940598</v>
      </c>
      <c r="I33" s="47" t="n">
        <f aca="false">E33</f>
        <v>-18773748.2156979</v>
      </c>
      <c r="J33" s="13"/>
      <c r="K33" s="47"/>
      <c r="L33" s="13" t="n">
        <f aca="false">H33+J33</f>
        <v>-10940598</v>
      </c>
      <c r="M33" s="47" t="n">
        <f aca="false">I33+K33</f>
        <v>-18773748.2156979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v>0</v>
      </c>
      <c r="E34" s="13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v>0</v>
      </c>
      <c r="E35" s="13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v>-10940598</v>
      </c>
      <c r="E36" s="48" t="n">
        <v>-18773748.2156979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-10940598</v>
      </c>
      <c r="I36" s="48" t="n">
        <f aca="false">SUM(I32:I35)</f>
        <v>-18773748.2156979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-10940598</v>
      </c>
      <c r="M36" s="48" t="n">
        <f aca="false">SUM(M32:M35)</f>
        <v>-18773748.2156979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v>-5497234</v>
      </c>
      <c r="E39" s="13" t="n">
        <v>-9782691</v>
      </c>
      <c r="F39" s="13" t="n">
        <f aca="false">H39-D39</f>
        <v>0</v>
      </c>
      <c r="G39" s="15" t="n">
        <f aca="false">I39-E39</f>
        <v>0</v>
      </c>
      <c r="H39" s="13" t="n">
        <f aca="false">D39</f>
        <v>-5497234</v>
      </c>
      <c r="I39" s="47" t="n">
        <f aca="false">E39</f>
        <v>-9782691</v>
      </c>
      <c r="J39" s="13"/>
      <c r="K39" s="47"/>
      <c r="L39" s="13" t="n">
        <f aca="false">H39+J39</f>
        <v>-5497234</v>
      </c>
      <c r="M39" s="47" t="n">
        <f aca="false">I39+K39</f>
        <v>-9782691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v>0</v>
      </c>
      <c r="E40" s="13" t="n">
        <v>-2</v>
      </c>
      <c r="F40" s="13" t="n">
        <f aca="false">H40-D40</f>
        <v>0</v>
      </c>
      <c r="G40" s="15" t="n">
        <f aca="false">I40-E40</f>
        <v>0</v>
      </c>
      <c r="H40" s="13" t="n">
        <f aca="false">D40</f>
        <v>0</v>
      </c>
      <c r="I40" s="47" t="n">
        <f aca="false">E40</f>
        <v>-2</v>
      </c>
      <c r="J40" s="13"/>
      <c r="K40" s="47"/>
      <c r="L40" s="13" t="n">
        <f aca="false">H40+J40</f>
        <v>0</v>
      </c>
      <c r="M40" s="47" t="n">
        <f aca="false">I40+K40</f>
        <v>-2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v>0</v>
      </c>
      <c r="E41" s="13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v>0</v>
      </c>
      <c r="E42" s="48" t="n">
        <v>-2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-2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-2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v>-5497234</v>
      </c>
      <c r="E43" s="48" t="n">
        <v>-9782693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-5497234</v>
      </c>
      <c r="I43" s="48" t="n">
        <f aca="false">I42+I39</f>
        <v>-9782693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-5497234</v>
      </c>
      <c r="M43" s="48" t="n">
        <f aca="false">M42+M39</f>
        <v>-9782693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v>0</v>
      </c>
      <c r="E49" s="13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v>0</v>
      </c>
      <c r="E51" s="13" t="n">
        <v>25000</v>
      </c>
      <c r="F51" s="13" t="n">
        <f aca="false">H51-D51</f>
        <v>0</v>
      </c>
      <c r="G51" s="15" t="n">
        <f aca="false">I51-E51</f>
        <v>0</v>
      </c>
      <c r="H51" s="13" t="n">
        <f aca="false">D51</f>
        <v>0</v>
      </c>
      <c r="I51" s="47" t="n">
        <f aca="false">E51</f>
        <v>25000</v>
      </c>
      <c r="J51" s="13"/>
      <c r="K51" s="47"/>
      <c r="L51" s="13" t="n">
        <f aca="false">H51+J51</f>
        <v>0</v>
      </c>
      <c r="M51" s="47" t="n">
        <f aca="false">I51+K51</f>
        <v>25000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v>0</v>
      </c>
      <c r="E54" s="13" t="n">
        <v>0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0</v>
      </c>
      <c r="J54" s="13"/>
      <c r="K54" s="47" t="n">
        <f aca="false">-912625-1834</f>
        <v>-914459</v>
      </c>
      <c r="L54" s="13" t="n">
        <f aca="false">H54+J54</f>
        <v>0</v>
      </c>
      <c r="M54" s="47" t="n">
        <f aca="false">I54+K54</f>
        <v>-914459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v>0</v>
      </c>
      <c r="E55" s="13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3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v>0</v>
      </c>
      <c r="E56" s="48" t="n"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-914459</v>
      </c>
      <c r="L56" s="17" t="n">
        <f aca="false">SUM(L54:L55)</f>
        <v>0</v>
      </c>
      <c r="M56" s="48" t="n">
        <f aca="false">SUM(M54:M55)</f>
        <v>-914459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v>0</v>
      </c>
      <c r="E60" s="13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v>0</v>
      </c>
      <c r="E61" s="48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v>0</v>
      </c>
      <c r="E70" s="13" t="n">
        <v>0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0</v>
      </c>
      <c r="J70" s="13"/>
      <c r="K70" s="47"/>
      <c r="L70" s="13" t="n">
        <f aca="false">H70+J70</f>
        <v>0</v>
      </c>
      <c r="M70" s="47" t="n">
        <f aca="false">I70+K70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v>0</v>
      </c>
      <c r="E71" s="13" t="n">
        <v>0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0</v>
      </c>
      <c r="J71" s="13"/>
      <c r="K71" s="47"/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v>0</v>
      </c>
      <c r="E72" s="48" t="n"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v>0</v>
      </c>
      <c r="E74" s="13" t="n">
        <v>0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0</v>
      </c>
      <c r="J74" s="13"/>
      <c r="K74" s="47"/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v>0</v>
      </c>
      <c r="E75" s="13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v>0</v>
      </c>
      <c r="E76" s="13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v>0</v>
      </c>
      <c r="E77" s="13" t="n">
        <v>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v>0</v>
      </c>
      <c r="E79" s="13" t="n">
        <v>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v>0</v>
      </c>
      <c r="E81" s="13" t="n">
        <v>0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5" t="n">
        <f aca="false">E81</f>
        <v>0</v>
      </c>
      <c r="J81" s="13"/>
      <c r="K81" s="47"/>
      <c r="L81" s="13" t="n">
        <f aca="false">H81+J81</f>
        <v>0</v>
      </c>
      <c r="M81" s="47" t="n">
        <f aca="false">I81+K81</f>
        <v>0</v>
      </c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0</v>
      </c>
      <c r="E82" s="100" t="n">
        <f aca="false">SUM(E72:E81)+E16+E24+E29+E36+E43+E45+E47+E49+E51+E56+E61+E66</f>
        <v>1245849.78430207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0</v>
      </c>
      <c r="I82" s="101" t="n">
        <f aca="false">SUM(I72:I81)+I16+I24+I29+I36+I43+I45+I47+I49+I51+I56+I61+I66</f>
        <v>1245849.78430207</v>
      </c>
      <c r="J82" s="99" t="n">
        <f aca="false">J16+J24+J29+J36+J43+J45+J47+J49</f>
        <v>0</v>
      </c>
      <c r="K82" s="100" t="n">
        <f aca="false">SUM(K72:K81)+K16+K24+K29+K36+K43+K45+K47+K49+K51+K56+K61+K66</f>
        <v>-1266936</v>
      </c>
      <c r="L82" s="99" t="n">
        <f aca="false">L16+L24+L29+L36+L43+L45+L47+L49</f>
        <v>0</v>
      </c>
      <c r="M82" s="100" t="n">
        <f aca="false">SUM(M72:M81)+M16+M24+M29+M36+M43+M45+M47+M49+M51+M56+M61+M66</f>
        <v>-21086.2156979293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  <c r="E85" s="15" t="n">
        <f aca="false">E82+'TX-EGM-FLSH'!E82</f>
        <v>10815.3152872957</v>
      </c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H63" activePane="bottomRight" state="frozen"/>
      <selection pane="topLeft" activeCell="A1" activeCellId="0" sqref="A1"/>
      <selection pane="topRight" activeCell="H1" activeCellId="0" sqref="H1"/>
      <selection pane="bottomLeft" activeCell="A63" activeCellId="0" sqref="A63"/>
      <selection pane="bottomRight" activeCell="M82" activeCellId="0" sqref="M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44"/>
      <c r="I10" s="45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'TX-EGM-FLSH'!D11+'TX-HPL-FLSH'!D11</f>
        <v>48063152</v>
      </c>
      <c r="E11" s="47" t="n">
        <f aca="false">'TX-EGM-FLSH'!E11+'TX-HPL-FLSH'!E11</f>
        <v>83880836</v>
      </c>
      <c r="F11" s="13" t="n">
        <f aca="false">H11-D11</f>
        <v>0</v>
      </c>
      <c r="G11" s="15" t="n">
        <f aca="false">I11-E11</f>
        <v>0</v>
      </c>
      <c r="H11" s="13" t="n">
        <f aca="false">'TX-EGM-FLSH'!H11+'TX-HPL-FLSH'!H11</f>
        <v>48063152</v>
      </c>
      <c r="I11" s="47" t="n">
        <f aca="false">'TX-EGM-FLSH'!I11+'TX-HPL-FLSH'!I11</f>
        <v>83880836</v>
      </c>
      <c r="J11" s="13" t="n">
        <f aca="false">'TX-EGM-FLSH'!J11+'TX-HPL-FLSH'!J11</f>
        <v>0</v>
      </c>
      <c r="K11" s="47" t="n">
        <f aca="false">'TX-EGM-FLSH'!K11+'TX-HPL-FLSH'!K11</f>
        <v>-279444</v>
      </c>
      <c r="L11" s="13" t="n">
        <f aca="false">H11+J11</f>
        <v>48063152</v>
      </c>
      <c r="M11" s="47" t="n">
        <f aca="false">I11+K11</f>
        <v>83601392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'TX-EGM-FLSH'!D12+'TX-HPL-FLSH'!D12</f>
        <v>0</v>
      </c>
      <c r="E12" s="47" t="n">
        <f aca="false">'TX-EGM-FLSH'!E12+'TX-HPL-FLSH'!E12</f>
        <v>0</v>
      </c>
      <c r="F12" s="13" t="n">
        <f aca="false">H12-D12</f>
        <v>0</v>
      </c>
      <c r="G12" s="15" t="n">
        <f aca="false">I12-E12</f>
        <v>0</v>
      </c>
      <c r="H12" s="13" t="n">
        <f aca="false">'TX-EGM-FLSH'!H12+'TX-HPL-FLSH'!H12</f>
        <v>0</v>
      </c>
      <c r="I12" s="47" t="n">
        <f aca="false">'TX-EGM-FLSH'!I12+'TX-HPL-FLSH'!I12</f>
        <v>0</v>
      </c>
      <c r="J12" s="13" t="n">
        <f aca="false">'TX-EGM-FLSH'!J12+'TX-HPL-FLSH'!J12</f>
        <v>0</v>
      </c>
      <c r="K12" s="47" t="n">
        <f aca="false">'TX-EGM-FLSH'!K12+'TX-HPL-FLSH'!K12</f>
        <v>0</v>
      </c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'TX-EGM-FLSH'!D13+'TX-HPL-FLSH'!D13</f>
        <v>5503413</v>
      </c>
      <c r="E13" s="47" t="n">
        <f aca="false">'TX-EGM-FLSH'!E13+'TX-HPL-FLSH'!E13</f>
        <v>9717449</v>
      </c>
      <c r="F13" s="13" t="n">
        <f aca="false">H13-D13</f>
        <v>0</v>
      </c>
      <c r="G13" s="15" t="n">
        <f aca="false">I13-E13</f>
        <v>0</v>
      </c>
      <c r="H13" s="13" t="n">
        <f aca="false">'TX-EGM-FLSH'!H13+'TX-HPL-FLSH'!H13</f>
        <v>5503413</v>
      </c>
      <c r="I13" s="47" t="n">
        <f aca="false">'TX-EGM-FLSH'!I13+'TX-HPL-FLSH'!I13</f>
        <v>9717449</v>
      </c>
      <c r="J13" s="13" t="n">
        <f aca="false">'TX-EGM-FLSH'!J13+'TX-HPL-FLSH'!J13</f>
        <v>0</v>
      </c>
      <c r="K13" s="47" t="n">
        <f aca="false">'TX-EGM-FLSH'!K13+'TX-HPL-FLSH'!K13</f>
        <v>0</v>
      </c>
      <c r="L13" s="13" t="n">
        <f aca="false">H13+J13</f>
        <v>5503413</v>
      </c>
      <c r="M13" s="47" t="n">
        <f aca="false">I13+K13</f>
        <v>9717449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'TX-EGM-FLSH'!D14+'TX-HPL-FLSH'!D14</f>
        <v>0</v>
      </c>
      <c r="E14" s="47" t="n">
        <f aca="false">'TX-EGM-FLSH'!E14+'TX-HPL-FLSH'!E14</f>
        <v>0</v>
      </c>
      <c r="F14" s="13" t="n">
        <f aca="false">H14-D14</f>
        <v>0</v>
      </c>
      <c r="G14" s="15" t="n">
        <f aca="false">I14-E14</f>
        <v>0</v>
      </c>
      <c r="H14" s="13" t="n">
        <f aca="false">'TX-EGM-FLSH'!H14+'TX-HPL-FLSH'!H14</f>
        <v>0</v>
      </c>
      <c r="I14" s="47" t="n">
        <f aca="false">'TX-EGM-FLSH'!I14+'TX-HPL-FLSH'!I14</f>
        <v>0</v>
      </c>
      <c r="J14" s="13" t="n">
        <f aca="false">'TX-EGM-FLSH'!J14+'TX-HPL-FLSH'!J14</f>
        <v>0</v>
      </c>
      <c r="K14" s="47" t="n">
        <f aca="false">'TX-EGM-FLSH'!K14+'TX-HPL-FLSH'!K14</f>
        <v>0</v>
      </c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'TX-EGM-FLSH'!D15+'TX-HPL-FLSH'!D15</f>
        <v>0</v>
      </c>
      <c r="E15" s="47" t="n">
        <f aca="false">'TX-EGM-FLSH'!E15+'TX-HPL-FLSH'!E15</f>
        <v>120000</v>
      </c>
      <c r="F15" s="13" t="n">
        <f aca="false">H15-D15</f>
        <v>0</v>
      </c>
      <c r="G15" s="15" t="n">
        <f aca="false">I15-E15</f>
        <v>0</v>
      </c>
      <c r="H15" s="13" t="n">
        <f aca="false">'TX-EGM-FLSH'!H15+'TX-HPL-FLSH'!H15</f>
        <v>0</v>
      </c>
      <c r="I15" s="47" t="n">
        <f aca="false">'TX-EGM-FLSH'!I15+'TX-HPL-FLSH'!I15</f>
        <v>120000</v>
      </c>
      <c r="J15" s="13" t="n">
        <f aca="false">'TX-EGM-FLSH'!J15+'TX-HPL-FLSH'!J15</f>
        <v>0</v>
      </c>
      <c r="K15" s="47" t="n">
        <f aca="false">'TX-EGM-FLSH'!K15+'TX-HPL-FLSH'!K15</f>
        <v>0</v>
      </c>
      <c r="L15" s="13" t="n">
        <f aca="false">H15+J15</f>
        <v>0</v>
      </c>
      <c r="M15" s="47" t="n">
        <f aca="false">I15+K15</f>
        <v>120000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53566565</v>
      </c>
      <c r="E16" s="48" t="n">
        <f aca="false">SUM(E11:E15)</f>
        <v>93718285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53566565</v>
      </c>
      <c r="I16" s="48" t="n">
        <f aca="false">SUM(I11:I15)</f>
        <v>93718285</v>
      </c>
      <c r="J16" s="17" t="n">
        <f aca="false">SUM(J11:J15)</f>
        <v>0</v>
      </c>
      <c r="K16" s="48" t="n">
        <f aca="false">SUM(K11:K15)</f>
        <v>-279444</v>
      </c>
      <c r="L16" s="17" t="n">
        <f aca="false">SUM(L11:L15)</f>
        <v>53566565</v>
      </c>
      <c r="M16" s="48" t="n">
        <f aca="false">SUM(M11:M15)</f>
        <v>93438841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'TX-EGM-FLSH'!D19+'TX-HPL-FLSH'!D19</f>
        <v>-44005599</v>
      </c>
      <c r="E19" s="47" t="n">
        <f aca="false">'TX-EGM-FLSH'!E19+'TX-HPL-FLSH'!E19</f>
        <v>-76688957</v>
      </c>
      <c r="F19" s="13" t="n">
        <f aca="false">H19-D19</f>
        <v>0</v>
      </c>
      <c r="G19" s="15" t="n">
        <f aca="false">I19-E19</f>
        <v>0</v>
      </c>
      <c r="H19" s="13" t="n">
        <f aca="false">'TX-EGM-FLSH'!H19+'TX-HPL-FLSH'!H19</f>
        <v>-44005599</v>
      </c>
      <c r="I19" s="47" t="n">
        <f aca="false">'TX-EGM-FLSH'!I19+'TX-HPL-FLSH'!I19</f>
        <v>-76688957</v>
      </c>
      <c r="J19" s="13" t="n">
        <f aca="false">'TX-EGM-FLSH'!J19+'TX-HPL-FLSH'!J19</f>
        <v>0</v>
      </c>
      <c r="K19" s="47" t="n">
        <f aca="false">'TX-EGM-FLSH'!K19+'TX-HPL-FLSH'!K19</f>
        <v>0</v>
      </c>
      <c r="L19" s="13" t="n">
        <f aca="false">H19+J19</f>
        <v>-44005599</v>
      </c>
      <c r="M19" s="47" t="n">
        <f aca="false">I19+K19</f>
        <v>-76688957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'TX-EGM-FLSH'!D20+'TX-HPL-FLSH'!D20</f>
        <v>0</v>
      </c>
      <c r="E20" s="47" t="n">
        <f aca="false">'TX-EGM-FLSH'!E20+'TX-HPL-FLSH'!E20</f>
        <v>0</v>
      </c>
      <c r="F20" s="13" t="n">
        <f aca="false">H20-D20</f>
        <v>0</v>
      </c>
      <c r="G20" s="15" t="n">
        <f aca="false">I20-E20</f>
        <v>0</v>
      </c>
      <c r="H20" s="13" t="n">
        <f aca="false">'TX-EGM-FLSH'!H20+'TX-HPL-FLSH'!H20</f>
        <v>0</v>
      </c>
      <c r="I20" s="47" t="n">
        <f aca="false">'TX-EGM-FLSH'!I20+'TX-HPL-FLSH'!I20</f>
        <v>0</v>
      </c>
      <c r="J20" s="13" t="n">
        <f aca="false">'TX-EGM-FLSH'!J20+'TX-HPL-FLSH'!J20</f>
        <v>0</v>
      </c>
      <c r="K20" s="47" t="n">
        <f aca="false">'TX-EGM-FLSH'!K20+'TX-HPL-FLSH'!K20</f>
        <v>0</v>
      </c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'TX-EGM-FLSH'!D21+'TX-HPL-FLSH'!D21</f>
        <v>-2764333</v>
      </c>
      <c r="E21" s="47" t="n">
        <f aca="false">'TX-EGM-FLSH'!E21+'TX-HPL-FLSH'!E21</f>
        <v>-4798807</v>
      </c>
      <c r="F21" s="13" t="n">
        <f aca="false">H21-D21</f>
        <v>0</v>
      </c>
      <c r="G21" s="15" t="n">
        <f aca="false">I21-E21</f>
        <v>0</v>
      </c>
      <c r="H21" s="13" t="n">
        <f aca="false">'TX-EGM-FLSH'!H21+'TX-HPL-FLSH'!H21</f>
        <v>-2764333</v>
      </c>
      <c r="I21" s="47" t="n">
        <f aca="false">'TX-EGM-FLSH'!I21+'TX-HPL-FLSH'!I21</f>
        <v>-4798807</v>
      </c>
      <c r="J21" s="13" t="n">
        <f aca="false">'TX-EGM-FLSH'!J21+'TX-HPL-FLSH'!J21</f>
        <v>0</v>
      </c>
      <c r="K21" s="47" t="n">
        <f aca="false">'TX-EGM-FLSH'!K21+'TX-HPL-FLSH'!K21</f>
        <v>0</v>
      </c>
      <c r="L21" s="13" t="n">
        <f aca="false">H21+J21</f>
        <v>-2764333</v>
      </c>
      <c r="M21" s="47" t="n">
        <f aca="false">I21+K21</f>
        <v>-4798807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'TX-EGM-FLSH'!D22+'TX-HPL-FLSH'!D22</f>
        <v>0</v>
      </c>
      <c r="E22" s="47" t="n">
        <f aca="false">'TX-EGM-FLSH'!E22+'TX-HPL-FLSH'!E22</f>
        <v>0</v>
      </c>
      <c r="F22" s="13" t="n">
        <f aca="false">H22-D22</f>
        <v>0</v>
      </c>
      <c r="G22" s="15" t="n">
        <f aca="false">I22-E22</f>
        <v>0</v>
      </c>
      <c r="H22" s="13" t="n">
        <f aca="false">'TX-EGM-FLSH'!H22+'TX-HPL-FLSH'!H22</f>
        <v>0</v>
      </c>
      <c r="I22" s="47" t="n">
        <f aca="false">'TX-EGM-FLSH'!I22+'TX-HPL-FLSH'!I22</f>
        <v>0</v>
      </c>
      <c r="J22" s="13" t="n">
        <f aca="false">'TX-EGM-FLSH'!J22+'TX-HPL-FLSH'!J22</f>
        <v>0</v>
      </c>
      <c r="K22" s="47" t="n">
        <f aca="false">'TX-EGM-FLSH'!K22+'TX-HPL-FLSH'!K22</f>
        <v>0</v>
      </c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'TX-EGM-FLSH'!D23+'TX-HPL-FLSH'!D23</f>
        <v>6742</v>
      </c>
      <c r="E23" s="47" t="n">
        <f aca="false">'TX-EGM-FLSH'!E23+'TX-HPL-FLSH'!E23</f>
        <v>11742</v>
      </c>
      <c r="F23" s="13" t="n">
        <f aca="false">H23-D23</f>
        <v>0</v>
      </c>
      <c r="G23" s="15" t="n">
        <f aca="false">I23-E23</f>
        <v>0</v>
      </c>
      <c r="H23" s="13" t="n">
        <f aca="false">'TX-EGM-FLSH'!H23+'TX-HPL-FLSH'!H23</f>
        <v>6742</v>
      </c>
      <c r="I23" s="47" t="n">
        <f aca="false">'TX-EGM-FLSH'!I23+'TX-HPL-FLSH'!I23</f>
        <v>11742</v>
      </c>
      <c r="J23" s="13" t="n">
        <f aca="false">'TX-EGM-FLSH'!J23+'TX-HPL-FLSH'!J23</f>
        <v>0</v>
      </c>
      <c r="K23" s="47" t="n">
        <f aca="false">'TX-EGM-FLSH'!K23+'TX-HPL-FLSH'!K23</f>
        <v>0</v>
      </c>
      <c r="L23" s="13" t="n">
        <f aca="false">H23+J23</f>
        <v>6742</v>
      </c>
      <c r="M23" s="47" t="n">
        <f aca="false">I23+K23</f>
        <v>11742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-46763190</v>
      </c>
      <c r="E24" s="48" t="n">
        <f aca="false">SUM(E19:E23)</f>
        <v>-81476022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-46763190</v>
      </c>
      <c r="I24" s="48" t="n">
        <f aca="false">SUM(I19:I23)</f>
        <v>-81476022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-46763190</v>
      </c>
      <c r="M24" s="48" t="n">
        <f aca="false">SUM(M19:M23)</f>
        <v>-81476022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'TX-EGM-FLSH'!D27+'TX-HPL-FLSH'!D27</f>
        <v>34026976</v>
      </c>
      <c r="E27" s="47" t="n">
        <f aca="false">'TX-EGM-FLSH'!E27+'TX-HPL-FLSH'!E27</f>
        <v>62195394</v>
      </c>
      <c r="F27" s="13" t="n">
        <f aca="false">H27-D27</f>
        <v>0</v>
      </c>
      <c r="G27" s="15" t="n">
        <f aca="false">I27-E27</f>
        <v>0</v>
      </c>
      <c r="H27" s="13" t="n">
        <f aca="false">'TX-EGM-FLSH'!H27+'TX-HPL-FLSH'!H27</f>
        <v>34026976</v>
      </c>
      <c r="I27" s="47" t="n">
        <f aca="false">'TX-EGM-FLSH'!I27+'TX-HPL-FLSH'!I27</f>
        <v>62195394</v>
      </c>
      <c r="J27" s="13" t="n">
        <f aca="false">'TX-EGM-FLSH'!J27+'TX-HPL-FLSH'!J27</f>
        <v>0</v>
      </c>
      <c r="K27" s="47" t="n">
        <f aca="false">'TX-EGM-FLSH'!K27+'TX-HPL-FLSH'!K27</f>
        <v>0</v>
      </c>
      <c r="L27" s="13" t="n">
        <f aca="false">H27+J27</f>
        <v>34026976</v>
      </c>
      <c r="M27" s="47" t="n">
        <f aca="false">I27+K27</f>
        <v>62195394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'TX-EGM-FLSH'!D28+'TX-HPL-FLSH'!D28</f>
        <v>-35431725</v>
      </c>
      <c r="E28" s="47" t="n">
        <f aca="false">'TX-EGM-FLSH'!E28+'TX-HPL-FLSH'!E28</f>
        <v>-64714076</v>
      </c>
      <c r="F28" s="13" t="n">
        <f aca="false">H28-D28</f>
        <v>0</v>
      </c>
      <c r="G28" s="15" t="n">
        <f aca="false">I28-E28</f>
        <v>0</v>
      </c>
      <c r="H28" s="13" t="n">
        <f aca="false">'TX-EGM-FLSH'!H28+'TX-HPL-FLSH'!H28</f>
        <v>-35431725</v>
      </c>
      <c r="I28" s="47" t="n">
        <f aca="false">'TX-EGM-FLSH'!I28+'TX-HPL-FLSH'!I28</f>
        <v>-64714076</v>
      </c>
      <c r="J28" s="13" t="n">
        <f aca="false">'TX-EGM-FLSH'!J28+'TX-HPL-FLSH'!J28</f>
        <v>0</v>
      </c>
      <c r="K28" s="47" t="n">
        <f aca="false">'TX-EGM-FLSH'!K28+'TX-HPL-FLSH'!K28</f>
        <v>0</v>
      </c>
      <c r="L28" s="13" t="n">
        <f aca="false">H28+J28</f>
        <v>-35431725</v>
      </c>
      <c r="M28" s="47" t="n">
        <f aca="false">I28+K28</f>
        <v>-64714076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f aca="false">SUM(D27:D28)</f>
        <v>-1404749</v>
      </c>
      <c r="E29" s="48" t="n">
        <f aca="false">SUM(E27:E28)</f>
        <v>-2518682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-1404749</v>
      </c>
      <c r="I29" s="48" t="n">
        <f aca="false">SUM(I27:I28)</f>
        <v>-2518682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-1404749</v>
      </c>
      <c r="M29" s="48" t="n">
        <f aca="false">SUM(M27:M28)</f>
        <v>-2518682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'TX-EGM-FLSH'!D32+'TX-HPL-FLSH'!D32</f>
        <v>0</v>
      </c>
      <c r="E32" s="47" t="n">
        <f aca="false">'TX-EGM-FLSH'!E32+'TX-HPL-FLSH'!E32</f>
        <v>0</v>
      </c>
      <c r="F32" s="13" t="n">
        <f aca="false">H32-D32</f>
        <v>0</v>
      </c>
      <c r="G32" s="15" t="n">
        <f aca="false">I32-E32</f>
        <v>0</v>
      </c>
      <c r="H32" s="13" t="n">
        <f aca="false">'TX-EGM-FLSH'!H32+'TX-HPL-FLSH'!H32</f>
        <v>0</v>
      </c>
      <c r="I32" s="47" t="n">
        <f aca="false">'TX-EGM-FLSH'!I32+'TX-HPL-FLSH'!I32</f>
        <v>0</v>
      </c>
      <c r="J32" s="13" t="n">
        <f aca="false">'TX-EGM-FLSH'!J32+'TX-HPL-FLSH'!J32</f>
        <v>0</v>
      </c>
      <c r="K32" s="47" t="n">
        <f aca="false">'TX-EGM-FLSH'!K32+'TX-HPL-FLSH'!K32</f>
        <v>0</v>
      </c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'TX-EGM-FLSH'!D33+'TX-HPL-FLSH'!D33</f>
        <v>1220057</v>
      </c>
      <c r="E33" s="47" t="n">
        <f aca="false">'TX-EGM-FLSH'!E33+'TX-HPL-FLSH'!E33</f>
        <v>2100663.3152873</v>
      </c>
      <c r="F33" s="13" t="n">
        <f aca="false">H33-D33</f>
        <v>0</v>
      </c>
      <c r="G33" s="15" t="n">
        <f aca="false">I33-E33</f>
        <v>0</v>
      </c>
      <c r="H33" s="13" t="n">
        <f aca="false">'TX-EGM-FLSH'!H33+'TX-HPL-FLSH'!H33</f>
        <v>1220057</v>
      </c>
      <c r="I33" s="47" t="n">
        <f aca="false">'TX-EGM-FLSH'!I33+'TX-HPL-FLSH'!I33</f>
        <v>2100663.3152873</v>
      </c>
      <c r="J33" s="13" t="n">
        <f aca="false">'TX-EGM-FLSH'!J33+'TX-HPL-FLSH'!J33</f>
        <v>0</v>
      </c>
      <c r="K33" s="47" t="n">
        <f aca="false">'TX-EGM-FLSH'!K33+'TX-HPL-FLSH'!K33</f>
        <v>0</v>
      </c>
      <c r="L33" s="13" t="n">
        <f aca="false">H33+J33</f>
        <v>1220057</v>
      </c>
      <c r="M33" s="47" t="n">
        <f aca="false">I33+K33</f>
        <v>2100663.3152873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'TX-EGM-FLSH'!D34+'TX-HPL-FLSH'!D34</f>
        <v>0</v>
      </c>
      <c r="E34" s="47" t="n">
        <f aca="false">'TX-EGM-FLSH'!E34+'TX-HPL-FLSH'!E34</f>
        <v>0</v>
      </c>
      <c r="F34" s="13" t="n">
        <f aca="false">H34-D34</f>
        <v>0</v>
      </c>
      <c r="G34" s="15" t="n">
        <f aca="false">I34-E34</f>
        <v>0</v>
      </c>
      <c r="H34" s="13" t="n">
        <f aca="false">'TX-EGM-FLSH'!H34+'TX-HPL-FLSH'!H34</f>
        <v>0</v>
      </c>
      <c r="I34" s="47" t="n">
        <f aca="false">'TX-EGM-FLSH'!I34+'TX-HPL-FLSH'!I34</f>
        <v>0</v>
      </c>
      <c r="J34" s="13" t="n">
        <f aca="false">'TX-EGM-FLSH'!J34+'TX-HPL-FLSH'!J34</f>
        <v>0</v>
      </c>
      <c r="K34" s="47" t="n">
        <f aca="false">'TX-EGM-FLSH'!K34+'TX-HPL-FLSH'!K34</f>
        <v>0</v>
      </c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'TX-EGM-FLSH'!D35+'TX-HPL-FLSH'!D35</f>
        <v>0</v>
      </c>
      <c r="E35" s="47" t="n">
        <f aca="false">'TX-EGM-FLSH'!E35+'TX-HPL-FLSH'!E35</f>
        <v>0</v>
      </c>
      <c r="F35" s="13" t="n">
        <f aca="false">H35-D35</f>
        <v>0</v>
      </c>
      <c r="G35" s="15" t="n">
        <f aca="false">I35-E35</f>
        <v>0</v>
      </c>
      <c r="H35" s="13" t="n">
        <f aca="false">'TX-EGM-FLSH'!H35+'TX-HPL-FLSH'!H35</f>
        <v>0</v>
      </c>
      <c r="I35" s="47" t="n">
        <f aca="false">'TX-EGM-FLSH'!I35+'TX-HPL-FLSH'!I35</f>
        <v>0</v>
      </c>
      <c r="J35" s="13" t="n">
        <f aca="false">'TX-EGM-FLSH'!J35+'TX-HPL-FLSH'!J35</f>
        <v>0</v>
      </c>
      <c r="K35" s="47" t="n">
        <f aca="false">'TX-EGM-FLSH'!K35+'TX-HPL-FLSH'!K35</f>
        <v>0</v>
      </c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1220057</v>
      </c>
      <c r="E36" s="48" t="n">
        <f aca="false">SUM(E32:E35)</f>
        <v>2100663.3152873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1220057</v>
      </c>
      <c r="I36" s="48" t="n">
        <f aca="false">SUM(I32:I35)</f>
        <v>2100663.3152873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1220057</v>
      </c>
      <c r="M36" s="48" t="n">
        <f aca="false">SUM(M32:M35)</f>
        <v>2100663.3152873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'TX-EGM-FLSH'!D39+'TX-HPL-FLSH'!D39</f>
        <v>1121449</v>
      </c>
      <c r="E39" s="47" t="n">
        <f aca="false">'TX-EGM-FLSH'!E39+'TX-HPL-FLSH'!E39</f>
        <v>1995819</v>
      </c>
      <c r="F39" s="13" t="n">
        <f aca="false">H39-D39</f>
        <v>0</v>
      </c>
      <c r="G39" s="15" t="n">
        <f aca="false">I39-E39</f>
        <v>0</v>
      </c>
      <c r="H39" s="13" t="n">
        <f aca="false">'TX-EGM-FLSH'!H39+'TX-HPL-FLSH'!H39</f>
        <v>1121449</v>
      </c>
      <c r="I39" s="47" t="n">
        <f aca="false">'TX-EGM-FLSH'!I39+'TX-HPL-FLSH'!I39</f>
        <v>1995819</v>
      </c>
      <c r="J39" s="13" t="n">
        <f aca="false">'TX-EGM-FLSH'!J39+'TX-HPL-FLSH'!J39</f>
        <v>0</v>
      </c>
      <c r="K39" s="47" t="n">
        <f aca="false">'TX-EGM-FLSH'!K39+'TX-HPL-FLSH'!K39</f>
        <v>0</v>
      </c>
      <c r="L39" s="13" t="n">
        <f aca="false">H39+J39</f>
        <v>1121449</v>
      </c>
      <c r="M39" s="47" t="n">
        <f aca="false">I39+K39</f>
        <v>1995819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'TX-EGM-FLSH'!D40+'TX-HPL-FLSH'!D40</f>
        <v>-7740132</v>
      </c>
      <c r="E40" s="47" t="n">
        <f aca="false">'TX-EGM-FLSH'!E40+'TX-HPL-FLSH'!E40</f>
        <v>-13774331</v>
      </c>
      <c r="F40" s="13" t="n">
        <f aca="false">H40-D40</f>
        <v>0</v>
      </c>
      <c r="G40" s="15" t="n">
        <f aca="false">I40-E40</f>
        <v>0</v>
      </c>
      <c r="H40" s="13" t="n">
        <f aca="false">'TX-EGM-FLSH'!H40+'TX-HPL-FLSH'!H40</f>
        <v>-7740132</v>
      </c>
      <c r="I40" s="47" t="n">
        <f aca="false">'TX-EGM-FLSH'!I40+'TX-HPL-FLSH'!I40</f>
        <v>-13774331</v>
      </c>
      <c r="J40" s="13" t="n">
        <f aca="false">'TX-EGM-FLSH'!J40+'TX-HPL-FLSH'!J40</f>
        <v>0</v>
      </c>
      <c r="K40" s="47" t="n">
        <f aca="false">'TX-EGM-FLSH'!K40+'TX-HPL-FLSH'!K40</f>
        <v>0</v>
      </c>
      <c r="L40" s="13" t="n">
        <f aca="false">H40+J40</f>
        <v>-7740132</v>
      </c>
      <c r="M40" s="47" t="n">
        <f aca="false">I40+K40</f>
        <v>-13774331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'TX-EGM-FLSH'!D41+'TX-HPL-FLSH'!D41</f>
        <v>0</v>
      </c>
      <c r="E41" s="47" t="n">
        <f aca="false">'TX-EGM-FLSH'!E41+'TX-HPL-FLSH'!E41</f>
        <v>0</v>
      </c>
      <c r="F41" s="13" t="n">
        <f aca="false">H41-D41</f>
        <v>0</v>
      </c>
      <c r="G41" s="15" t="n">
        <f aca="false">I41-E41</f>
        <v>0</v>
      </c>
      <c r="H41" s="13" t="n">
        <f aca="false">'TX-EGM-FLSH'!H41+'TX-HPL-FLSH'!H41</f>
        <v>0</v>
      </c>
      <c r="I41" s="47" t="n">
        <f aca="false">'TX-EGM-FLSH'!I41+'TX-HPL-FLSH'!I41</f>
        <v>0</v>
      </c>
      <c r="J41" s="13" t="n">
        <f aca="false">'TX-EGM-FLSH'!J41+'TX-HPL-FLSH'!J41</f>
        <v>0</v>
      </c>
      <c r="K41" s="47" t="n">
        <f aca="false">'TX-EGM-FLSH'!K41+'TX-HPL-FLSH'!K41</f>
        <v>0</v>
      </c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-7740132</v>
      </c>
      <c r="E42" s="48" t="n">
        <f aca="false">SUM(E40:E41)</f>
        <v>-13774331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-7740132</v>
      </c>
      <c r="I42" s="48" t="n">
        <f aca="false">SUM(I40:I41)</f>
        <v>-13774331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-7740132</v>
      </c>
      <c r="M42" s="48" t="n">
        <f aca="false">SUM(M40:M41)</f>
        <v>-13774331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-6618683</v>
      </c>
      <c r="E43" s="48" t="n">
        <f aca="false">E42+E39</f>
        <v>-11778512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-6618683</v>
      </c>
      <c r="I43" s="48" t="n">
        <f aca="false">I42+I39</f>
        <v>-11778512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-6618683</v>
      </c>
      <c r="M43" s="48" t="n">
        <f aca="false">M42+M39</f>
        <v>-11778512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'TX-EGM-FLSH'!D45+'TX-HPL-FLSH'!D45</f>
        <v>0</v>
      </c>
      <c r="E45" s="47" t="n">
        <f aca="false">'TX-EGM-FLSH'!E45+'TX-HPL-FLSH'!E45</f>
        <v>0</v>
      </c>
      <c r="F45" s="13" t="n">
        <f aca="false">H45-D45</f>
        <v>0</v>
      </c>
      <c r="G45" s="15" t="n">
        <f aca="false">I45-E45</f>
        <v>0</v>
      </c>
      <c r="H45" s="13" t="n">
        <f aca="false">'TX-EGM-FLSH'!H45+'TX-HPL-FLSH'!H45</f>
        <v>0</v>
      </c>
      <c r="I45" s="47" t="n">
        <f aca="false">'TX-EGM-FLSH'!I45+'TX-HPL-FLSH'!I45</f>
        <v>0</v>
      </c>
      <c r="J45" s="13" t="n">
        <f aca="false">'TX-EGM-FLSH'!J45+'TX-HPL-FLSH'!J45</f>
        <v>0</v>
      </c>
      <c r="K45" s="47" t="n">
        <f aca="false">'TX-EGM-FLSH'!K45+'TX-HPL-FLSH'!K45</f>
        <v>0</v>
      </c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'TX-EGM-FLSH'!D47+'TX-HPL-FLSH'!D47</f>
        <v>0</v>
      </c>
      <c r="E47" s="47" t="n">
        <f aca="false">'TX-EGM-FLSH'!E47+'TX-HPL-FLSH'!E47</f>
        <v>0</v>
      </c>
      <c r="F47" s="13" t="n">
        <f aca="false">H47-D47</f>
        <v>0</v>
      </c>
      <c r="G47" s="15" t="n">
        <f aca="false">I47-E47</f>
        <v>0</v>
      </c>
      <c r="H47" s="13" t="n">
        <f aca="false">'TX-EGM-FLSH'!H47+'TX-HPL-FLSH'!H47</f>
        <v>0</v>
      </c>
      <c r="I47" s="47" t="n">
        <f aca="false">'TX-EGM-FLSH'!I47+'TX-HPL-FLSH'!I47</f>
        <v>0</v>
      </c>
      <c r="J47" s="13" t="n">
        <f aca="false">'TX-EGM-FLSH'!J47+'TX-HPL-FLSH'!J47</f>
        <v>0</v>
      </c>
      <c r="K47" s="47" t="n">
        <f aca="false">'TX-EGM-FLSH'!K47+'TX-HPL-FLSH'!K47</f>
        <v>0</v>
      </c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'TX-EGM-FLSH'!D49+'TX-HPL-FLSH'!D49</f>
        <v>0</v>
      </c>
      <c r="E49" s="47" t="n">
        <f aca="false">'TX-EGM-FLSH'!E49+'TX-HPL-FLSH'!E49</f>
        <v>0</v>
      </c>
      <c r="F49" s="13" t="n">
        <f aca="false">H49-D49</f>
        <v>0</v>
      </c>
      <c r="G49" s="15" t="n">
        <f aca="false">I49-E49</f>
        <v>0</v>
      </c>
      <c r="H49" s="13" t="n">
        <f aca="false">'TX-EGM-FLSH'!H49+'TX-HPL-FLSH'!H49</f>
        <v>0</v>
      </c>
      <c r="I49" s="47" t="n">
        <f aca="false">'TX-EGM-FLSH'!I49+'TX-HPL-FLSH'!I49</f>
        <v>0</v>
      </c>
      <c r="J49" s="13" t="n">
        <f aca="false">'TX-EGM-FLSH'!J49+'TX-HPL-FLSH'!J49</f>
        <v>0</v>
      </c>
      <c r="K49" s="47" t="n">
        <f aca="false">'TX-EGM-FLSH'!K49+'TX-HPL-FLSH'!K49</f>
        <v>0</v>
      </c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'TX-EGM-FLSH'!D51+'TX-HPL-FLSH'!D51</f>
        <v>0</v>
      </c>
      <c r="E51" s="47" t="n">
        <f aca="false">'TX-EGM-FLSH'!E51+'TX-HPL-FLSH'!E51</f>
        <v>0</v>
      </c>
      <c r="F51" s="13" t="n">
        <f aca="false">H51-D51</f>
        <v>0</v>
      </c>
      <c r="G51" s="15" t="n">
        <f aca="false">I51-E51</f>
        <v>0</v>
      </c>
      <c r="H51" s="13" t="n">
        <f aca="false">'TX-EGM-FLSH'!H51+'TX-HPL-FLSH'!H51</f>
        <v>0</v>
      </c>
      <c r="I51" s="47" t="n">
        <f aca="false">'TX-EGM-FLSH'!I51+'TX-HPL-FLSH'!I51</f>
        <v>0</v>
      </c>
      <c r="J51" s="13" t="n">
        <f aca="false">'TX-EGM-FLSH'!J51+'TX-HPL-FLSH'!J51</f>
        <v>0</v>
      </c>
      <c r="K51" s="47" t="n">
        <f aca="false">'TX-EGM-FLSH'!K51+'TX-HPL-FLSH'!K51</f>
        <v>-14560</v>
      </c>
      <c r="L51" s="13" t="n">
        <f aca="false">H51+J51</f>
        <v>0</v>
      </c>
      <c r="M51" s="47" t="n">
        <f aca="false">I51+K51</f>
        <v>-14560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'TX-EGM-FLSH'!D54+'TX-HPL-FLSH'!D54</f>
        <v>0</v>
      </c>
      <c r="E54" s="47" t="n">
        <f aca="false">'TX-EGM-FLSH'!E54+'TX-HPL-FLSH'!E54</f>
        <v>-1083457</v>
      </c>
      <c r="F54" s="13" t="n">
        <f aca="false">H54-D54</f>
        <v>0</v>
      </c>
      <c r="G54" s="15" t="n">
        <f aca="false">I54-E54</f>
        <v>0</v>
      </c>
      <c r="H54" s="13" t="n">
        <f aca="false">'TX-EGM-FLSH'!H54+'TX-HPL-FLSH'!H54</f>
        <v>0</v>
      </c>
      <c r="I54" s="47" t="n">
        <f aca="false">'TX-EGM-FLSH'!I54+'TX-HPL-FLSH'!I54</f>
        <v>-1083457</v>
      </c>
      <c r="J54" s="13" t="n">
        <f aca="false">'TX-EGM-FLSH'!J54+'TX-HPL-FLSH'!J54</f>
        <v>0</v>
      </c>
      <c r="K54" s="47" t="n">
        <f aca="false">'TX-EGM-FLSH'!K54+'TX-HPL-FLSH'!K54</f>
        <v>16496</v>
      </c>
      <c r="L54" s="13" t="n">
        <f aca="false">H54+J54</f>
        <v>0</v>
      </c>
      <c r="M54" s="47" t="n">
        <f aca="false">I54+K54</f>
        <v>-1066961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'TX-EGM-FLSH'!D55+'TX-HPL-FLSH'!D55</f>
        <v>0</v>
      </c>
      <c r="E55" s="47" t="n">
        <f aca="false">'TX-EGM-FLSH'!E55+'TX-HPL-FLSH'!E55</f>
        <v>-62000</v>
      </c>
      <c r="F55" s="13" t="n">
        <f aca="false">H55-D55</f>
        <v>0</v>
      </c>
      <c r="G55" s="15" t="n">
        <f aca="false">I55-E55</f>
        <v>0</v>
      </c>
      <c r="H55" s="13" t="n">
        <f aca="false">'TX-EGM-FLSH'!H55+'TX-HPL-FLSH'!H55</f>
        <v>0</v>
      </c>
      <c r="I55" s="47" t="n">
        <f aca="false">'TX-EGM-FLSH'!I55+'TX-HPL-FLSH'!I55</f>
        <v>-62000</v>
      </c>
      <c r="J55" s="13" t="n">
        <f aca="false">'TX-EGM-FLSH'!J55+'TX-HPL-FLSH'!J55</f>
        <v>0</v>
      </c>
      <c r="K55" s="47" t="n">
        <f aca="false">'TX-EGM-FLSH'!K55+'TX-HPL-FLSH'!K55</f>
        <v>-93300</v>
      </c>
      <c r="L55" s="13" t="n">
        <f aca="false">H55+J55</f>
        <v>0</v>
      </c>
      <c r="M55" s="47" t="n">
        <f aca="false">I55+K55</f>
        <v>-155300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-1145457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-1145457</v>
      </c>
      <c r="J56" s="17" t="n">
        <f aca="false">SUM(J54:J55)</f>
        <v>0</v>
      </c>
      <c r="K56" s="48" t="n">
        <f aca="false">SUM(K54:K55)</f>
        <v>-76804</v>
      </c>
      <c r="L56" s="17" t="n">
        <f aca="false">SUM(L54:L55)</f>
        <v>0</v>
      </c>
      <c r="M56" s="48" t="n">
        <f aca="false">SUM(M54:M55)</f>
        <v>-1222261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'TX-EGM-FLSH'!D59+'TX-HPL-FLSH'!D59</f>
        <v>0</v>
      </c>
      <c r="E59" s="47" t="n">
        <f aca="false">'TX-EGM-FLSH'!E59+'TX-HPL-FLSH'!E59</f>
        <v>0</v>
      </c>
      <c r="F59" s="13" t="n">
        <f aca="false">H59-D59</f>
        <v>0</v>
      </c>
      <c r="G59" s="15" t="n">
        <f aca="false">I59-E59</f>
        <v>0</v>
      </c>
      <c r="H59" s="13" t="n">
        <f aca="false">'TX-EGM-FLSH'!H59+'TX-HPL-FLSH'!H59</f>
        <v>0</v>
      </c>
      <c r="I59" s="47" t="n">
        <f aca="false">'TX-EGM-FLSH'!I59+'TX-HPL-FLSH'!I59</f>
        <v>0</v>
      </c>
      <c r="J59" s="13" t="n">
        <f aca="false">'TX-EGM-FLSH'!J59+'TX-HPL-FLSH'!J59</f>
        <v>0</v>
      </c>
      <c r="K59" s="47" t="n">
        <f aca="false">'TX-EGM-FLSH'!K59+'TX-HPL-FLSH'!K59</f>
        <v>0</v>
      </c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'TX-EGM-FLSH'!D60+'TX-HPL-FLSH'!D60</f>
        <v>0</v>
      </c>
      <c r="E60" s="47" t="n">
        <f aca="false">'TX-EGM-FLSH'!E60+'TX-HPL-FLSH'!E60</f>
        <v>0</v>
      </c>
      <c r="F60" s="13" t="n">
        <f aca="false">H60-D60</f>
        <v>0</v>
      </c>
      <c r="G60" s="15" t="n">
        <f aca="false">I60-E60</f>
        <v>0</v>
      </c>
      <c r="H60" s="13" t="n">
        <f aca="false">'TX-EGM-FLSH'!H60+'TX-HPL-FLSH'!H60</f>
        <v>0</v>
      </c>
      <c r="I60" s="47" t="n">
        <f aca="false">'TX-EGM-FLSH'!I60+'TX-HPL-FLSH'!I60</f>
        <v>0</v>
      </c>
      <c r="J60" s="13" t="n">
        <f aca="false">'TX-EGM-FLSH'!J60+'TX-HPL-FLSH'!J60</f>
        <v>0</v>
      </c>
      <c r="K60" s="47" t="n">
        <f aca="false">'TX-EGM-FLSH'!K60+'TX-HPL-FLSH'!K60</f>
        <v>0</v>
      </c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'TX-EGM-FLSH'!D64+'TX-HPL-FLSH'!D64</f>
        <v>0</v>
      </c>
      <c r="E64" s="47" t="n">
        <f aca="false">'TX-EGM-FLSH'!E64+'TX-HPL-FLSH'!E64</f>
        <v>0</v>
      </c>
      <c r="F64" s="13" t="n">
        <f aca="false">H64-D64</f>
        <v>0</v>
      </c>
      <c r="G64" s="15" t="n">
        <f aca="false">I64-E64</f>
        <v>0</v>
      </c>
      <c r="H64" s="13" t="n">
        <f aca="false">'TX-EGM-FLSH'!H64+'TX-HPL-FLSH'!H64</f>
        <v>0</v>
      </c>
      <c r="I64" s="47" t="n">
        <f aca="false">'TX-EGM-FLSH'!I64+'TX-HPL-FLSH'!I64</f>
        <v>0</v>
      </c>
      <c r="J64" s="13" t="n">
        <f aca="false">'TX-EGM-FLSH'!J64+'TX-HPL-FLSH'!J64</f>
        <v>0</v>
      </c>
      <c r="K64" s="47" t="n">
        <f aca="false">'TX-EGM-FLSH'!K64+'TX-HPL-FLSH'!K64</f>
        <v>0</v>
      </c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'TX-EGM-FLSH'!D65+'TX-HPL-FLSH'!D65</f>
        <v>0</v>
      </c>
      <c r="E65" s="47" t="n">
        <f aca="false">'TX-EGM-FLSH'!E65+'TX-HPL-FLSH'!E65</f>
        <v>0</v>
      </c>
      <c r="F65" s="13" t="n">
        <f aca="false">H65-D65</f>
        <v>0</v>
      </c>
      <c r="G65" s="15" t="n">
        <f aca="false">I65-E65</f>
        <v>0</v>
      </c>
      <c r="H65" s="13" t="n">
        <f aca="false">'TX-EGM-FLSH'!H65+'TX-HPL-FLSH'!H65</f>
        <v>0</v>
      </c>
      <c r="I65" s="47" t="n">
        <f aca="false">'TX-EGM-FLSH'!I65+'TX-HPL-FLSH'!I65</f>
        <v>0</v>
      </c>
      <c r="J65" s="13" t="n">
        <f aca="false">'TX-EGM-FLSH'!J65+'TX-HPL-FLSH'!J65</f>
        <v>0</v>
      </c>
      <c r="K65" s="47" t="n">
        <f aca="false">'TX-EGM-FLSH'!K65+'TX-HPL-FLSH'!K65</f>
        <v>0</v>
      </c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'TX-EGM-FLSH'!D70+'TX-HPL-FLSH'!D70</f>
        <v>0</v>
      </c>
      <c r="E70" s="47" t="n">
        <f aca="false">'TX-EGM-FLSH'!E70+'TX-HPL-FLSH'!E70</f>
        <v>278126</v>
      </c>
      <c r="F70" s="13" t="n">
        <f aca="false">H70-D70</f>
        <v>0</v>
      </c>
      <c r="G70" s="15" t="n">
        <f aca="false">I70-E70</f>
        <v>0</v>
      </c>
      <c r="H70" s="13" t="n">
        <f aca="false">'TX-EGM-FLSH'!H70+'TX-HPL-FLSH'!H70</f>
        <v>0</v>
      </c>
      <c r="I70" s="47" t="n">
        <f aca="false">'TX-EGM-FLSH'!I70+'TX-HPL-FLSH'!I70</f>
        <v>278126</v>
      </c>
      <c r="J70" s="13" t="n">
        <f aca="false">'TX-EGM-FLSH'!J70+'TX-HPL-FLSH'!J70</f>
        <v>0</v>
      </c>
      <c r="K70" s="47" t="n">
        <f aca="false">'TX-EGM-FLSH'!K70+'TX-HPL-FLSH'!K70</f>
        <v>0</v>
      </c>
      <c r="L70" s="13" t="n">
        <f aca="false">H70+J70</f>
        <v>0</v>
      </c>
      <c r="M70" s="47" t="n">
        <f aca="false">I70+K70</f>
        <v>278126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'TX-EGM-FLSH'!D71+'TX-HPL-FLSH'!D71</f>
        <v>0</v>
      </c>
      <c r="E71" s="47" t="n">
        <f aca="false">'TX-EGM-FLSH'!E71+'TX-HPL-FLSH'!E71</f>
        <v>1825706</v>
      </c>
      <c r="F71" s="13" t="n">
        <f aca="false">H71-D71</f>
        <v>0</v>
      </c>
      <c r="G71" s="15" t="n">
        <f aca="false">I71-E71</f>
        <v>0</v>
      </c>
      <c r="H71" s="13" t="n">
        <f aca="false">'TX-EGM-FLSH'!H71+'TX-HPL-FLSH'!H71</f>
        <v>0</v>
      </c>
      <c r="I71" s="47" t="n">
        <f aca="false">'TX-EGM-FLSH'!I71+'TX-HPL-FLSH'!I71</f>
        <v>1825706</v>
      </c>
      <c r="J71" s="13" t="n">
        <f aca="false">'TX-EGM-FLSH'!J71+'TX-HPL-FLSH'!J71</f>
        <v>0</v>
      </c>
      <c r="K71" s="47" t="n">
        <f aca="false">'TX-EGM-FLSH'!K71+'TX-HPL-FLSH'!K71</f>
        <v>0</v>
      </c>
      <c r="L71" s="13" t="n">
        <f aca="false">H71+J71</f>
        <v>0</v>
      </c>
      <c r="M71" s="47" t="n">
        <f aca="false">I71+K71</f>
        <v>1825706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2103832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2103832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2103832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'TX-EGM-FLSH'!D73+'TX-HPL-FLSH'!D73</f>
        <v>0</v>
      </c>
      <c r="E73" s="47" t="n">
        <f aca="false">'TX-EGM-FLSH'!E73+'TX-HPL-FLSH'!E73</f>
        <v>0</v>
      </c>
      <c r="F73" s="13" t="n">
        <f aca="false">H73-D73</f>
        <v>0</v>
      </c>
      <c r="G73" s="15" t="n">
        <f aca="false">I73-E73</f>
        <v>0</v>
      </c>
      <c r="H73" s="13" t="n">
        <f aca="false">'TX-EGM-FLSH'!H73+'TX-HPL-FLSH'!H73</f>
        <v>0</v>
      </c>
      <c r="I73" s="47" t="n">
        <f aca="false">'TX-EGM-FLSH'!I73+'TX-HPL-FLSH'!I73</f>
        <v>0</v>
      </c>
      <c r="J73" s="13" t="n">
        <f aca="false">'TX-EGM-FLSH'!J73+'TX-HPL-FLSH'!J73</f>
        <v>0</v>
      </c>
      <c r="K73" s="47" t="n">
        <f aca="false">'TX-EGM-FLSH'!K73+'TX-HPL-FLSH'!K73</f>
        <v>0</v>
      </c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'TX-EGM-FLSH'!D74+'TX-HPL-FLSH'!D74</f>
        <v>0</v>
      </c>
      <c r="E74" s="47" t="n">
        <f aca="false">'TX-EGM-FLSH'!E74+'TX-HPL-FLSH'!E74</f>
        <v>-975946</v>
      </c>
      <c r="F74" s="13" t="n">
        <f aca="false">H74-D74</f>
        <v>0</v>
      </c>
      <c r="G74" s="15" t="n">
        <f aca="false">I74-E74</f>
        <v>0</v>
      </c>
      <c r="H74" s="13" t="n">
        <f aca="false">'TX-EGM-FLSH'!H74+'TX-HPL-FLSH'!H74</f>
        <v>0</v>
      </c>
      <c r="I74" s="47" t="n">
        <f aca="false">'TX-EGM-FLSH'!I74+'TX-HPL-FLSH'!I74</f>
        <v>-975946</v>
      </c>
      <c r="J74" s="13" t="n">
        <f aca="false">'TX-EGM-FLSH'!J74+'TX-HPL-FLSH'!J74</f>
        <v>0</v>
      </c>
      <c r="K74" s="47" t="n">
        <f aca="false">'TX-EGM-FLSH'!K74+'TX-HPL-FLSH'!K74</f>
        <v>0</v>
      </c>
      <c r="L74" s="13" t="n">
        <f aca="false">H74+J74</f>
        <v>0</v>
      </c>
      <c r="M74" s="47" t="n">
        <f aca="false">I74+K74</f>
        <v>-975946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'TX-EGM-FLSH'!D75+'TX-HPL-FLSH'!D75</f>
        <v>0</v>
      </c>
      <c r="E75" s="47" t="n">
        <f aca="false">'TX-EGM-FLSH'!E75+'TX-HPL-FLSH'!E75</f>
        <v>86397</v>
      </c>
      <c r="F75" s="13" t="n">
        <f aca="false">H75-D75</f>
        <v>0</v>
      </c>
      <c r="G75" s="15" t="n">
        <f aca="false">I75-E75</f>
        <v>0</v>
      </c>
      <c r="H75" s="13" t="n">
        <f aca="false">'TX-EGM-FLSH'!H75+'TX-HPL-FLSH'!H75</f>
        <v>0</v>
      </c>
      <c r="I75" s="47" t="n">
        <f aca="false">'TX-EGM-FLSH'!I75+'TX-HPL-FLSH'!I75</f>
        <v>86397</v>
      </c>
      <c r="J75" s="13" t="n">
        <f aca="false">'TX-EGM-FLSH'!J75+'TX-HPL-FLSH'!J75</f>
        <v>0</v>
      </c>
      <c r="K75" s="47" t="n">
        <f aca="false">'TX-EGM-FLSH'!K75+'TX-HPL-FLSH'!K75</f>
        <v>0</v>
      </c>
      <c r="L75" s="13" t="n">
        <f aca="false">H75+J75</f>
        <v>0</v>
      </c>
      <c r="M75" s="47" t="n">
        <f aca="false">I75+K75</f>
        <v>86397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'TX-EGM-FLSH'!D76+'TX-HPL-FLSH'!D76</f>
        <v>0</v>
      </c>
      <c r="E76" s="47" t="n">
        <f aca="false">'TX-EGM-FLSH'!E76+'TX-HPL-FLSH'!E76</f>
        <v>-3443</v>
      </c>
      <c r="F76" s="13" t="n">
        <f aca="false">H76-D76</f>
        <v>0</v>
      </c>
      <c r="G76" s="15" t="n">
        <f aca="false">I76-E76</f>
        <v>0</v>
      </c>
      <c r="H76" s="13" t="n">
        <f aca="false">'TX-EGM-FLSH'!H76+'TX-HPL-FLSH'!H76</f>
        <v>0</v>
      </c>
      <c r="I76" s="47" t="n">
        <f aca="false">'TX-EGM-FLSH'!I76+'TX-HPL-FLSH'!I76</f>
        <v>-3443</v>
      </c>
      <c r="J76" s="13" t="n">
        <f aca="false">'TX-EGM-FLSH'!J76+'TX-HPL-FLSH'!J76</f>
        <v>0</v>
      </c>
      <c r="K76" s="47" t="n">
        <f aca="false">'TX-EGM-FLSH'!K76+'TX-HPL-FLSH'!K76</f>
        <v>-5645</v>
      </c>
      <c r="L76" s="13" t="n">
        <f aca="false">H76+J76</f>
        <v>0</v>
      </c>
      <c r="M76" s="47" t="n">
        <f aca="false">I76+K76</f>
        <v>-9088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'TX-EGM-FLSH'!D77+'TX-HPL-FLSH'!D77</f>
        <v>0</v>
      </c>
      <c r="E77" s="47" t="n">
        <f aca="false">'TX-EGM-FLSH'!E77+'TX-HPL-FLSH'!E77</f>
        <v>-93300</v>
      </c>
      <c r="F77" s="13" t="n">
        <f aca="false">H77-D77</f>
        <v>0</v>
      </c>
      <c r="G77" s="15" t="n">
        <f aca="false">I77-E77</f>
        <v>0</v>
      </c>
      <c r="H77" s="13" t="n">
        <f aca="false">'TX-EGM-FLSH'!H77+'TX-HPL-FLSH'!H77</f>
        <v>0</v>
      </c>
      <c r="I77" s="47" t="n">
        <f aca="false">'TX-EGM-FLSH'!I77+'TX-HPL-FLSH'!I77</f>
        <v>-93300</v>
      </c>
      <c r="J77" s="13" t="n">
        <f aca="false">'TX-EGM-FLSH'!J77+'TX-HPL-FLSH'!J77</f>
        <v>0</v>
      </c>
      <c r="K77" s="47" t="n">
        <f aca="false">'TX-EGM-FLSH'!K77+'TX-HPL-FLSH'!K77</f>
        <v>93300</v>
      </c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'TX-EGM-FLSH'!D78+'TX-HPL-FLSH'!D78</f>
        <v>0</v>
      </c>
      <c r="E78" s="47" t="n">
        <f aca="false">'TX-EGM-FLSH'!E78+'TX-HPL-FLSH'!E78</f>
        <v>0</v>
      </c>
      <c r="F78" s="13" t="n">
        <f aca="false">H78-D78</f>
        <v>0</v>
      </c>
      <c r="G78" s="15" t="n">
        <f aca="false">I78-E78</f>
        <v>0</v>
      </c>
      <c r="H78" s="13" t="n">
        <f aca="false">'TX-EGM-FLSH'!H78+'TX-HPL-FLSH'!H78</f>
        <v>0</v>
      </c>
      <c r="I78" s="47" t="n">
        <f aca="false">'TX-EGM-FLSH'!I78+'TX-HPL-FLSH'!I78</f>
        <v>0</v>
      </c>
      <c r="J78" s="13" t="n">
        <f aca="false">'TX-EGM-FLSH'!J78+'TX-HPL-FLSH'!J78</f>
        <v>0</v>
      </c>
      <c r="K78" s="47" t="n">
        <f aca="false">'TX-EGM-FLSH'!K78+'TX-HPL-FLSH'!K78</f>
        <v>0</v>
      </c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'TX-EGM-FLSH'!D79+'TX-HPL-FLSH'!D79</f>
        <v>0</v>
      </c>
      <c r="E79" s="47" t="n">
        <f aca="false">'TX-EGM-FLSH'!E79+'TX-HPL-FLSH'!E79</f>
        <v>0</v>
      </c>
      <c r="F79" s="13" t="n">
        <f aca="false">H79-D79</f>
        <v>0</v>
      </c>
      <c r="G79" s="15" t="n">
        <f aca="false">I79-E79</f>
        <v>0</v>
      </c>
      <c r="H79" s="13" t="n">
        <f aca="false">'TX-EGM-FLSH'!H79+'TX-HPL-FLSH'!H79</f>
        <v>0</v>
      </c>
      <c r="I79" s="47" t="n">
        <f aca="false">'TX-EGM-FLSH'!I79+'TX-HPL-FLSH'!I79</f>
        <v>0</v>
      </c>
      <c r="J79" s="13" t="n">
        <f aca="false">'TX-EGM-FLSH'!J79+'TX-HPL-FLSH'!J79</f>
        <v>0</v>
      </c>
      <c r="K79" s="47" t="n">
        <f aca="false">'TX-EGM-FLSH'!K79+'TX-HPL-FLSH'!K79</f>
        <v>0</v>
      </c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'TX-EGM-FLSH'!D80+'TX-HPL-FLSH'!D80</f>
        <v>0</v>
      </c>
      <c r="E80" s="47" t="n">
        <f aca="false">'TX-EGM-FLSH'!E80+'TX-HPL-FLSH'!E80</f>
        <v>0</v>
      </c>
      <c r="F80" s="13" t="n">
        <f aca="false">H80-D80</f>
        <v>0</v>
      </c>
      <c r="G80" s="15" t="n">
        <f aca="false">I80-E80</f>
        <v>0</v>
      </c>
      <c r="H80" s="13" t="n">
        <f aca="false">'TX-EGM-FLSH'!H80+'TX-HPL-FLSH'!H80</f>
        <v>0</v>
      </c>
      <c r="I80" s="47" t="n">
        <f aca="false">'TX-EGM-FLSH'!I80+'TX-HPL-FLSH'!I80</f>
        <v>0</v>
      </c>
      <c r="J80" s="13" t="n">
        <f aca="false">'TX-EGM-FLSH'!J80+'TX-HPL-FLSH'!J80</f>
        <v>0</v>
      </c>
      <c r="K80" s="47" t="n">
        <f aca="false">'TX-EGM-FLSH'!K80+'TX-HPL-FLSH'!K80</f>
        <v>0</v>
      </c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'TX-EGM-FLSH'!D81+'TX-HPL-FLSH'!D81</f>
        <v>0</v>
      </c>
      <c r="E81" s="47" t="n">
        <f aca="false">'TX-EGM-FLSH'!E81+'TX-HPL-FLSH'!E81</f>
        <v>-7000</v>
      </c>
      <c r="F81" s="13" t="n">
        <f aca="false">H81-D81</f>
        <v>0</v>
      </c>
      <c r="G81" s="15" t="n">
        <f aca="false">I81-E81</f>
        <v>0</v>
      </c>
      <c r="H81" s="13" t="n">
        <f aca="false">'TX-EGM-FLSH'!H81+'TX-HPL-FLSH'!H81</f>
        <v>0</v>
      </c>
      <c r="I81" s="47" t="n">
        <f aca="false">'TX-EGM-FLSH'!I81+'TX-HPL-FLSH'!I81</f>
        <v>-7000</v>
      </c>
      <c r="J81" s="13" t="n">
        <f aca="false">'TX-EGM-FLSH'!J81+'TX-HPL-FLSH'!J81</f>
        <v>0</v>
      </c>
      <c r="K81" s="47" t="n">
        <f aca="false">'TX-EGM-FLSH'!K81+'TX-HPL-FLSH'!K81</f>
        <v>173</v>
      </c>
      <c r="L81" s="13" t="n">
        <f aca="false">H81+J81</f>
        <v>0</v>
      </c>
      <c r="M81" s="47" t="n">
        <f aca="false">I81+K81</f>
        <v>-6827</v>
      </c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0</v>
      </c>
      <c r="E82" s="100" t="n">
        <f aca="false">SUM(E72:E81)+E16+E24+E29+E36+E43+E45+E47+E49+E51+E56+E61+E66</f>
        <v>10815.3152872957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0</v>
      </c>
      <c r="I82" s="100" t="n">
        <f aca="false">SUM(I72:I81)+I16+I24+I29+I36+I43+I45+I47+I49+I51+I56+I61+I66</f>
        <v>10815.3152872957</v>
      </c>
      <c r="J82" s="99" t="n">
        <f aca="false">J16+J24+J29+J36+J43+J45+J47+J49</f>
        <v>0</v>
      </c>
      <c r="K82" s="100" t="n">
        <f aca="false">SUM(K72:K81)+K16+K24+K29+K36+K43+K45+K47+K49+K51+K56+K61+K66</f>
        <v>-282980</v>
      </c>
      <c r="L82" s="99" t="n">
        <f aca="false">L16+L24+L29+L36+L43+L45+L47+L49</f>
        <v>0</v>
      </c>
      <c r="M82" s="100" t="n">
        <f aca="false">SUM(M72:M81)+M16+M24+M29+M36+M43+M45+M47+M49+M51+M56+M61+M66</f>
        <v>-272164.684712704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  <c r="E85" s="15" t="n">
        <f aca="false">+'TX-HPL-FLSH'!E82+'TX-EGM-FLSH'!E82</f>
        <v>10815.3152872957</v>
      </c>
    </row>
    <row r="86" customFormat="false" ht="12.75" hidden="false" customHeight="false" outlineLevel="0" collapsed="false">
      <c r="A86" s="62"/>
      <c r="B86" s="52"/>
      <c r="L86" s="22" t="n">
        <f aca="false">M82-2887465</f>
        <v>-3159629.6847127</v>
      </c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'WE-VAR'!A4</f>
        <v>REGION: WEST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v>19766941</v>
      </c>
      <c r="E11" s="13" t="n">
        <v>37756664</v>
      </c>
      <c r="F11" s="13" t="n">
        <f aca="false">H11-D11</f>
        <v>0</v>
      </c>
      <c r="G11" s="15" t="n">
        <f aca="false">I11-E11</f>
        <v>0</v>
      </c>
      <c r="H11" s="13" t="n">
        <f aca="false">D11</f>
        <v>19766941</v>
      </c>
      <c r="I11" s="47" t="n">
        <f aca="false">E11</f>
        <v>37756664</v>
      </c>
      <c r="J11" s="13"/>
      <c r="K11" s="47"/>
      <c r="L11" s="13" t="n">
        <f aca="false">H11+J11</f>
        <v>19766941</v>
      </c>
      <c r="M11" s="47" t="n">
        <f aca="false">I11+K11</f>
        <v>37756664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v>14254931</v>
      </c>
      <c r="E13" s="13" t="n">
        <v>26063190</v>
      </c>
      <c r="F13" s="13" t="n">
        <f aca="false">H13-D13</f>
        <v>0</v>
      </c>
      <c r="G13" s="15" t="n">
        <f aca="false">I13-E13</f>
        <v>0</v>
      </c>
      <c r="H13" s="13" t="n">
        <f aca="false">D13</f>
        <v>14254931</v>
      </c>
      <c r="I13" s="47" t="n">
        <f aca="false">E13</f>
        <v>26063190</v>
      </c>
      <c r="J13" s="13"/>
      <c r="K13" s="47"/>
      <c r="L13" s="13" t="n">
        <f aca="false">H13+J13</f>
        <v>14254931</v>
      </c>
      <c r="M13" s="47" t="n">
        <f aca="false">I13+K13</f>
        <v>26063190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v>0</v>
      </c>
      <c r="E15" s="13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v>34021872</v>
      </c>
      <c r="E16" s="48" t="n">
        <v>63819854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34021872</v>
      </c>
      <c r="I16" s="48" t="n">
        <f aca="false">SUM(I11:I15)</f>
        <v>63819854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34021872</v>
      </c>
      <c r="M16" s="48" t="n">
        <f aca="false">SUM(M11:M15)</f>
        <v>63819854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v>-17073962</v>
      </c>
      <c r="E19" s="13" t="n">
        <v>-30540863</v>
      </c>
      <c r="F19" s="13" t="n">
        <f aca="false">H19-D19</f>
        <v>0</v>
      </c>
      <c r="G19" s="15" t="n">
        <f aca="false">I19-E19</f>
        <v>0</v>
      </c>
      <c r="H19" s="13" t="n">
        <f aca="false">D19</f>
        <v>-17073962</v>
      </c>
      <c r="I19" s="47" t="n">
        <f aca="false">E19</f>
        <v>-30540863</v>
      </c>
      <c r="J19" s="13"/>
      <c r="K19" s="47"/>
      <c r="L19" s="13" t="n">
        <f aca="false">H19+J19</f>
        <v>-17073962</v>
      </c>
      <c r="M19" s="47" t="n">
        <f aca="false">I19+K19</f>
        <v>-30540863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v>-17161515</v>
      </c>
      <c r="E21" s="13" t="n">
        <v>-32130997</v>
      </c>
      <c r="F21" s="13" t="n">
        <f aca="false">H21-D21</f>
        <v>0</v>
      </c>
      <c r="G21" s="15" t="n">
        <f aca="false">I21-E21</f>
        <v>0</v>
      </c>
      <c r="H21" s="13" t="n">
        <f aca="false">D21</f>
        <v>-17161515</v>
      </c>
      <c r="I21" s="47" t="n">
        <f aca="false">E21</f>
        <v>-32130997</v>
      </c>
      <c r="J21" s="13"/>
      <c r="K21" s="47"/>
      <c r="L21" s="13" t="n">
        <f aca="false">H21+J21</f>
        <v>-17161515</v>
      </c>
      <c r="M21" s="47" t="n">
        <f aca="false">I21+K21</f>
        <v>-32130997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v>282518</v>
      </c>
      <c r="E23" s="13" t="n">
        <v>486431</v>
      </c>
      <c r="F23" s="13" t="n">
        <f aca="false">H23-D23</f>
        <v>0</v>
      </c>
      <c r="G23" s="15" t="n">
        <f aca="false">I23-E23</f>
        <v>0</v>
      </c>
      <c r="H23" s="13" t="n">
        <f aca="false">D23</f>
        <v>282518</v>
      </c>
      <c r="I23" s="47" t="n">
        <f aca="false">E23</f>
        <v>486431</v>
      </c>
      <c r="J23" s="13"/>
      <c r="K23" s="47"/>
      <c r="L23" s="13" t="n">
        <f aca="false">H23+J23</f>
        <v>282518</v>
      </c>
      <c r="M23" s="47" t="n">
        <f aca="false">I23+K23</f>
        <v>486431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v>-33952959</v>
      </c>
      <c r="E24" s="48" t="n">
        <v>-62185429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-33952959</v>
      </c>
      <c r="I24" s="48" t="n">
        <f aca="false">SUM(I19:I23)</f>
        <v>-62185429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-33952959</v>
      </c>
      <c r="M24" s="48" t="n">
        <f aca="false">SUM(M19:M23)</f>
        <v>-62185429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v>0</v>
      </c>
      <c r="E27" s="13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3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v>0</v>
      </c>
      <c r="E28" s="13" t="n">
        <v>0</v>
      </c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3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v>0</v>
      </c>
      <c r="E29" s="48" t="n"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v>1557</v>
      </c>
      <c r="E32" s="13" t="n">
        <v>2708</v>
      </c>
      <c r="F32" s="13" t="n">
        <f aca="false">H32-D32</f>
        <v>0</v>
      </c>
      <c r="G32" s="15" t="n">
        <f aca="false">I32-E32</f>
        <v>0</v>
      </c>
      <c r="H32" s="13" t="n">
        <f aca="false">D32</f>
        <v>1557</v>
      </c>
      <c r="I32" s="47" t="n">
        <f aca="false">E32</f>
        <v>2708</v>
      </c>
      <c r="J32" s="13"/>
      <c r="K32" s="47"/>
      <c r="L32" s="13" t="n">
        <f aca="false">H32+J32</f>
        <v>1557</v>
      </c>
      <c r="M32" s="47" t="n">
        <f aca="false">I32+K32</f>
        <v>2708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v>-21287</v>
      </c>
      <c r="E33" s="13" t="n">
        <v>-34838.0189900622</v>
      </c>
      <c r="F33" s="13" t="n">
        <f aca="false">H33-D33</f>
        <v>0</v>
      </c>
      <c r="G33" s="15" t="n">
        <f aca="false">I33-E33</f>
        <v>0</v>
      </c>
      <c r="H33" s="13" t="n">
        <f aca="false">D33</f>
        <v>-21287</v>
      </c>
      <c r="I33" s="47" t="n">
        <f aca="false">E33</f>
        <v>-34838.0189900622</v>
      </c>
      <c r="J33" s="13"/>
      <c r="K33" s="47"/>
      <c r="L33" s="13" t="n">
        <f aca="false">H33+J33</f>
        <v>-21287</v>
      </c>
      <c r="M33" s="47" t="n">
        <f aca="false">I33+K33</f>
        <v>-34838.0189900622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v>0</v>
      </c>
      <c r="E34" s="13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v>0</v>
      </c>
      <c r="E35" s="13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v>-19730</v>
      </c>
      <c r="E36" s="48" t="n">
        <v>-32130.0189900622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-19730</v>
      </c>
      <c r="I36" s="48" t="n">
        <f aca="false">SUM(I32:I35)</f>
        <v>-32130.0189900622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-19730</v>
      </c>
      <c r="M36" s="48" t="n">
        <f aca="false">SUM(M32:M35)</f>
        <v>-32130.0189900622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v>40309</v>
      </c>
      <c r="E39" s="13" t="n">
        <v>63698</v>
      </c>
      <c r="F39" s="13" t="n">
        <f aca="false">H39-D39</f>
        <v>0</v>
      </c>
      <c r="G39" s="15" t="n">
        <f aca="false">I39-E39</f>
        <v>0</v>
      </c>
      <c r="H39" s="13" t="n">
        <f aca="false">D39</f>
        <v>40309</v>
      </c>
      <c r="I39" s="47" t="n">
        <f aca="false">E39</f>
        <v>63698</v>
      </c>
      <c r="J39" s="13"/>
      <c r="K39" s="47"/>
      <c r="L39" s="13" t="n">
        <f aca="false">H39+J39</f>
        <v>40309</v>
      </c>
      <c r="M39" s="47" t="n">
        <f aca="false">I39+K39</f>
        <v>63698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v>-89492</v>
      </c>
      <c r="E40" s="13" t="n">
        <v>-155668</v>
      </c>
      <c r="F40" s="13" t="n">
        <f aca="false">H40-D40</f>
        <v>0</v>
      </c>
      <c r="G40" s="15" t="n">
        <f aca="false">I40-E40</f>
        <v>0</v>
      </c>
      <c r="H40" s="13" t="n">
        <f aca="false">D40</f>
        <v>-89492</v>
      </c>
      <c r="I40" s="47" t="n">
        <f aca="false">E40</f>
        <v>-155668</v>
      </c>
      <c r="J40" s="13"/>
      <c r="K40" s="47"/>
      <c r="L40" s="13" t="n">
        <f aca="false">H40+J40</f>
        <v>-89492</v>
      </c>
      <c r="M40" s="47" t="n">
        <f aca="false">I40+K40</f>
        <v>-155668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v>0</v>
      </c>
      <c r="E41" s="13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v>-89492</v>
      </c>
      <c r="E42" s="48" t="n">
        <v>-155668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-89492</v>
      </c>
      <c r="I42" s="48" t="n">
        <f aca="false">SUM(I40:I41)</f>
        <v>-155668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-89492</v>
      </c>
      <c r="M42" s="48" t="n">
        <f aca="false">SUM(M40:M41)</f>
        <v>-155668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v>-49183</v>
      </c>
      <c r="E43" s="48" t="n">
        <v>-91970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-49183</v>
      </c>
      <c r="I43" s="48" t="n">
        <f aca="false">I42+I39</f>
        <v>-91970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-49183</v>
      </c>
      <c r="M43" s="48" t="n">
        <f aca="false">M42+M39</f>
        <v>-91970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v>0</v>
      </c>
      <c r="E49" s="13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v>-282518</v>
      </c>
      <c r="E51" s="13" t="n">
        <v>-486431</v>
      </c>
      <c r="F51" s="13" t="n">
        <f aca="false">H51-D51</f>
        <v>0</v>
      </c>
      <c r="G51" s="15" t="n">
        <f aca="false">I51-E51</f>
        <v>0</v>
      </c>
      <c r="H51" s="13" t="n">
        <f aca="false">D51</f>
        <v>-282518</v>
      </c>
      <c r="I51" s="47" t="n">
        <f aca="false">E51</f>
        <v>-486431</v>
      </c>
      <c r="J51" s="13"/>
      <c r="K51" s="47"/>
      <c r="L51" s="13" t="n">
        <f aca="false">H51+J51</f>
        <v>-282518</v>
      </c>
      <c r="M51" s="47" t="n">
        <f aca="false">I51+K51</f>
        <v>-486431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v>0</v>
      </c>
      <c r="E54" s="13" t="n">
        <v>-289291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-289291</v>
      </c>
      <c r="J54" s="13"/>
      <c r="K54" s="47"/>
      <c r="L54" s="13" t="n">
        <f aca="false">H54+J54</f>
        <v>0</v>
      </c>
      <c r="M54" s="47" t="n">
        <f aca="false">I54+K54</f>
        <v>-289291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v>0</v>
      </c>
      <c r="E55" s="13" t="n">
        <v>-2835684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-2835684</v>
      </c>
      <c r="J55" s="13"/>
      <c r="K55" s="47"/>
      <c r="L55" s="13" t="n">
        <f aca="false">H55+J55</f>
        <v>0</v>
      </c>
      <c r="M55" s="47" t="n">
        <f aca="false">I55+K55</f>
        <v>-2835684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v>0</v>
      </c>
      <c r="E56" s="48" t="n">
        <v>-3124975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-3124975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-3124975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v>0</v>
      </c>
      <c r="E60" s="13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v>0</v>
      </c>
      <c r="E61" s="48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v>0</v>
      </c>
      <c r="E70" s="13" t="n">
        <v>757450.83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757450.83</v>
      </c>
      <c r="J70" s="13"/>
      <c r="K70" s="47"/>
      <c r="L70" s="13" t="n">
        <f aca="false">H70+J70</f>
        <v>0</v>
      </c>
      <c r="M70" s="47" t="n">
        <f aca="false">I70+K70</f>
        <v>757450.83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v>0</v>
      </c>
      <c r="E71" s="13" t="n">
        <v>-2616399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-2616399</v>
      </c>
      <c r="J71" s="13"/>
      <c r="K71" s="47"/>
      <c r="L71" s="13" t="n">
        <f aca="false">H71+J71</f>
        <v>0</v>
      </c>
      <c r="M71" s="47" t="n">
        <f aca="false">I71+K71</f>
        <v>-2616399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v>0</v>
      </c>
      <c r="E72" s="48" t="n">
        <v>-1858948.17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-1858948.17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-1858948.17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v>0</v>
      </c>
      <c r="E74" s="13" t="n">
        <v>2590143.24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2590143.24</v>
      </c>
      <c r="J74" s="13"/>
      <c r="K74" s="47"/>
      <c r="L74" s="13" t="n">
        <f aca="false">H74+J74</f>
        <v>0</v>
      </c>
      <c r="M74" s="47" t="n">
        <f aca="false">I74+K74</f>
        <v>2590143.24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v>0</v>
      </c>
      <c r="E75" s="13" t="n">
        <v>4105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4105</v>
      </c>
      <c r="J75" s="13"/>
      <c r="K75" s="47"/>
      <c r="L75" s="13" t="n">
        <f aca="false">H75+J75</f>
        <v>0</v>
      </c>
      <c r="M75" s="47" t="n">
        <f aca="false">I75+K75</f>
        <v>4105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v>0</v>
      </c>
      <c r="E76" s="13" t="n">
        <v>-11114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-11114</v>
      </c>
      <c r="J76" s="13"/>
      <c r="K76" s="47"/>
      <c r="L76" s="13" t="n">
        <f aca="false">H76+J76</f>
        <v>0</v>
      </c>
      <c r="M76" s="47" t="n">
        <f aca="false">I76+K76</f>
        <v>-11114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v>0</v>
      </c>
      <c r="E77" s="13" t="n">
        <v>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v>0</v>
      </c>
      <c r="E79" s="13" t="n">
        <v>1621506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1621506</v>
      </c>
      <c r="J79" s="13"/>
      <c r="K79" s="47"/>
      <c r="L79" s="13" t="n">
        <f aca="false">H79+J79</f>
        <v>0</v>
      </c>
      <c r="M79" s="47" t="n">
        <f aca="false">I79+K79</f>
        <v>1621506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v>0</v>
      </c>
      <c r="E81" s="13" t="n">
        <v>-110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5" t="n">
        <f aca="false">E81</f>
        <v>-110</v>
      </c>
      <c r="J81" s="13"/>
      <c r="K81" s="47"/>
      <c r="L81" s="13" t="n">
        <f aca="false">H81+J81</f>
        <v>0</v>
      </c>
      <c r="M81" s="47" t="n">
        <f aca="false">I81+K81</f>
        <v>-110</v>
      </c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0</v>
      </c>
      <c r="E82" s="100" t="n">
        <f aca="false">SUM(E72:E81)+E16+E24+E29+E36+E43+E45+E47+E49+E51+E56+E61+E66</f>
        <v>244501.051009938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0</v>
      </c>
      <c r="I82" s="101" t="n">
        <f aca="false">SUM(I72:I81)+I16+I24+I29+I36+I43+I45+I47+I49+I51+I56+I61+I66</f>
        <v>244501.051009938</v>
      </c>
      <c r="J82" s="99" t="n">
        <f aca="false">J16+J24+J29+J36+J43+J45+J47+J49</f>
        <v>0</v>
      </c>
      <c r="K82" s="100" t="n">
        <f aca="false">SUM(K72:K81)+K16+K24+K29+K36+K43+K45+K47+K49+K51+K56+K61+K66</f>
        <v>0</v>
      </c>
      <c r="L82" s="99" t="n">
        <f aca="false">L16+L24+L29+L36+L43+L45+L47+L49</f>
        <v>0</v>
      </c>
      <c r="M82" s="100" t="n">
        <f aca="false">SUM(M72:M81)+M16+M24+M29+M36+M43+M45+M47+M49+M51+M56+M61+M66</f>
        <v>244501.051009938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8" topLeftCell="D57" activePane="bottomRight" state="frozen"/>
      <selection pane="topLeft" activeCell="A1" activeCellId="0" sqref="A1"/>
      <selection pane="topRight" activeCell="D1" activeCellId="0" sqref="D1"/>
      <selection pane="bottomLeft" activeCell="A57" activeCellId="0" sqref="A57"/>
      <selection pane="bottomRight" activeCell="E81" activeCellId="0" sqref="E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6" t="s">
        <v>123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v>0</v>
      </c>
      <c r="E11" s="47" t="n">
        <v>0</v>
      </c>
      <c r="F11" s="13" t="n">
        <f aca="false">H11-D11</f>
        <v>0</v>
      </c>
      <c r="G11" s="15" t="n">
        <f aca="false">I11-E11</f>
        <v>0</v>
      </c>
      <c r="H11" s="13" t="n">
        <f aca="false">D11</f>
        <v>0</v>
      </c>
      <c r="I11" s="47" t="n">
        <f aca="false">E11</f>
        <v>0</v>
      </c>
      <c r="J11" s="13"/>
      <c r="K11" s="47"/>
      <c r="L11" s="13" t="n">
        <f aca="false">H11+J11</f>
        <v>0</v>
      </c>
      <c r="M11" s="47" t="n">
        <f aca="false">I11+K11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/>
      <c r="E12" s="47"/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/>
      <c r="E13" s="47"/>
      <c r="F13" s="13" t="n">
        <f aca="false">H13-D13</f>
        <v>0</v>
      </c>
      <c r="G13" s="15" t="n">
        <f aca="false">I13-E13</f>
        <v>0</v>
      </c>
      <c r="H13" s="13" t="n">
        <f aca="false">D13</f>
        <v>0</v>
      </c>
      <c r="I13" s="47" t="n">
        <f aca="false">E13</f>
        <v>0</v>
      </c>
      <c r="J13" s="13"/>
      <c r="K13" s="47"/>
      <c r="L13" s="13" t="n">
        <f aca="false">H13+J13</f>
        <v>0</v>
      </c>
      <c r="M13" s="47" t="n">
        <f aca="false">I13+K13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/>
      <c r="E14" s="47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/>
      <c r="E15" s="47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0</v>
      </c>
      <c r="E16" s="48" t="n">
        <f aca="false">SUM(E11:E15)</f>
        <v>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0</v>
      </c>
      <c r="M16" s="48" t="n">
        <f aca="false">SUM(M11:M15)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v>0</v>
      </c>
      <c r="E19" s="47" t="n">
        <v>0</v>
      </c>
      <c r="F19" s="13" t="n">
        <f aca="false">H19-D19</f>
        <v>0</v>
      </c>
      <c r="G19" s="15" t="n">
        <f aca="false">I19-E19</f>
        <v>0</v>
      </c>
      <c r="H19" s="13" t="n">
        <f aca="false">D19</f>
        <v>0</v>
      </c>
      <c r="I19" s="47" t="n">
        <f aca="false">E19</f>
        <v>0</v>
      </c>
      <c r="J19" s="13"/>
      <c r="K19" s="47"/>
      <c r="L19" s="13" t="n">
        <f aca="false">H19+J19</f>
        <v>0</v>
      </c>
      <c r="M19" s="47" t="n">
        <f aca="false">I19+K19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/>
      <c r="E20" s="47"/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v>0</v>
      </c>
      <c r="E21" s="47" t="n">
        <v>0</v>
      </c>
      <c r="F21" s="13" t="n">
        <f aca="false">H21-D21</f>
        <v>0</v>
      </c>
      <c r="G21" s="15" t="n">
        <f aca="false">I21-E21</f>
        <v>0</v>
      </c>
      <c r="H21" s="13" t="n">
        <f aca="false">D21</f>
        <v>0</v>
      </c>
      <c r="I21" s="47" t="n">
        <f aca="false">E21</f>
        <v>0</v>
      </c>
      <c r="J21" s="13"/>
      <c r="K21" s="47"/>
      <c r="L21" s="13" t="n">
        <f aca="false">H21+J21</f>
        <v>0</v>
      </c>
      <c r="M21" s="47" t="n">
        <f aca="false">I21+K21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/>
      <c r="E22" s="47"/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/>
      <c r="E23" s="47"/>
      <c r="F23" s="13" t="n">
        <f aca="false">H23-D23</f>
        <v>0</v>
      </c>
      <c r="G23" s="15" t="n">
        <f aca="false">I23-E23</f>
        <v>0</v>
      </c>
      <c r="H23" s="13" t="n">
        <f aca="false">D23</f>
        <v>0</v>
      </c>
      <c r="I23" s="47" t="n">
        <f aca="false">E23</f>
        <v>0</v>
      </c>
      <c r="J23" s="13"/>
      <c r="K23" s="47"/>
      <c r="L23" s="13" t="n">
        <f aca="false">H23+J23</f>
        <v>0</v>
      </c>
      <c r="M23" s="47" t="n">
        <f aca="false">I23+K23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0</v>
      </c>
      <c r="M24" s="48" t="n">
        <f aca="false">SUM(M19:M23)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v>0</v>
      </c>
      <c r="E27" s="47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3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/>
      <c r="E28" s="47"/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3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v>0</v>
      </c>
      <c r="E32" s="47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v>0</v>
      </c>
      <c r="E33" s="47" t="n">
        <v>0</v>
      </c>
      <c r="F33" s="13" t="n">
        <f aca="false">H33-D33</f>
        <v>0</v>
      </c>
      <c r="G33" s="15" t="n">
        <f aca="false">I33-E33</f>
        <v>0</v>
      </c>
      <c r="H33" s="13" t="n">
        <f aca="false">D33</f>
        <v>0</v>
      </c>
      <c r="I33" s="47" t="n">
        <f aca="false">E33</f>
        <v>0</v>
      </c>
      <c r="J33" s="13"/>
      <c r="K33" s="47"/>
      <c r="L33" s="13" t="n">
        <f aca="false">H33+J33</f>
        <v>0</v>
      </c>
      <c r="M33" s="47" t="n">
        <f aca="false">I33+K33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/>
      <c r="E34" s="47"/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/>
      <c r="E35" s="47"/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0</v>
      </c>
      <c r="M36" s="48" t="n">
        <f aca="false">SUM(M32:M35)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v>0</v>
      </c>
      <c r="E39" s="47" t="n">
        <v>0</v>
      </c>
      <c r="F39" s="13" t="n">
        <f aca="false">H39-D39</f>
        <v>0</v>
      </c>
      <c r="G39" s="15" t="n">
        <f aca="false">I39-E39</f>
        <v>0</v>
      </c>
      <c r="H39" s="13" t="n">
        <f aca="false">D39</f>
        <v>0</v>
      </c>
      <c r="I39" s="47" t="n">
        <f aca="false">E39</f>
        <v>0</v>
      </c>
      <c r="J39" s="13"/>
      <c r="K39" s="47"/>
      <c r="L39" s="13" t="n">
        <f aca="false">H39+J39</f>
        <v>0</v>
      </c>
      <c r="M39" s="47" t="n">
        <f aca="false">I39+K39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/>
      <c r="E40" s="47"/>
      <c r="F40" s="13" t="n">
        <f aca="false">H40-D40</f>
        <v>0</v>
      </c>
      <c r="G40" s="15" t="n">
        <f aca="false">I40-E40</f>
        <v>0</v>
      </c>
      <c r="H40" s="13" t="n">
        <f aca="false">D40</f>
        <v>0</v>
      </c>
      <c r="I40" s="47" t="n">
        <f aca="false">E40</f>
        <v>0</v>
      </c>
      <c r="J40" s="13"/>
      <c r="K40" s="47"/>
      <c r="L40" s="13" t="n">
        <f aca="false">H40+J40</f>
        <v>0</v>
      </c>
      <c r="M40" s="47" t="n">
        <f aca="false">I40+K40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/>
      <c r="E45" s="47"/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/>
      <c r="E47" s="47"/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/>
      <c r="E49" s="47"/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/>
      <c r="E51" s="47"/>
      <c r="F51" s="13" t="n">
        <f aca="false">H51-D51</f>
        <v>0</v>
      </c>
      <c r="G51" s="15" t="n">
        <f aca="false">I51-E51</f>
        <v>0</v>
      </c>
      <c r="H51" s="13" t="n">
        <f aca="false">D51</f>
        <v>0</v>
      </c>
      <c r="I51" s="47" t="n">
        <f aca="false">E51</f>
        <v>0</v>
      </c>
      <c r="J51" s="13"/>
      <c r="K51" s="47"/>
      <c r="L51" s="13" t="n">
        <f aca="false">H51+J51</f>
        <v>0</v>
      </c>
      <c r="M51" s="47" t="n">
        <f aca="false">I51+K51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/>
      <c r="E54" s="47" t="n">
        <v>0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0</v>
      </c>
      <c r="J54" s="13"/>
      <c r="K54" s="47"/>
      <c r="L54" s="13" t="n">
        <f aca="false">H54+J54</f>
        <v>0</v>
      </c>
      <c r="M54" s="47" t="n">
        <f aca="false">I54+K54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/>
      <c r="E55" s="47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3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/>
      <c r="E59" s="47"/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/>
      <c r="E60" s="47"/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/>
      <c r="E64" s="47"/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/>
      <c r="E65" s="47"/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/>
      <c r="E70" s="47" t="n">
        <f aca="false">-5261832+8916155</f>
        <v>3654323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3654323</v>
      </c>
      <c r="J70" s="13"/>
      <c r="K70" s="47"/>
      <c r="L70" s="13" t="n">
        <f aca="false">H70+J70</f>
        <v>0</v>
      </c>
      <c r="M70" s="47" t="n">
        <f aca="false">I70+K70</f>
        <v>3654323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/>
      <c r="E71" s="47" t="n">
        <v>0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0</v>
      </c>
      <c r="J71" s="13"/>
      <c r="K71" s="47"/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3654323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3654323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3654323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/>
      <c r="E73" s="47"/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/>
      <c r="E74" s="47" t="n">
        <v>0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0</v>
      </c>
      <c r="J74" s="13"/>
      <c r="K74" s="47"/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/>
      <c r="E75" s="47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/>
      <c r="E76" s="47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/>
      <c r="E77" s="47"/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/>
      <c r="E78" s="47"/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/>
      <c r="E79" s="47"/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/>
      <c r="E80" s="47"/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/>
      <c r="E81" s="47" t="n">
        <f aca="false">1540000+5261832-8916155</f>
        <v>-2114323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5" t="n">
        <f aca="false">E81</f>
        <v>-2114323</v>
      </c>
      <c r="J81" s="13"/>
      <c r="K81" s="47"/>
      <c r="L81" s="13" t="n">
        <f aca="false">H81+J81</f>
        <v>0</v>
      </c>
      <c r="M81" s="47" t="n">
        <f aca="false">I81+K81</f>
        <v>-2114323</v>
      </c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0</v>
      </c>
      <c r="E82" s="100" t="n">
        <f aca="false">SUM(E72:E81)+E16+E24+E29+E36+E43+E45+E47+E49+E51+E56+E61+E66</f>
        <v>1540000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0</v>
      </c>
      <c r="I82" s="101" t="n">
        <f aca="false">SUM(I72:I81)+I16+I24+I29+I36+I43+I45+I47+I49+I51+I56+I61+I66</f>
        <v>1540000</v>
      </c>
      <c r="J82" s="99" t="n">
        <f aca="false">J16+J24+J29+J36+J43+J45+J47+J49</f>
        <v>0</v>
      </c>
      <c r="K82" s="100" t="n">
        <f aca="false">SUM(K72:K81)+K16+K24+K29+K36+K43+K45+K47+K49+K51+K56+K61+K66</f>
        <v>0</v>
      </c>
      <c r="L82" s="99" t="n">
        <f aca="false">L16+L24+L29+L36+L43+L45+L47+L49</f>
        <v>0</v>
      </c>
      <c r="M82" s="100" t="n">
        <f aca="false">SUM(M72:M81)+M16+M24+M29+M36+M43+M45+M47+M49+M51+M56+M61+M66</f>
        <v>1540000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  <c r="L85" s="2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v>0</v>
      </c>
      <c r="E11" s="47" t="n">
        <v>0</v>
      </c>
      <c r="F11" s="13" t="n">
        <f aca="false">H11-D11</f>
        <v>0</v>
      </c>
      <c r="G11" s="15" t="n">
        <f aca="false">I11-E11</f>
        <v>0</v>
      </c>
      <c r="H11" s="13" t="n">
        <f aca="false">D11</f>
        <v>0</v>
      </c>
      <c r="I11" s="47" t="n">
        <f aca="false">E11</f>
        <v>0</v>
      </c>
      <c r="J11" s="13"/>
      <c r="K11" s="47"/>
      <c r="L11" s="13" t="n">
        <f aca="false">H11+J11</f>
        <v>0</v>
      </c>
      <c r="M11" s="47" t="n">
        <f aca="false">I11+K11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/>
      <c r="E12" s="47"/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/>
      <c r="E13" s="47"/>
      <c r="F13" s="13" t="n">
        <f aca="false">H13-D13</f>
        <v>0</v>
      </c>
      <c r="G13" s="15" t="n">
        <f aca="false">I13-E13</f>
        <v>0</v>
      </c>
      <c r="H13" s="13" t="n">
        <f aca="false">D13</f>
        <v>0</v>
      </c>
      <c r="I13" s="47" t="n">
        <f aca="false">E13</f>
        <v>0</v>
      </c>
      <c r="J13" s="13"/>
      <c r="K13" s="47"/>
      <c r="L13" s="13" t="n">
        <f aca="false">H13+J13</f>
        <v>0</v>
      </c>
      <c r="M13" s="47" t="n">
        <f aca="false">I13+K13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/>
      <c r="E14" s="47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/>
      <c r="E15" s="47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0</v>
      </c>
      <c r="E16" s="48" t="n">
        <f aca="false">SUM(E11:E15)</f>
        <v>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0</v>
      </c>
      <c r="M16" s="48" t="n">
        <f aca="false">SUM(M11:M15)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v>0</v>
      </c>
      <c r="E19" s="47" t="n">
        <v>0</v>
      </c>
      <c r="F19" s="13" t="n">
        <f aca="false">H19-D19</f>
        <v>0</v>
      </c>
      <c r="G19" s="15" t="n">
        <f aca="false">I19-E19</f>
        <v>0</v>
      </c>
      <c r="H19" s="13" t="n">
        <f aca="false">D19</f>
        <v>0</v>
      </c>
      <c r="I19" s="47" t="n">
        <f aca="false">E19</f>
        <v>0</v>
      </c>
      <c r="J19" s="13"/>
      <c r="K19" s="47"/>
      <c r="L19" s="13" t="n">
        <f aca="false">H19+J19</f>
        <v>0</v>
      </c>
      <c r="M19" s="47" t="n">
        <f aca="false">I19+K19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/>
      <c r="E20" s="47"/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v>0</v>
      </c>
      <c r="E21" s="47" t="n">
        <v>0</v>
      </c>
      <c r="F21" s="13" t="n">
        <f aca="false">H21-D21</f>
        <v>0</v>
      </c>
      <c r="G21" s="15" t="n">
        <f aca="false">I21-E21</f>
        <v>0</v>
      </c>
      <c r="H21" s="13" t="n">
        <f aca="false">D21</f>
        <v>0</v>
      </c>
      <c r="I21" s="47" t="n">
        <f aca="false">E21</f>
        <v>0</v>
      </c>
      <c r="J21" s="13"/>
      <c r="K21" s="47"/>
      <c r="L21" s="13" t="n">
        <f aca="false">H21+J21</f>
        <v>0</v>
      </c>
      <c r="M21" s="47" t="n">
        <f aca="false">I21+K21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/>
      <c r="E22" s="47"/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/>
      <c r="E23" s="47"/>
      <c r="F23" s="13" t="n">
        <f aca="false">H23-D23</f>
        <v>0</v>
      </c>
      <c r="G23" s="15" t="n">
        <f aca="false">I23-E23</f>
        <v>0</v>
      </c>
      <c r="H23" s="13" t="n">
        <f aca="false">D23</f>
        <v>0</v>
      </c>
      <c r="I23" s="47" t="n">
        <f aca="false">E23</f>
        <v>0</v>
      </c>
      <c r="J23" s="13"/>
      <c r="K23" s="47"/>
      <c r="L23" s="13" t="n">
        <f aca="false">H23+J23</f>
        <v>0</v>
      </c>
      <c r="M23" s="47" t="n">
        <f aca="false">I23+K23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0</v>
      </c>
      <c r="M24" s="48" t="n">
        <f aca="false">SUM(M19:M23)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v>0</v>
      </c>
      <c r="E27" s="47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3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/>
      <c r="E28" s="47"/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3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v>0</v>
      </c>
      <c r="E32" s="47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v>0</v>
      </c>
      <c r="E33" s="47" t="n">
        <v>0</v>
      </c>
      <c r="F33" s="13" t="n">
        <f aca="false">H33-D33</f>
        <v>0</v>
      </c>
      <c r="G33" s="15" t="n">
        <f aca="false">I33-E33</f>
        <v>0</v>
      </c>
      <c r="H33" s="13" t="n">
        <f aca="false">D33</f>
        <v>0</v>
      </c>
      <c r="I33" s="47" t="n">
        <f aca="false">E33</f>
        <v>0</v>
      </c>
      <c r="J33" s="13"/>
      <c r="K33" s="47"/>
      <c r="L33" s="13" t="n">
        <f aca="false">H33+J33</f>
        <v>0</v>
      </c>
      <c r="M33" s="47" t="n">
        <f aca="false">I33+K33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/>
      <c r="E34" s="47"/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/>
      <c r="E35" s="47"/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0</v>
      </c>
      <c r="M36" s="48" t="n">
        <f aca="false">SUM(M32:M35)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v>0</v>
      </c>
      <c r="E39" s="47" t="n">
        <v>0</v>
      </c>
      <c r="F39" s="13" t="n">
        <f aca="false">H39-D39</f>
        <v>0</v>
      </c>
      <c r="G39" s="15" t="n">
        <f aca="false">I39-E39</f>
        <v>0</v>
      </c>
      <c r="H39" s="13" t="n">
        <f aca="false">D39</f>
        <v>0</v>
      </c>
      <c r="I39" s="47" t="n">
        <f aca="false">E39</f>
        <v>0</v>
      </c>
      <c r="J39" s="13"/>
      <c r="K39" s="47"/>
      <c r="L39" s="13" t="n">
        <f aca="false">H39+J39</f>
        <v>0</v>
      </c>
      <c r="M39" s="47" t="n">
        <f aca="false">I39+K39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/>
      <c r="E40" s="47"/>
      <c r="F40" s="13" t="n">
        <f aca="false">H40-D40</f>
        <v>0</v>
      </c>
      <c r="G40" s="15" t="n">
        <f aca="false">I40-E40</f>
        <v>0</v>
      </c>
      <c r="H40" s="13" t="n">
        <f aca="false">D40</f>
        <v>0</v>
      </c>
      <c r="I40" s="47" t="n">
        <f aca="false">E40</f>
        <v>0</v>
      </c>
      <c r="J40" s="13"/>
      <c r="K40" s="47"/>
      <c r="L40" s="13" t="n">
        <f aca="false">H40+J40</f>
        <v>0</v>
      </c>
      <c r="M40" s="47" t="n">
        <f aca="false">I40+K40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/>
      <c r="E45" s="47"/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/>
      <c r="E47" s="47"/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/>
      <c r="E49" s="47"/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/>
      <c r="E51" s="47"/>
      <c r="F51" s="13" t="n">
        <f aca="false">H51-D51</f>
        <v>0</v>
      </c>
      <c r="G51" s="15" t="n">
        <f aca="false">I51-E51</f>
        <v>0</v>
      </c>
      <c r="H51" s="13" t="n">
        <f aca="false">D51</f>
        <v>0</v>
      </c>
      <c r="I51" s="47" t="n">
        <f aca="false">E51</f>
        <v>0</v>
      </c>
      <c r="J51" s="13"/>
      <c r="K51" s="47"/>
      <c r="L51" s="13" t="n">
        <f aca="false">H51+J51</f>
        <v>0</v>
      </c>
      <c r="M51" s="47" t="n">
        <f aca="false">I51+K51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/>
      <c r="E54" s="47" t="n">
        <v>0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0</v>
      </c>
      <c r="J54" s="13"/>
      <c r="K54" s="47"/>
      <c r="L54" s="13" t="n">
        <f aca="false">H54+J54</f>
        <v>0</v>
      </c>
      <c r="M54" s="47" t="n">
        <f aca="false">I54+K54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/>
      <c r="E55" s="47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3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/>
      <c r="E59" s="47"/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/>
      <c r="E60" s="47"/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/>
      <c r="E64" s="47"/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/>
      <c r="E65" s="47"/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/>
      <c r="E70" s="47" t="n">
        <v>0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0</v>
      </c>
      <c r="J70" s="13"/>
      <c r="K70" s="47"/>
      <c r="L70" s="13" t="n">
        <f aca="false">H70+J70</f>
        <v>0</v>
      </c>
      <c r="M70" s="47" t="n">
        <f aca="false">I70+K70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/>
      <c r="E71" s="47" t="n">
        <v>0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0</v>
      </c>
      <c r="J71" s="13"/>
      <c r="K71" s="47"/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/>
      <c r="E73" s="47"/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/>
      <c r="E74" s="47" t="n">
        <v>0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0</v>
      </c>
      <c r="J74" s="13"/>
      <c r="K74" s="47"/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/>
      <c r="E75" s="47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/>
      <c r="E76" s="47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/>
      <c r="E77" s="47"/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/>
      <c r="E78" s="47"/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/>
      <c r="E79" s="47"/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/>
      <c r="E80" s="47"/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/>
      <c r="E81" s="47" t="n">
        <v>0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5" t="n">
        <f aca="false">E81</f>
        <v>0</v>
      </c>
      <c r="J81" s="13"/>
      <c r="K81" s="47"/>
      <c r="L81" s="13" t="n">
        <f aca="false">H81+J81</f>
        <v>0</v>
      </c>
      <c r="M81" s="47" t="n">
        <f aca="false">I81+K81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99" t="n">
        <f aca="false">D16+D24+D29+D36+D43+D45+D47+D49</f>
        <v>0</v>
      </c>
      <c r="E82" s="100" t="n">
        <f aca="false">SUM(E72:E81)+E16+E24+E29+E36+E43+E45+E47+E49+E51+E56+E61+E66</f>
        <v>0</v>
      </c>
      <c r="F82" s="59" t="n">
        <f aca="false">F16+F24+F29+F36+F43+F45+F47+F49</f>
        <v>0</v>
      </c>
      <c r="G82" s="60" t="n">
        <f aca="false">SUM(G72:G81)+G16+G24+G29+G36+G43+G45+G47+G49+G51+G56+G61+G66</f>
        <v>0</v>
      </c>
      <c r="H82" s="99" t="n">
        <f aca="false">H16+H24+H29+H36+H43+H45+H47+H49</f>
        <v>0</v>
      </c>
      <c r="I82" s="101" t="n">
        <f aca="false">SUM(I72:I81)+I16+I24+I29+I36+I43+I45+I47+I49+I51+I56+I61+I66</f>
        <v>0</v>
      </c>
      <c r="J82" s="59" t="n">
        <f aca="false">J16+J24+J29+J36+J43+J45+J47+J49</f>
        <v>0</v>
      </c>
      <c r="K82" s="60" t="n">
        <f aca="false">SUM(K72:K81)+K16+K24+K29+K36+K43+K45+K47+K49+K51+K56+K61+K66</f>
        <v>0</v>
      </c>
      <c r="L82" s="59" t="n">
        <f aca="false">L16+L24+L29+L36+L43+L45+L47+L49</f>
        <v>0</v>
      </c>
      <c r="M82" s="60" t="n">
        <f aca="false">SUM(M72:M81)+M16+M24+M29+M36+M43+M45+M47+M49+M51+M56+M61+M66</f>
        <v>0</v>
      </c>
      <c r="N82" s="2"/>
      <c r="O82" s="2"/>
      <c r="P82" s="2"/>
      <c r="Q82" s="2"/>
      <c r="R82" s="2"/>
      <c r="S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  <c r="L85" s="2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E82" activeCellId="0" sqref="E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v>6206940</v>
      </c>
      <c r="E11" s="13" t="n">
        <v>6390500</v>
      </c>
      <c r="F11" s="13" t="n">
        <f aca="false">H11-D11</f>
        <v>0</v>
      </c>
      <c r="G11" s="15" t="n">
        <f aca="false">I11-E11</f>
        <v>0</v>
      </c>
      <c r="H11" s="13" t="n">
        <f aca="false">D11</f>
        <v>6206940</v>
      </c>
      <c r="I11" s="47" t="n">
        <f aca="false">E11</f>
        <v>6390500</v>
      </c>
      <c r="J11" s="13"/>
      <c r="K11" s="47"/>
      <c r="L11" s="13" t="n">
        <f aca="false">H11+J11</f>
        <v>6206940</v>
      </c>
      <c r="M11" s="47" t="n">
        <f aca="false">I11+K11</f>
        <v>6390500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v>14078963</v>
      </c>
      <c r="E13" s="13" t="n">
        <v>31403869</v>
      </c>
      <c r="F13" s="13" t="n">
        <f aca="false">H13-D13</f>
        <v>0</v>
      </c>
      <c r="G13" s="15" t="n">
        <f aca="false">I13-E13</f>
        <v>0</v>
      </c>
      <c r="H13" s="13" t="n">
        <f aca="false">D13</f>
        <v>14078963</v>
      </c>
      <c r="I13" s="47" t="n">
        <f aca="false">E13</f>
        <v>31403869</v>
      </c>
      <c r="J13" s="13"/>
      <c r="K13" s="47"/>
      <c r="L13" s="13" t="n">
        <f aca="false">H13+J13</f>
        <v>14078963</v>
      </c>
      <c r="M13" s="47" t="n">
        <f aca="false">I13+K13</f>
        <v>31403869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v>0</v>
      </c>
      <c r="E15" s="13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v>20285903</v>
      </c>
      <c r="E16" s="48" t="n">
        <v>37794369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20285903</v>
      </c>
      <c r="I16" s="48" t="n">
        <f aca="false">SUM(I11:I15)</f>
        <v>37794369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20285903</v>
      </c>
      <c r="M16" s="48" t="n">
        <f aca="false">SUM(M11:M15)</f>
        <v>37794369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v>-2548538</v>
      </c>
      <c r="E19" s="13" t="n">
        <v>-1384819</v>
      </c>
      <c r="F19" s="13" t="n">
        <f aca="false">H19-D19</f>
        <v>0</v>
      </c>
      <c r="G19" s="15" t="n">
        <f aca="false">I19-E19</f>
        <v>0</v>
      </c>
      <c r="H19" s="13" t="n">
        <f aca="false">D19</f>
        <v>-2548538</v>
      </c>
      <c r="I19" s="47" t="n">
        <f aca="false">E19</f>
        <v>-1384819</v>
      </c>
      <c r="J19" s="13"/>
      <c r="K19" s="47"/>
      <c r="L19" s="13" t="n">
        <f aca="false">H19+J19</f>
        <v>-2548538</v>
      </c>
      <c r="M19" s="47" t="n">
        <f aca="false">I19+K19</f>
        <v>-1384819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v>-16482775</v>
      </c>
      <c r="E21" s="13" t="n">
        <v>-35464469</v>
      </c>
      <c r="F21" s="13" t="n">
        <f aca="false">H21-D21</f>
        <v>0</v>
      </c>
      <c r="G21" s="15" t="n">
        <f aca="false">I21-E21</f>
        <v>0</v>
      </c>
      <c r="H21" s="13" t="n">
        <f aca="false">D21</f>
        <v>-16482775</v>
      </c>
      <c r="I21" s="47" t="n">
        <f aca="false">E21</f>
        <v>-35464469</v>
      </c>
      <c r="J21" s="13"/>
      <c r="K21" s="47"/>
      <c r="L21" s="13" t="n">
        <f aca="false">H21+J21</f>
        <v>-16482775</v>
      </c>
      <c r="M21" s="47" t="n">
        <f aca="false">I21+K21</f>
        <v>-35464469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v>441422</v>
      </c>
      <c r="E23" s="13" t="n">
        <v>840680</v>
      </c>
      <c r="F23" s="13" t="n">
        <f aca="false">H23-D23</f>
        <v>0</v>
      </c>
      <c r="G23" s="15" t="n">
        <f aca="false">I23-E23</f>
        <v>0</v>
      </c>
      <c r="H23" s="13" t="n">
        <f aca="false">D23</f>
        <v>441422</v>
      </c>
      <c r="I23" s="47" t="n">
        <f aca="false">E23</f>
        <v>840680</v>
      </c>
      <c r="J23" s="13"/>
      <c r="K23" s="47"/>
      <c r="L23" s="13" t="n">
        <f aca="false">H23+J23</f>
        <v>441422</v>
      </c>
      <c r="M23" s="47" t="n">
        <f aca="false">I23+K23</f>
        <v>840680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v>-18589891</v>
      </c>
      <c r="E24" s="48" t="n">
        <v>-36008608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-18589891</v>
      </c>
      <c r="I24" s="48" t="n">
        <f aca="false">SUM(I19:I23)</f>
        <v>-36008608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-18589891</v>
      </c>
      <c r="M24" s="48" t="n">
        <f aca="false">SUM(M19:M23)</f>
        <v>-36008608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v>0</v>
      </c>
      <c r="E27" s="13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3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v>0</v>
      </c>
      <c r="E28" s="13" t="n">
        <v>0</v>
      </c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3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v>0</v>
      </c>
      <c r="E29" s="48" t="n"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v>14496</v>
      </c>
      <c r="E32" s="13" t="n">
        <v>34030</v>
      </c>
      <c r="F32" s="13" t="n">
        <f aca="false">H32-D32</f>
        <v>0</v>
      </c>
      <c r="G32" s="15" t="n">
        <f aca="false">I32-E32</f>
        <v>0</v>
      </c>
      <c r="H32" s="13" t="n">
        <f aca="false">D32</f>
        <v>14496</v>
      </c>
      <c r="I32" s="47" t="n">
        <f aca="false">E32</f>
        <v>34030</v>
      </c>
      <c r="J32" s="13"/>
      <c r="K32" s="47"/>
      <c r="L32" s="13" t="n">
        <f aca="false">H32+J32</f>
        <v>14496</v>
      </c>
      <c r="M32" s="47" t="n">
        <f aca="false">I32+K32</f>
        <v>34030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v>-14697</v>
      </c>
      <c r="E33" s="13" t="n">
        <v>-33286</v>
      </c>
      <c r="F33" s="13" t="n">
        <f aca="false">H33-D33</f>
        <v>0</v>
      </c>
      <c r="G33" s="15" t="n">
        <f aca="false">I33-E33</f>
        <v>0</v>
      </c>
      <c r="H33" s="13" t="n">
        <f aca="false">D33</f>
        <v>-14697</v>
      </c>
      <c r="I33" s="47" t="n">
        <f aca="false">E33</f>
        <v>-33286</v>
      </c>
      <c r="J33" s="13"/>
      <c r="K33" s="47"/>
      <c r="L33" s="13" t="n">
        <f aca="false">H33+J33</f>
        <v>-14697</v>
      </c>
      <c r="M33" s="47" t="n">
        <f aca="false">I33+K33</f>
        <v>-33286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v>0</v>
      </c>
      <c r="E34" s="13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v>0</v>
      </c>
      <c r="E35" s="13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v>-201</v>
      </c>
      <c r="E36" s="48" t="n">
        <v>744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-201</v>
      </c>
      <c r="I36" s="48" t="n">
        <f aca="false">SUM(I32:I35)</f>
        <v>744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-201</v>
      </c>
      <c r="M36" s="48" t="n">
        <f aca="false">SUM(M32:M35)</f>
        <v>744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v>29964</v>
      </c>
      <c r="E39" s="13" t="n">
        <v>58430</v>
      </c>
      <c r="F39" s="13" t="n">
        <f aca="false">H39-D39</f>
        <v>0</v>
      </c>
      <c r="G39" s="15" t="n">
        <f aca="false">I39-E39</f>
        <v>0</v>
      </c>
      <c r="H39" s="13" t="n">
        <f aca="false">D39</f>
        <v>29964</v>
      </c>
      <c r="I39" s="47" t="n">
        <f aca="false">E39</f>
        <v>58430</v>
      </c>
      <c r="J39" s="13"/>
      <c r="K39" s="47"/>
      <c r="L39" s="13" t="n">
        <f aca="false">H39+J39</f>
        <v>29964</v>
      </c>
      <c r="M39" s="47" t="n">
        <f aca="false">I39+K39</f>
        <v>58430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v>-1725775</v>
      </c>
      <c r="E40" s="13" t="n">
        <v>-250341</v>
      </c>
      <c r="F40" s="13" t="n">
        <f aca="false">H40-D40</f>
        <v>0</v>
      </c>
      <c r="G40" s="15" t="n">
        <f aca="false">I40-E40</f>
        <v>0</v>
      </c>
      <c r="H40" s="13" t="n">
        <f aca="false">D40</f>
        <v>-1725775</v>
      </c>
      <c r="I40" s="47" t="n">
        <f aca="false">E40</f>
        <v>-250341</v>
      </c>
      <c r="J40" s="13"/>
      <c r="K40" s="47"/>
      <c r="L40" s="13" t="n">
        <f aca="false">H40+J40</f>
        <v>-1725775</v>
      </c>
      <c r="M40" s="47" t="n">
        <f aca="false">I40+K40</f>
        <v>-250341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v>0</v>
      </c>
      <c r="E41" s="13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v>-1725775</v>
      </c>
      <c r="E42" s="48" t="n">
        <v>-250341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-1725775</v>
      </c>
      <c r="I42" s="48" t="n">
        <f aca="false">SUM(I40:I41)</f>
        <v>-250341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-1725775</v>
      </c>
      <c r="M42" s="48" t="n">
        <f aca="false">SUM(M40:M41)</f>
        <v>-250341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v>-1695811</v>
      </c>
      <c r="E43" s="48" t="n">
        <v>-191911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-1695811</v>
      </c>
      <c r="I43" s="48" t="n">
        <f aca="false">I42+I39</f>
        <v>-191911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-1695811</v>
      </c>
      <c r="M43" s="48" t="n">
        <f aca="false">M42+M39</f>
        <v>-191911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v>0</v>
      </c>
      <c r="E49" s="13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v>-441422</v>
      </c>
      <c r="E51" s="13" t="n">
        <v>-840680</v>
      </c>
      <c r="F51" s="13" t="n">
        <f aca="false">H51-D51</f>
        <v>0</v>
      </c>
      <c r="G51" s="15" t="n">
        <f aca="false">I51-E51</f>
        <v>0</v>
      </c>
      <c r="H51" s="13" t="n">
        <f aca="false">D51</f>
        <v>-441422</v>
      </c>
      <c r="I51" s="47" t="n">
        <f aca="false">E51</f>
        <v>-840680</v>
      </c>
      <c r="J51" s="13"/>
      <c r="K51" s="47"/>
      <c r="L51" s="13" t="n">
        <f aca="false">H51+J51</f>
        <v>-441422</v>
      </c>
      <c r="M51" s="47" t="n">
        <f aca="false">I51+K51</f>
        <v>-840680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v>0</v>
      </c>
      <c r="E54" s="13" t="n">
        <v>-678671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-678671</v>
      </c>
      <c r="J54" s="13"/>
      <c r="K54" s="47"/>
      <c r="L54" s="13" t="n">
        <f aca="false">H54+J54</f>
        <v>0</v>
      </c>
      <c r="M54" s="47" t="n">
        <f aca="false">I54+K54</f>
        <v>-678671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v>0</v>
      </c>
      <c r="E55" s="13" t="n">
        <v>-4020431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-4020431</v>
      </c>
      <c r="J55" s="13"/>
      <c r="K55" s="47"/>
      <c r="L55" s="13" t="n">
        <f aca="false">H55+J55</f>
        <v>0</v>
      </c>
      <c r="M55" s="47" t="n">
        <f aca="false">I55+K55</f>
        <v>-4020431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v>0</v>
      </c>
      <c r="E56" s="48" t="n">
        <v>-4699102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-4699102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-4699102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v>0</v>
      </c>
      <c r="E60" s="13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v>0</v>
      </c>
      <c r="E61" s="48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v>0</v>
      </c>
      <c r="E70" s="13" t="n">
        <v>-154392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-154392</v>
      </c>
      <c r="J70" s="13"/>
      <c r="K70" s="47"/>
      <c r="L70" s="13" t="n">
        <f aca="false">H70+J70</f>
        <v>0</v>
      </c>
      <c r="M70" s="47" t="n">
        <f aca="false">I70+K70</f>
        <v>-154392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v>0</v>
      </c>
      <c r="E71" s="13" t="n">
        <v>0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0</v>
      </c>
      <c r="J71" s="13"/>
      <c r="K71" s="47"/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v>0</v>
      </c>
      <c r="E72" s="48" t="n">
        <v>-154392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-154392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-154392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v>0</v>
      </c>
      <c r="E74" s="13" t="n">
        <v>0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0</v>
      </c>
      <c r="J74" s="13"/>
      <c r="K74" s="47"/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v>0</v>
      </c>
      <c r="E75" s="13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v>0</v>
      </c>
      <c r="E76" s="13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v>0</v>
      </c>
      <c r="E77" s="13" t="n">
        <v>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v>0</v>
      </c>
      <c r="E79" s="13" t="n">
        <v>4020431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4020431</v>
      </c>
      <c r="J79" s="13"/>
      <c r="K79" s="47"/>
      <c r="L79" s="13" t="n">
        <f aca="false">H79+J79</f>
        <v>0</v>
      </c>
      <c r="M79" s="47" t="n">
        <f aca="false">I79+K79</f>
        <v>4020431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v>0</v>
      </c>
      <c r="E81" s="13" t="n">
        <v>27532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5" t="n">
        <f aca="false">E81</f>
        <v>27532</v>
      </c>
      <c r="J81" s="13"/>
      <c r="K81" s="47"/>
      <c r="L81" s="13" t="n">
        <f aca="false">H81+J81</f>
        <v>0</v>
      </c>
      <c r="M81" s="47" t="n">
        <f aca="false">I81+K81</f>
        <v>27532</v>
      </c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0</v>
      </c>
      <c r="E82" s="100" t="n">
        <f aca="false">SUM(E72:E81)+E16+E24+E29+E36+E43+E45+E47+E49+E51+E56+E61+E66</f>
        <v>-51617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0</v>
      </c>
      <c r="I82" s="101" t="n">
        <f aca="false">SUM(I72:I81)+I16+I24+I29+I36+I43+I45+I47+I49+I51+I56+I61+I66</f>
        <v>-51617</v>
      </c>
      <c r="J82" s="99" t="n">
        <f aca="false">J16+J24+J29+J36+J43+J45+J47+J49</f>
        <v>0</v>
      </c>
      <c r="K82" s="100" t="n">
        <f aca="false">SUM(K72:K81)+K16+K24+K29+K36+K43+K45+K47+K49+K51+K56+K61+K66</f>
        <v>0</v>
      </c>
      <c r="L82" s="99" t="n">
        <f aca="false">L16+L24+L29+L36+L43+L45+L47+L49</f>
        <v>0</v>
      </c>
      <c r="M82" s="100" t="n">
        <f aca="false">SUM(M72:M81)+M16+M24+M29+M36+M43+M45+M47+M49+M51+M56+M61+M66</f>
        <v>-51617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  <c r="L85" s="2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3" min="3" style="0" width="6.28"/>
    <col collapsed="false" customWidth="true" hidden="false" outlineLevel="0" max="4" min="4" style="0" width="14.41"/>
    <col collapsed="false" customWidth="true" hidden="false" outlineLevel="0" max="5" min="5" style="0" width="5.41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</row>
    <row r="5" customFormat="false" ht="23.25" hidden="false" customHeight="true" outlineLevel="0" collapsed="false"/>
    <row r="6" customFormat="false" ht="21" hidden="false" customHeight="true" outlineLevel="0" collapsed="false"/>
    <row r="7" customFormat="false" ht="21" hidden="false" customHeight="true" outlineLevel="0" collapsed="false">
      <c r="G7" s="0" t="s">
        <v>2</v>
      </c>
    </row>
    <row r="8" customFormat="false" ht="21" hidden="false" customHeight="true" outlineLevel="0" collapsed="false"/>
    <row r="9" customFormat="false" ht="21" hidden="false" customHeight="true" outlineLevel="0" collapsed="false"/>
    <row r="10" customFormat="false" ht="21" hidden="false" customHeight="true" outlineLevel="0" collapsed="false"/>
    <row r="11" customFormat="false" ht="21" hidden="false" customHeight="true" outlineLevel="0" collapsed="false"/>
    <row r="12" customFormat="false" ht="21" hidden="false" customHeight="true" outlineLevel="0" collapsed="false"/>
    <row r="15" customFormat="false" ht="21" hidden="false" customHeight="true" outlineLevel="0" collapsed="false">
      <c r="A15" s="2" t="s">
        <v>3</v>
      </c>
    </row>
    <row r="18" customFormat="false" ht="21" hidden="false" customHeight="true" outlineLevel="0" collapsed="false">
      <c r="A18" s="2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1.central">
                <anchor moveWithCells="true" sizeWithCells="false">
                  <from>
                    <xdr:col>3</xdr:col>
                    <xdr:colOff>110880</xdr:colOff>
                    <xdr:row>4</xdr:row>
                    <xdr:rowOff>47520</xdr:rowOff>
                  </from>
                  <to>
                    <xdr:col>4</xdr:col>
                    <xdr:colOff>381600</xdr:colOff>
                    <xdr:row>5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XLS.Module1.northeast">
                <anchor moveWithCells="true" sizeWithCells="false">
                  <from>
                    <xdr:col>3</xdr:col>
                    <xdr:colOff>110880</xdr:colOff>
                    <xdr:row>5</xdr:row>
                    <xdr:rowOff>47880</xdr:rowOff>
                  </from>
                  <to>
                    <xdr:col>4</xdr:col>
                    <xdr:colOff>381600</xdr:colOff>
                    <xdr:row>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XLS.Module1.southeast">
                <anchor moveWithCells="true" sizeWithCells="false">
                  <from>
                    <xdr:col>3</xdr:col>
                    <xdr:colOff>110880</xdr:colOff>
                    <xdr:row>6</xdr:row>
                    <xdr:rowOff>48240</xdr:rowOff>
                  </from>
                  <to>
                    <xdr:col>4</xdr:col>
                    <xdr:colOff>381600</xdr:colOff>
                    <xdr:row>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 macro="XLS.Module1.texas">
                <anchor moveWithCells="true" sizeWithCells="false">
                  <from>
                    <xdr:col>3</xdr:col>
                    <xdr:colOff>110880</xdr:colOff>
                    <xdr:row>7</xdr:row>
                    <xdr:rowOff>47880</xdr:rowOff>
                  </from>
                  <to>
                    <xdr:col>4</xdr:col>
                    <xdr:colOff>381600</xdr:colOff>
                    <xdr:row>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5">
              <controlPr defaultSize="0" print="false" autoFill="0" autoPict="0" macro="XLS.Module1.west">
                <anchor moveWithCells="true" sizeWithCells="false">
                  <from>
                    <xdr:col>3</xdr:col>
                    <xdr:colOff>110880</xdr:colOff>
                    <xdr:row>8</xdr:row>
                    <xdr:rowOff>47880</xdr:rowOff>
                  </from>
                  <to>
                    <xdr:col>4</xdr:col>
                    <xdr:colOff>381600</xdr:colOff>
                    <xdr:row>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6">
              <controlPr defaultSize="0" print="false" autoFill="0" autoPict="0" macro="XLS.Module1.transport">
                <anchor moveWithCells="true" sizeWithCells="false">
                  <from>
                    <xdr:col>3</xdr:col>
                    <xdr:colOff>110880</xdr:colOff>
                    <xdr:row>9</xdr:row>
                    <xdr:rowOff>47880</xdr:rowOff>
                  </from>
                  <to>
                    <xdr:col>4</xdr:col>
                    <xdr:colOff>381600</xdr:colOff>
                    <xdr:row>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7">
              <controlPr defaultSize="0" print="false" autoFill="0" autoPict="0" macro="XLS.Module1.storage">
                <anchor moveWithCells="true" sizeWithCells="false">
                  <from>
                    <xdr:col>3</xdr:col>
                    <xdr:colOff>110880</xdr:colOff>
                    <xdr:row>10</xdr:row>
                    <xdr:rowOff>47880</xdr:rowOff>
                  </from>
                  <to>
                    <xdr:col>4</xdr:col>
                    <xdr:colOff>381600</xdr:colOff>
                    <xdr:row>11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8">
              <controlPr defaultSize="0" print="false" autoFill="0" autoPict="0" macro="XLS.Module1.canada">
                <anchor moveWithCells="true" sizeWithCells="false">
                  <from>
                    <xdr:col>3</xdr:col>
                    <xdr:colOff>110880</xdr:colOff>
                    <xdr:row>11</xdr:row>
                    <xdr:rowOff>47880</xdr:rowOff>
                  </from>
                  <to>
                    <xdr:col>4</xdr:col>
                    <xdr:colOff>381600</xdr:colOff>
                    <xdr:row>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9">
              <controlPr defaultSize="0" print="false" autoFill="0" autoPict="0" macro="XLS.Module1.complete">
                <anchor moveWithCells="true" sizeWithCells="false">
                  <from>
                    <xdr:col>3</xdr:col>
                    <xdr:colOff>110880</xdr:colOff>
                    <xdr:row>14</xdr:row>
                    <xdr:rowOff>47880</xdr:rowOff>
                  </from>
                  <to>
                    <xdr:col>4</xdr:col>
                    <xdr:colOff>381600</xdr:colOff>
                    <xdr:row>15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0">
              <controlPr defaultSize="0" print="false" autoFill="0" autoPict="0" macro="XLS.Module1.variance">
                <anchor moveWithCells="true" sizeWithCells="false">
                  <from>
                    <xdr:col>3</xdr:col>
                    <xdr:colOff>110880</xdr:colOff>
                    <xdr:row>17</xdr:row>
                    <xdr:rowOff>48240</xdr:rowOff>
                  </from>
                  <to>
                    <xdr:col>4</xdr:col>
                    <xdr:colOff>381600</xdr:colOff>
                    <xdr:row>18</xdr:row>
                    <xdr:rowOff>-9360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3" activePane="bottomRight" state="frozen"/>
      <selection pane="topLeft" activeCell="A1" activeCellId="0" sqref="A1"/>
      <selection pane="topRight" activeCell="D1" activeCellId="0" sqref="D1"/>
      <selection pane="bottomLeft" activeCell="A53" activeCellId="0" sqref="A53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57" min="11" style="0" width="15.28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127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">
        <v>129</v>
      </c>
      <c r="I8" s="35"/>
      <c r="J8" s="35" t="s">
        <v>130</v>
      </c>
      <c r="K8" s="35"/>
      <c r="L8" s="35" t="s">
        <v>131</v>
      </c>
      <c r="M8" s="35"/>
      <c r="N8" s="35" t="s">
        <v>132</v>
      </c>
      <c r="O8" s="35"/>
      <c r="P8" s="35" t="s">
        <v>133</v>
      </c>
      <c r="Q8" s="35"/>
      <c r="R8" s="35" t="s">
        <v>134</v>
      </c>
      <c r="S8" s="35"/>
      <c r="T8" s="35" t="s">
        <v>135</v>
      </c>
      <c r="U8" s="35"/>
      <c r="V8" s="35" t="s">
        <v>136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40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50485195</v>
      </c>
      <c r="E11" s="47" t="n">
        <f aca="false">SUM(G11,I11,K11,M11,O11,Q11,S11,U11,W11,Y11,AA11,AC11,AE11,AG11,AI11,AK11,AM11)</f>
        <v>107967112.07</v>
      </c>
      <c r="F11" s="13" t="n">
        <f aca="false">'TIE-OUT'!F11+RECLASS!F11</f>
        <v>0</v>
      </c>
      <c r="G11" s="47" t="n">
        <f aca="false">'TIE-OUT'!G11+RECLASS!G11</f>
        <v>574371</v>
      </c>
      <c r="H11" s="111" t="n">
        <f aca="false">+Actuals!E124</f>
        <v>51039923</v>
      </c>
      <c r="I11" s="112" t="n">
        <f aca="false">+Actuals!F124</f>
        <v>113182970.06</v>
      </c>
      <c r="J11" s="111" t="n">
        <f aca="false">+Actuals!G124</f>
        <v>115277</v>
      </c>
      <c r="K11" s="112" t="n">
        <f aca="false">+Actuals!H124</f>
        <v>-5835133.55</v>
      </c>
      <c r="L11" s="111" t="n">
        <f aca="false">+Actuals!I124</f>
        <v>-673744</v>
      </c>
      <c r="M11" s="112" t="n">
        <f aca="false">+Actuals!J124</f>
        <v>290957.93</v>
      </c>
      <c r="N11" s="111" t="n">
        <f aca="false">+Actuals!K124</f>
        <v>19805</v>
      </c>
      <c r="O11" s="112" t="n">
        <f aca="false">+Actuals!L124</f>
        <v>-113447.13</v>
      </c>
      <c r="P11" s="111" t="n">
        <f aca="false">+Actuals!M124</f>
        <v>-0</v>
      </c>
      <c r="Q11" s="112" t="n">
        <f aca="false">+Actuals!N124</f>
        <v>160860</v>
      </c>
      <c r="R11" s="111" t="n">
        <f aca="false">+Actuals!O124</f>
        <v>-5672</v>
      </c>
      <c r="S11" s="112" t="n">
        <f aca="false">+Actuals!P124</f>
        <v>-8367.2</v>
      </c>
      <c r="T11" s="111" t="n">
        <f aca="false">+Actuals!Q124</f>
        <v>2946</v>
      </c>
      <c r="U11" s="112" t="n">
        <f aca="false">+Actuals!R124</f>
        <v>78452.6</v>
      </c>
      <c r="V11" s="111" t="n">
        <f aca="false">+Actuals!S124</f>
        <v>-0</v>
      </c>
      <c r="W11" s="112" t="n">
        <f aca="false">+Actuals!T124</f>
        <v>-261867.2</v>
      </c>
      <c r="X11" s="111" t="n">
        <f aca="false">+Actuals!U124</f>
        <v>-9114</v>
      </c>
      <c r="Y11" s="112" t="n">
        <f aca="false">+Actuals!V124</f>
        <v>-15842.25</v>
      </c>
      <c r="Z11" s="111" t="n">
        <f aca="false">+Actuals!W124</f>
        <v>-4226</v>
      </c>
      <c r="AA11" s="112" t="n">
        <f aca="false">+Actuals!X124</f>
        <v>-82500.39</v>
      </c>
      <c r="AB11" s="111" t="n">
        <f aca="false">+Actuals!Y124</f>
        <v>-0</v>
      </c>
      <c r="AC11" s="112" t="n">
        <f aca="false">+Actuals!Z124</f>
        <v>-0</v>
      </c>
      <c r="AD11" s="111" t="n">
        <f aca="false">+Actuals!AA124</f>
        <v>-0</v>
      </c>
      <c r="AE11" s="112" t="n">
        <f aca="false">+Actuals!AB124</f>
        <v>-0</v>
      </c>
      <c r="AF11" s="111" t="n">
        <f aca="false">+Actuals!AC164</f>
        <v>-0</v>
      </c>
      <c r="AG11" s="112" t="n">
        <f aca="false">+Actuals!AD164</f>
        <v>-3341.8</v>
      </c>
      <c r="AH11" s="111" t="n">
        <f aca="false">+Actuals!AE164</f>
        <v>-0</v>
      </c>
      <c r="AI11" s="112" t="n">
        <f aca="false">+Actuals!AF164</f>
        <v>-0</v>
      </c>
      <c r="AJ11" s="111" t="n">
        <f aca="false">+Actuals!AG164</f>
        <v>-0</v>
      </c>
      <c r="AK11" s="112" t="n">
        <f aca="false">+Actuals!AH164</f>
        <v>-0</v>
      </c>
      <c r="AL11" s="111" t="n">
        <f aca="false">+Actuals!AI164</f>
        <v>-0</v>
      </c>
      <c r="AM11" s="112" t="n">
        <f aca="false">+Actuals!AJ164</f>
        <v>-0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-11949046.24</v>
      </c>
      <c r="F12" s="13" t="n">
        <f aca="false">'TIE-OUT'!F12+RECLASS!F12</f>
        <v>0</v>
      </c>
      <c r="G12" s="47" t="n">
        <f aca="false">'TIE-OUT'!G12+RECLASS!G12</f>
        <v>-11821558.24</v>
      </c>
      <c r="H12" s="111" t="n">
        <f aca="false">+Actuals!E125</f>
        <v>0</v>
      </c>
      <c r="I12" s="112" t="n">
        <f aca="false">+Actuals!F125</f>
        <v>0</v>
      </c>
      <c r="J12" s="111" t="n">
        <f aca="false">+Actuals!G125</f>
        <v>0</v>
      </c>
      <c r="K12" s="113" t="n">
        <f aca="false">+Actuals!H125-9688-117800</f>
        <v>-127488</v>
      </c>
      <c r="L12" s="111" t="n">
        <f aca="false">+Actuals!I125</f>
        <v>0</v>
      </c>
      <c r="M12" s="112" t="n">
        <f aca="false">+Actuals!J125</f>
        <v>0</v>
      </c>
      <c r="N12" s="111" t="n">
        <f aca="false">+Actuals!K125</f>
        <v>0</v>
      </c>
      <c r="O12" s="112" t="n">
        <f aca="false">+Actuals!L125</f>
        <v>0</v>
      </c>
      <c r="P12" s="111" t="n">
        <f aca="false">+Actuals!M125</f>
        <v>0</v>
      </c>
      <c r="Q12" s="112" t="n">
        <f aca="false">+Actuals!N125</f>
        <v>0</v>
      </c>
      <c r="R12" s="111" t="n">
        <f aca="false">+Actuals!O125</f>
        <v>0</v>
      </c>
      <c r="S12" s="112" t="n">
        <f aca="false">+Actuals!P125</f>
        <v>0</v>
      </c>
      <c r="T12" s="111" t="n">
        <f aca="false">+Actuals!Q125</f>
        <v>0</v>
      </c>
      <c r="U12" s="112" t="n">
        <f aca="false">+Actuals!R125</f>
        <v>0</v>
      </c>
      <c r="V12" s="111" t="n">
        <f aca="false">+Actuals!S125</f>
        <v>0</v>
      </c>
      <c r="W12" s="112" t="n">
        <f aca="false">+Actuals!T125</f>
        <v>0</v>
      </c>
      <c r="X12" s="111" t="n">
        <f aca="false">+Actuals!U125</f>
        <v>0</v>
      </c>
      <c r="Y12" s="112" t="n">
        <f aca="false">+Actuals!V125</f>
        <v>0</v>
      </c>
      <c r="Z12" s="111" t="n">
        <f aca="false">+Actuals!W125</f>
        <v>0</v>
      </c>
      <c r="AA12" s="112" t="n">
        <f aca="false">+Actuals!X125</f>
        <v>0</v>
      </c>
      <c r="AB12" s="111" t="n">
        <f aca="false">+Actuals!Y125</f>
        <v>0</v>
      </c>
      <c r="AC12" s="112" t="n">
        <f aca="false">+Actuals!Z125</f>
        <v>0</v>
      </c>
      <c r="AD12" s="111" t="n">
        <f aca="false">+Actuals!AA125</f>
        <v>0</v>
      </c>
      <c r="AE12" s="112" t="n">
        <f aca="false">+Actuals!AB125</f>
        <v>0</v>
      </c>
      <c r="AF12" s="111" t="n">
        <f aca="false">+Actuals!AC165</f>
        <v>0</v>
      </c>
      <c r="AG12" s="112" t="n">
        <f aca="false">+Actuals!AD165</f>
        <v>0</v>
      </c>
      <c r="AH12" s="111" t="n">
        <f aca="false">+Actuals!AE165</f>
        <v>0</v>
      </c>
      <c r="AI12" s="112" t="n">
        <f aca="false">+Actuals!AF165</f>
        <v>0</v>
      </c>
      <c r="AJ12" s="111" t="n">
        <f aca="false">+Actuals!AG165</f>
        <v>0</v>
      </c>
      <c r="AK12" s="112" t="n">
        <f aca="false">+Actuals!AH165</f>
        <v>0</v>
      </c>
      <c r="AL12" s="111" t="n">
        <f aca="false">+Actuals!AI165</f>
        <v>0</v>
      </c>
      <c r="AM12" s="112" t="n">
        <f aca="false">+Actuals!AJ165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14484736</v>
      </c>
      <c r="E13" s="47" t="n">
        <f aca="false">SUM(G13,I13,K13,M13,O13,Q13,S13,U13,W13,Y13,AA13,AC13,AE13,AG13,AI13,AK13,AM13)</f>
        <v>27371013</v>
      </c>
      <c r="F13" s="13" t="n">
        <f aca="false">'TIE-OUT'!F13+RECLASS!F13</f>
        <v>0</v>
      </c>
      <c r="G13" s="47" t="n">
        <f aca="false">'TIE-OUT'!G13+RECLASS!G13</f>
        <v>0</v>
      </c>
      <c r="H13" s="111" t="n">
        <f aca="false">+Actuals!E126</f>
        <v>14484736</v>
      </c>
      <c r="I13" s="112" t="n">
        <f aca="false">+Actuals!F126</f>
        <v>27371013</v>
      </c>
      <c r="J13" s="111" t="n">
        <f aca="false">+Actuals!G126</f>
        <v>-0</v>
      </c>
      <c r="K13" s="112" t="n">
        <f aca="false">+Actuals!H126</f>
        <v>-0</v>
      </c>
      <c r="L13" s="111" t="n">
        <f aca="false">+Actuals!I126</f>
        <v>-0</v>
      </c>
      <c r="M13" s="112" t="n">
        <f aca="false">+Actuals!J126</f>
        <v>-0</v>
      </c>
      <c r="N13" s="111" t="n">
        <f aca="false">+Actuals!K126</f>
        <v>-147</v>
      </c>
      <c r="O13" s="112" t="n">
        <f aca="false">+Actuals!L126</f>
        <v>-212</v>
      </c>
      <c r="P13" s="111" t="n">
        <f aca="false">+Actuals!M126</f>
        <v>-15405</v>
      </c>
      <c r="Q13" s="112" t="n">
        <f aca="false">+Actuals!N126</f>
        <v>-24186</v>
      </c>
      <c r="R13" s="111" t="n">
        <f aca="false">+Actuals!O126</f>
        <v>-0</v>
      </c>
      <c r="S13" s="112" t="n">
        <f aca="false">+Actuals!P126</f>
        <v>-0</v>
      </c>
      <c r="T13" s="111" t="n">
        <f aca="false">+Actuals!Q126</f>
        <v>-0</v>
      </c>
      <c r="U13" s="112" t="n">
        <f aca="false">+Actuals!R126</f>
        <v>-0</v>
      </c>
      <c r="V13" s="111" t="n">
        <f aca="false">+Actuals!S126</f>
        <v>-0</v>
      </c>
      <c r="W13" s="112" t="n">
        <f aca="false">+Actuals!T126</f>
        <v>-0</v>
      </c>
      <c r="X13" s="111" t="n">
        <f aca="false">+Actuals!U126</f>
        <v>-0</v>
      </c>
      <c r="Y13" s="112" t="n">
        <f aca="false">+Actuals!V126</f>
        <v>-0</v>
      </c>
      <c r="Z13" s="111" t="n">
        <f aca="false">+Actuals!W126</f>
        <v>309066</v>
      </c>
      <c r="AA13" s="112" t="n">
        <f aca="false">+Actuals!X126</f>
        <v>532133</v>
      </c>
      <c r="AB13" s="111" t="n">
        <f aca="false">+Actuals!Y126</f>
        <v>309066</v>
      </c>
      <c r="AC13" s="112" t="n">
        <f aca="false">+Actuals!Z126</f>
        <v>532133</v>
      </c>
      <c r="AD13" s="111" t="n">
        <f aca="false">+Actuals!AA126</f>
        <v>-602580</v>
      </c>
      <c r="AE13" s="112" t="n">
        <f aca="false">+Actuals!AB126</f>
        <v>-1039868</v>
      </c>
      <c r="AF13" s="111" t="n">
        <f aca="false">+Actuals!AC166</f>
        <v>602580</v>
      </c>
      <c r="AG13" s="112" t="n">
        <f aca="false">+Actuals!AD166</f>
        <v>1039868</v>
      </c>
      <c r="AH13" s="111" t="n">
        <f aca="false">+Actuals!AE166</f>
        <v>-0</v>
      </c>
      <c r="AI13" s="112" t="n">
        <f aca="false">+Actuals!AF166</f>
        <v>-0</v>
      </c>
      <c r="AJ13" s="111" t="n">
        <f aca="false">+Actuals!AG166</f>
        <v>-602580</v>
      </c>
      <c r="AK13" s="112" t="n">
        <f aca="false">+Actuals!AH166</f>
        <v>-1039868</v>
      </c>
      <c r="AL13" s="111" t="n">
        <f aca="false">+Actuals!AI166</f>
        <v>-0</v>
      </c>
      <c r="AM13" s="112" t="n">
        <f aca="false">+Actuals!AJ166</f>
        <v>-0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'TIE-OUT'!F14+RECLASS!F14</f>
        <v>0</v>
      </c>
      <c r="G14" s="47" t="n">
        <f aca="false">'TIE-OUT'!G14+RECLASS!G14</f>
        <v>0</v>
      </c>
      <c r="H14" s="111" t="n">
        <f aca="false">+Actuals!E127</f>
        <v>0</v>
      </c>
      <c r="I14" s="112" t="n">
        <f aca="false">+Actuals!F127</f>
        <v>0</v>
      </c>
      <c r="J14" s="111" t="n">
        <f aca="false">+Actuals!G127</f>
        <v>0</v>
      </c>
      <c r="K14" s="112" t="n">
        <f aca="false">+Actuals!H127</f>
        <v>0</v>
      </c>
      <c r="L14" s="111" t="n">
        <f aca="false">+Actuals!I127</f>
        <v>0</v>
      </c>
      <c r="M14" s="112" t="n">
        <f aca="false">+Actuals!J127</f>
        <v>0</v>
      </c>
      <c r="N14" s="111" t="n">
        <f aca="false">+Actuals!K127</f>
        <v>0</v>
      </c>
      <c r="O14" s="112" t="n">
        <f aca="false">+Actuals!L127</f>
        <v>0</v>
      </c>
      <c r="P14" s="111" t="n">
        <f aca="false">+Actuals!M127</f>
        <v>0</v>
      </c>
      <c r="Q14" s="112" t="n">
        <f aca="false">+Actuals!N127</f>
        <v>0</v>
      </c>
      <c r="R14" s="111" t="n">
        <f aca="false">+Actuals!O127</f>
        <v>0</v>
      </c>
      <c r="S14" s="112" t="n">
        <f aca="false">+Actuals!P127</f>
        <v>0</v>
      </c>
      <c r="T14" s="111" t="n">
        <f aca="false">+Actuals!Q127</f>
        <v>0</v>
      </c>
      <c r="U14" s="112" t="n">
        <f aca="false">+Actuals!R127</f>
        <v>0</v>
      </c>
      <c r="V14" s="111" t="n">
        <f aca="false">+Actuals!S127</f>
        <v>0</v>
      </c>
      <c r="W14" s="112" t="n">
        <f aca="false">+Actuals!T127</f>
        <v>0</v>
      </c>
      <c r="X14" s="111" t="n">
        <f aca="false">+Actuals!U127</f>
        <v>0</v>
      </c>
      <c r="Y14" s="112" t="n">
        <f aca="false">+Actuals!V127</f>
        <v>0</v>
      </c>
      <c r="Z14" s="111" t="n">
        <f aca="false">+Actuals!W127</f>
        <v>0</v>
      </c>
      <c r="AA14" s="112" t="n">
        <f aca="false">+Actuals!X127</f>
        <v>0</v>
      </c>
      <c r="AB14" s="111" t="n">
        <f aca="false">+Actuals!Y127</f>
        <v>0</v>
      </c>
      <c r="AC14" s="112" t="n">
        <f aca="false">+Actuals!Z127</f>
        <v>0</v>
      </c>
      <c r="AD14" s="111" t="n">
        <f aca="false">+Actuals!AA127</f>
        <v>0</v>
      </c>
      <c r="AE14" s="112" t="n">
        <f aca="false">+Actuals!AB127</f>
        <v>0</v>
      </c>
      <c r="AF14" s="111" t="n">
        <f aca="false">+Actuals!AC167</f>
        <v>0</v>
      </c>
      <c r="AG14" s="112" t="n">
        <f aca="false">+Actuals!AD167</f>
        <v>0</v>
      </c>
      <c r="AH14" s="111" t="n">
        <f aca="false">+Actuals!AE167</f>
        <v>0</v>
      </c>
      <c r="AI14" s="112" t="n">
        <f aca="false">+Actuals!AF167</f>
        <v>0</v>
      </c>
      <c r="AJ14" s="111" t="n">
        <f aca="false">+Actuals!AG167</f>
        <v>0</v>
      </c>
      <c r="AK14" s="112" t="n">
        <f aca="false">+Actuals!AH167</f>
        <v>0</v>
      </c>
      <c r="AL14" s="111" t="n">
        <f aca="false">+Actuals!AI167</f>
        <v>0</v>
      </c>
      <c r="AM14" s="112" t="n">
        <f aca="false">+Actuals!AJ167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-3381153.93</v>
      </c>
      <c r="F15" s="114" t="n">
        <f aca="false">'TIE-OUT'!F15+RECLASS!F15</f>
        <v>0</v>
      </c>
      <c r="G15" s="115" t="n">
        <f aca="false">'TIE-OUT'!G15+RECLASS!G15</f>
        <v>-3380477.1</v>
      </c>
      <c r="H15" s="111" t="n">
        <f aca="false">+Actuals!E128</f>
        <v>0</v>
      </c>
      <c r="I15" s="116" t="n">
        <f aca="false">+Actuals!F128</f>
        <v>0</v>
      </c>
      <c r="J15" s="111" t="n">
        <f aca="false">+Actuals!G128</f>
        <v>-0</v>
      </c>
      <c r="K15" s="116" t="n">
        <f aca="false">+Actuals!H128</f>
        <v>-676.83</v>
      </c>
      <c r="L15" s="111" t="n">
        <f aca="false">+Actuals!I128</f>
        <v>0</v>
      </c>
      <c r="M15" s="116" t="n">
        <f aca="false">+Actuals!J128</f>
        <v>0</v>
      </c>
      <c r="N15" s="111" t="n">
        <f aca="false">+Actuals!K128</f>
        <v>0</v>
      </c>
      <c r="O15" s="116" t="n">
        <f aca="false">+Actuals!L128</f>
        <v>0</v>
      </c>
      <c r="P15" s="111" t="n">
        <f aca="false">+Actuals!M128</f>
        <v>0</v>
      </c>
      <c r="Q15" s="116" t="n">
        <f aca="false">+Actuals!N128</f>
        <v>0</v>
      </c>
      <c r="R15" s="111" t="n">
        <f aca="false">+Actuals!O128</f>
        <v>0</v>
      </c>
      <c r="S15" s="116" t="n">
        <f aca="false">+Actuals!P128</f>
        <v>0</v>
      </c>
      <c r="T15" s="111" t="n">
        <f aca="false">+Actuals!Q128</f>
        <v>0</v>
      </c>
      <c r="U15" s="116" t="n">
        <f aca="false">+Actuals!R128</f>
        <v>0</v>
      </c>
      <c r="V15" s="111" t="n">
        <f aca="false">+Actuals!S128</f>
        <v>0</v>
      </c>
      <c r="W15" s="116" t="n">
        <f aca="false">+Actuals!T128</f>
        <v>0</v>
      </c>
      <c r="X15" s="111" t="n">
        <f aca="false">+Actuals!U128</f>
        <v>-0</v>
      </c>
      <c r="Y15" s="116" t="n">
        <f aca="false">+Actuals!V128</f>
        <v>-0</v>
      </c>
      <c r="Z15" s="111" t="n">
        <f aca="false">+Actuals!W128</f>
        <v>-0</v>
      </c>
      <c r="AA15" s="116" t="n">
        <f aca="false">+Actuals!X128</f>
        <v>-0</v>
      </c>
      <c r="AB15" s="111" t="n">
        <f aca="false">+Actuals!Y128</f>
        <v>-0</v>
      </c>
      <c r="AC15" s="116" t="n">
        <f aca="false">+Actuals!Z128</f>
        <v>-0</v>
      </c>
      <c r="AD15" s="111" t="n">
        <f aca="false">+Actuals!AA128</f>
        <v>-0</v>
      </c>
      <c r="AE15" s="116" t="n">
        <f aca="false">+Actuals!AB128</f>
        <v>-0</v>
      </c>
      <c r="AF15" s="111" t="n">
        <f aca="false">+Actuals!AC168</f>
        <v>-0</v>
      </c>
      <c r="AG15" s="112" t="n">
        <f aca="false">+Actuals!AD168</f>
        <v>-0</v>
      </c>
      <c r="AH15" s="111" t="n">
        <f aca="false">+Actuals!AE168</f>
        <v>-0</v>
      </c>
      <c r="AI15" s="112" t="n">
        <f aca="false">+Actuals!AF168</f>
        <v>-0</v>
      </c>
      <c r="AJ15" s="111" t="n">
        <f aca="false">+Actuals!AG168</f>
        <v>-0</v>
      </c>
      <c r="AK15" s="112" t="n">
        <f aca="false">+Actuals!AH168</f>
        <v>-0</v>
      </c>
      <c r="AL15" s="111" t="n">
        <f aca="false">+Actuals!AI168</f>
        <v>-0</v>
      </c>
      <c r="AM15" s="112" t="n">
        <f aca="false">+Actuals!AJ168</f>
        <v>-0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64969931</v>
      </c>
      <c r="E16" s="48" t="n">
        <f aca="false">SUM(E11:E15)</f>
        <v>120007924.9</v>
      </c>
      <c r="F16" s="17" t="n">
        <f aca="false">SUM(F11:F15)</f>
        <v>0</v>
      </c>
      <c r="G16" s="48" t="n">
        <f aca="false">SUM(G11:G15)</f>
        <v>-14627664.34</v>
      </c>
      <c r="H16" s="17" t="n">
        <f aca="false">SUM(H11:H15)</f>
        <v>65524659</v>
      </c>
      <c r="I16" s="115" t="n">
        <f aca="false">SUM(I11:I15)</f>
        <v>140553983.06</v>
      </c>
      <c r="J16" s="17" t="n">
        <f aca="false">SUM(J11:J15)</f>
        <v>115277</v>
      </c>
      <c r="K16" s="115" t="n">
        <f aca="false">SUM(K11:K15)</f>
        <v>-5963298.38</v>
      </c>
      <c r="L16" s="17" t="n">
        <f aca="false">SUM(L11:L15)</f>
        <v>-673744</v>
      </c>
      <c r="M16" s="115" t="n">
        <f aca="false">SUM(M11:M15)</f>
        <v>290957.93</v>
      </c>
      <c r="N16" s="17" t="n">
        <f aca="false">SUM(N11:N15)</f>
        <v>19658</v>
      </c>
      <c r="O16" s="115" t="n">
        <f aca="false">SUM(O11:O15)</f>
        <v>-113659.13</v>
      </c>
      <c r="P16" s="17" t="n">
        <f aca="false">SUM(P11:P15)</f>
        <v>-15405</v>
      </c>
      <c r="Q16" s="115" t="n">
        <f aca="false">SUM(Q11:Q15)</f>
        <v>136674</v>
      </c>
      <c r="R16" s="17" t="n">
        <f aca="false">SUM(R11:R15)</f>
        <v>-5672</v>
      </c>
      <c r="S16" s="115" t="n">
        <f aca="false">SUM(S11:S15)</f>
        <v>-8367.2</v>
      </c>
      <c r="T16" s="17" t="n">
        <f aca="false">SUM(T11:T15)</f>
        <v>2946</v>
      </c>
      <c r="U16" s="115" t="n">
        <f aca="false">SUM(U11:U15)</f>
        <v>78452.6</v>
      </c>
      <c r="V16" s="17" t="n">
        <f aca="false">SUM(V11:V15)</f>
        <v>0</v>
      </c>
      <c r="W16" s="115" t="n">
        <f aca="false">SUM(W11:W15)</f>
        <v>-261867.2</v>
      </c>
      <c r="X16" s="17" t="n">
        <f aca="false">SUM(X11:X15)</f>
        <v>-9114</v>
      </c>
      <c r="Y16" s="115" t="n">
        <f aca="false">SUM(Y11:Y15)</f>
        <v>-15842.25</v>
      </c>
      <c r="Z16" s="17" t="n">
        <f aca="false">SUM(Z11:Z15)</f>
        <v>304840</v>
      </c>
      <c r="AA16" s="115" t="n">
        <f aca="false">SUM(AA11:AA15)</f>
        <v>449632.61</v>
      </c>
      <c r="AB16" s="17" t="n">
        <f aca="false">SUM(AB11:AB15)</f>
        <v>309066</v>
      </c>
      <c r="AC16" s="115" t="n">
        <f aca="false">SUM(AC11:AC15)</f>
        <v>532133</v>
      </c>
      <c r="AD16" s="17" t="n">
        <f aca="false">SUM(AD11:AD15)</f>
        <v>-602580</v>
      </c>
      <c r="AE16" s="115" t="n">
        <f aca="false">SUM(AE11:AE15)</f>
        <v>-1039868</v>
      </c>
      <c r="AF16" s="17" t="n">
        <f aca="false">SUM(AF11:AF15)</f>
        <v>602580</v>
      </c>
      <c r="AG16" s="48" t="n">
        <f aca="false">SUM(AG11:AG15)</f>
        <v>1036526.2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-602580</v>
      </c>
      <c r="AK16" s="48" t="n">
        <f aca="false">SUM(AK11:AK15)</f>
        <v>-1039868</v>
      </c>
      <c r="AL16" s="17" t="n">
        <f aca="false">SUM(AL11:AL15)</f>
        <v>0</v>
      </c>
      <c r="AM16" s="48" t="n">
        <f aca="false">SUM(AM11:AM15)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-49727878</v>
      </c>
      <c r="E19" s="47" t="n">
        <f aca="false">SUM(G19,I19,K19,M19,O19,Q19,S19,U19,W19,Y19,AA19,AC19,AE19,AG19,AI19,AK19,AM19)</f>
        <v>-90522319.23</v>
      </c>
      <c r="F19" s="44" t="n">
        <f aca="false">'TIE-OUT'!F19+RECLASS!F19</f>
        <v>0</v>
      </c>
      <c r="G19" s="45" t="n">
        <f aca="false">'TIE-OUT'!G19+RECLASS!G19</f>
        <v>-14396</v>
      </c>
      <c r="H19" s="111" t="n">
        <f aca="false">+Actuals!E129</f>
        <v>-49478675</v>
      </c>
      <c r="I19" s="112" t="n">
        <f aca="false">+Actuals!F129</f>
        <v>-89885820.61</v>
      </c>
      <c r="J19" s="111" t="n">
        <f aca="false">+Actuals!G129</f>
        <v>-137089</v>
      </c>
      <c r="K19" s="112" t="n">
        <f aca="false">+Actuals!H129</f>
        <v>480518.53</v>
      </c>
      <c r="L19" s="111" t="n">
        <f aca="false">+Actuals!I129</f>
        <v>-149893</v>
      </c>
      <c r="M19" s="112" t="n">
        <f aca="false">+Actuals!J129</f>
        <v>-537860.97</v>
      </c>
      <c r="N19" s="111" t="n">
        <f aca="false">+Actuals!K129</f>
        <v>-890</v>
      </c>
      <c r="O19" s="112" t="n">
        <f aca="false">+Actuals!L129</f>
        <v>-586509.86</v>
      </c>
      <c r="P19" s="111" t="n">
        <f aca="false">+Actuals!M129</f>
        <v>-0</v>
      </c>
      <c r="Q19" s="112" t="n">
        <f aca="false">+Actuals!N129</f>
        <v>1.51</v>
      </c>
      <c r="R19" s="111" t="n">
        <f aca="false">+Actuals!O129</f>
        <v>-0</v>
      </c>
      <c r="S19" s="112" t="n">
        <f aca="false">+Actuals!P129</f>
        <v>-0</v>
      </c>
      <c r="T19" s="111" t="n">
        <f aca="false">+Actuals!Q129</f>
        <v>736</v>
      </c>
      <c r="U19" s="112" t="n">
        <f aca="false">+Actuals!R129</f>
        <v>-151930.34</v>
      </c>
      <c r="V19" s="111" t="n">
        <f aca="false">+Actuals!S129</f>
        <v>11337</v>
      </c>
      <c r="W19" s="112" t="n">
        <f aca="false">+Actuals!T129</f>
        <v>11838.42</v>
      </c>
      <c r="X19" s="111" t="n">
        <f aca="false">+Actuals!U129</f>
        <v>-0</v>
      </c>
      <c r="Y19" s="112" t="n">
        <f aca="false">+Actuals!V129</f>
        <v>151.62</v>
      </c>
      <c r="Z19" s="111" t="n">
        <f aca="false">+Actuals!W129</f>
        <v>26596</v>
      </c>
      <c r="AA19" s="112" t="n">
        <f aca="false">+Actuals!X129</f>
        <v>42561.39</v>
      </c>
      <c r="AB19" s="111" t="n">
        <f aca="false">+Actuals!Y129</f>
        <v>-0</v>
      </c>
      <c r="AC19" s="112" t="n">
        <f aca="false">+Actuals!Z129</f>
        <v>-0</v>
      </c>
      <c r="AD19" s="111" t="n">
        <f aca="false">+Actuals!AA129</f>
        <v>-0</v>
      </c>
      <c r="AE19" s="112" t="n">
        <f aca="false">+Actuals!AB129</f>
        <v>-0</v>
      </c>
      <c r="AF19" s="111" t="n">
        <f aca="false">+Actuals!AC169</f>
        <v>-0</v>
      </c>
      <c r="AG19" s="112" t="n">
        <f aca="false">+Actuals!AD169</f>
        <v>119127.08</v>
      </c>
      <c r="AH19" s="111" t="n">
        <f aca="false">+Actuals!AE169</f>
        <v>-0</v>
      </c>
      <c r="AI19" s="112" t="n">
        <f aca="false">+Actuals!AF169</f>
        <v>-0</v>
      </c>
      <c r="AJ19" s="111" t="n">
        <f aca="false">+Actuals!AG169</f>
        <v>-0</v>
      </c>
      <c r="AK19" s="112" t="n">
        <f aca="false">+Actuals!AH169</f>
        <v>-0</v>
      </c>
      <c r="AL19" s="111" t="n">
        <f aca="false">+Actuals!AI169</f>
        <v>-0</v>
      </c>
      <c r="AM19" s="112" t="n">
        <f aca="false">+Actuals!AJ169</f>
        <v>-0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791038.4</v>
      </c>
      <c r="F20" s="13" t="n">
        <f aca="false">'TIE-OUT'!F20+RECLASS!F20</f>
        <v>0</v>
      </c>
      <c r="G20" s="47" t="n">
        <f aca="false">'TIE-OUT'!G20+RECLASS!G20</f>
        <v>791038.4</v>
      </c>
      <c r="H20" s="111" t="n">
        <f aca="false">+Actuals!E130</f>
        <v>0</v>
      </c>
      <c r="I20" s="112" t="n">
        <f aca="false">+Actuals!F130</f>
        <v>0</v>
      </c>
      <c r="J20" s="111" t="n">
        <f aca="false">+Actuals!G130</f>
        <v>0</v>
      </c>
      <c r="K20" s="117" t="n">
        <f aca="false">+Actuals!H130</f>
        <v>0</v>
      </c>
      <c r="L20" s="111" t="n">
        <f aca="false">+Actuals!I130</f>
        <v>0</v>
      </c>
      <c r="M20" s="112" t="n">
        <f aca="false">+Actuals!J130</f>
        <v>0</v>
      </c>
      <c r="N20" s="111" t="n">
        <f aca="false">+Actuals!K130</f>
        <v>0</v>
      </c>
      <c r="O20" s="112" t="n">
        <f aca="false">+Actuals!L130</f>
        <v>0</v>
      </c>
      <c r="P20" s="111" t="n">
        <f aca="false">+Actuals!M130</f>
        <v>0</v>
      </c>
      <c r="Q20" s="112" t="n">
        <f aca="false">+Actuals!N130</f>
        <v>0</v>
      </c>
      <c r="R20" s="111" t="n">
        <f aca="false">+Actuals!O130</f>
        <v>0</v>
      </c>
      <c r="S20" s="112" t="n">
        <f aca="false">+Actuals!P130</f>
        <v>0</v>
      </c>
      <c r="T20" s="111" t="n">
        <f aca="false">+Actuals!Q130</f>
        <v>0</v>
      </c>
      <c r="U20" s="112" t="n">
        <f aca="false">+Actuals!R130</f>
        <v>0</v>
      </c>
      <c r="V20" s="111" t="n">
        <f aca="false">+Actuals!S130</f>
        <v>0</v>
      </c>
      <c r="W20" s="112" t="n">
        <f aca="false">+Actuals!T130</f>
        <v>0</v>
      </c>
      <c r="X20" s="111" t="n">
        <f aca="false">+Actuals!U130</f>
        <v>0</v>
      </c>
      <c r="Y20" s="112" t="n">
        <f aca="false">+Actuals!V130</f>
        <v>0</v>
      </c>
      <c r="Z20" s="111" t="n">
        <f aca="false">+Actuals!W130</f>
        <v>0</v>
      </c>
      <c r="AA20" s="112" t="n">
        <f aca="false">+Actuals!X130</f>
        <v>0</v>
      </c>
      <c r="AB20" s="111" t="n">
        <f aca="false">+Actuals!Y130</f>
        <v>0</v>
      </c>
      <c r="AC20" s="112" t="n">
        <f aca="false">+Actuals!Z130</f>
        <v>0</v>
      </c>
      <c r="AD20" s="111" t="n">
        <f aca="false">+Actuals!AA130</f>
        <v>0</v>
      </c>
      <c r="AE20" s="112" t="n">
        <f aca="false">+Actuals!AB130</f>
        <v>0</v>
      </c>
      <c r="AF20" s="111" t="n">
        <f aca="false">+Actuals!AC170</f>
        <v>0</v>
      </c>
      <c r="AG20" s="112" t="n">
        <f aca="false">+Actuals!AD170</f>
        <v>0</v>
      </c>
      <c r="AH20" s="111" t="n">
        <f aca="false">+Actuals!AE170</f>
        <v>0</v>
      </c>
      <c r="AI20" s="112" t="n">
        <f aca="false">+Actuals!AF170</f>
        <v>0</v>
      </c>
      <c r="AJ20" s="111" t="n">
        <f aca="false">+Actuals!AG170</f>
        <v>0</v>
      </c>
      <c r="AK20" s="112" t="n">
        <f aca="false">+Actuals!AH170</f>
        <v>0</v>
      </c>
      <c r="AL20" s="111" t="n">
        <f aca="false">+Actuals!AI170</f>
        <v>0</v>
      </c>
      <c r="AM20" s="112" t="n">
        <f aca="false">+Actuals!AJ170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-15409724</v>
      </c>
      <c r="E21" s="47" t="n">
        <f aca="false">SUM(G21,I21,K21,M21,O21,Q21,S21,U21,W21,Y21,AA21,AC21,AE21,AG21,AI21,AK21,AM21)</f>
        <v>-29018019</v>
      </c>
      <c r="F21" s="13" t="n">
        <f aca="false">'TIE-OUT'!F21+RECLASS!F21</f>
        <v>0</v>
      </c>
      <c r="G21" s="47" t="n">
        <f aca="false">'TIE-OUT'!G21+RECLASS!G21</f>
        <v>0</v>
      </c>
      <c r="H21" s="111" t="n">
        <f aca="false">+Actuals!E131</f>
        <v>-15409724</v>
      </c>
      <c r="I21" s="112" t="n">
        <f aca="false">+Actuals!F131</f>
        <v>-29018019</v>
      </c>
      <c r="J21" s="111" t="n">
        <f aca="false">+Actuals!G131</f>
        <v>-0</v>
      </c>
      <c r="K21" s="112" t="n">
        <f aca="false">+Actuals!H131</f>
        <v>-0</v>
      </c>
      <c r="L21" s="111" t="n">
        <f aca="false">+Actuals!I131</f>
        <v>-0</v>
      </c>
      <c r="M21" s="112" t="n">
        <f aca="false">+Actuals!J131</f>
        <v>-0</v>
      </c>
      <c r="N21" s="111" t="n">
        <f aca="false">+Actuals!K131</f>
        <v>102983</v>
      </c>
      <c r="O21" s="112" t="n">
        <f aca="false">+Actuals!L131</f>
        <v>180248</v>
      </c>
      <c r="P21" s="111" t="n">
        <f aca="false">+Actuals!M131</f>
        <v>15405</v>
      </c>
      <c r="Q21" s="112" t="n">
        <f aca="false">+Actuals!N131</f>
        <v>-7721</v>
      </c>
      <c r="R21" s="111" t="n">
        <f aca="false">+Actuals!O131</f>
        <v>-0</v>
      </c>
      <c r="S21" s="112" t="n">
        <f aca="false">+Actuals!P131</f>
        <v>-0</v>
      </c>
      <c r="T21" s="111" t="n">
        <f aca="false">+Actuals!Q131</f>
        <v>-0</v>
      </c>
      <c r="U21" s="112" t="n">
        <f aca="false">+Actuals!R131</f>
        <v>-0</v>
      </c>
      <c r="V21" s="111" t="n">
        <f aca="false">+Actuals!S131</f>
        <v>-0</v>
      </c>
      <c r="W21" s="112" t="n">
        <f aca="false">+Actuals!T131</f>
        <v>-0</v>
      </c>
      <c r="X21" s="111" t="n">
        <f aca="false">+Actuals!U131</f>
        <v>-0</v>
      </c>
      <c r="Y21" s="112" t="n">
        <f aca="false">+Actuals!V131</f>
        <v>-0</v>
      </c>
      <c r="Z21" s="111" t="n">
        <f aca="false">+Actuals!W131</f>
        <v>-309066</v>
      </c>
      <c r="AA21" s="112" t="n">
        <f aca="false">+Actuals!X131</f>
        <v>-532133</v>
      </c>
      <c r="AB21" s="111" t="n">
        <f aca="false">+Actuals!Y131</f>
        <v>-309066</v>
      </c>
      <c r="AC21" s="112" t="n">
        <f aca="false">+Actuals!Z131</f>
        <v>-532133</v>
      </c>
      <c r="AD21" s="111" t="n">
        <f aca="false">+Actuals!AA131</f>
        <v>499744</v>
      </c>
      <c r="AE21" s="112" t="n">
        <f aca="false">+Actuals!AB131</f>
        <v>891739</v>
      </c>
      <c r="AF21" s="111" t="n">
        <f aca="false">+Actuals!AC171</f>
        <v>-499744</v>
      </c>
      <c r="AG21" s="112" t="n">
        <f aca="false">+Actuals!AD171</f>
        <v>-891739</v>
      </c>
      <c r="AH21" s="111" t="n">
        <f aca="false">+Actuals!AE171</f>
        <v>-0</v>
      </c>
      <c r="AI21" s="112" t="n">
        <f aca="false">+Actuals!AF171</f>
        <v>-0</v>
      </c>
      <c r="AJ21" s="111" t="n">
        <f aca="false">+Actuals!AG171</f>
        <v>499744</v>
      </c>
      <c r="AK21" s="112" t="n">
        <f aca="false">+Actuals!AH171</f>
        <v>891739</v>
      </c>
      <c r="AL21" s="111" t="n">
        <f aca="false">+Actuals!AI171</f>
        <v>-0</v>
      </c>
      <c r="AM21" s="112" t="n">
        <f aca="false">+Actuals!AJ171</f>
        <v>-0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'TIE-OUT'!F22+RECLASS!F22</f>
        <v>0</v>
      </c>
      <c r="G22" s="47" t="n">
        <f aca="false">'TIE-OUT'!G22+RECLASS!G22</f>
        <v>0</v>
      </c>
      <c r="H22" s="111" t="n">
        <f aca="false">+Actuals!E132</f>
        <v>0</v>
      </c>
      <c r="I22" s="112" t="n">
        <f aca="false">+Actuals!F132</f>
        <v>0</v>
      </c>
      <c r="J22" s="111" t="n">
        <f aca="false">+Actuals!G132</f>
        <v>0</v>
      </c>
      <c r="K22" s="112" t="n">
        <f aca="false">+Actuals!H132</f>
        <v>0</v>
      </c>
      <c r="L22" s="111" t="n">
        <f aca="false">+Actuals!I132</f>
        <v>0</v>
      </c>
      <c r="M22" s="112" t="n">
        <f aca="false">+Actuals!J132</f>
        <v>0</v>
      </c>
      <c r="N22" s="111" t="n">
        <f aca="false">+Actuals!K132</f>
        <v>0</v>
      </c>
      <c r="O22" s="112" t="n">
        <f aca="false">+Actuals!L132</f>
        <v>0</v>
      </c>
      <c r="P22" s="111" t="n">
        <f aca="false">+Actuals!M132</f>
        <v>0</v>
      </c>
      <c r="Q22" s="112" t="n">
        <f aca="false">+Actuals!N132</f>
        <v>0</v>
      </c>
      <c r="R22" s="111" t="n">
        <f aca="false">+Actuals!O132</f>
        <v>0</v>
      </c>
      <c r="S22" s="112" t="n">
        <f aca="false">+Actuals!P132</f>
        <v>0</v>
      </c>
      <c r="T22" s="111" t="n">
        <f aca="false">+Actuals!Q132</f>
        <v>0</v>
      </c>
      <c r="U22" s="112" t="n">
        <f aca="false">+Actuals!R132</f>
        <v>0</v>
      </c>
      <c r="V22" s="111" t="n">
        <f aca="false">+Actuals!S132</f>
        <v>0</v>
      </c>
      <c r="W22" s="112" t="n">
        <f aca="false">+Actuals!T132</f>
        <v>0</v>
      </c>
      <c r="X22" s="111" t="n">
        <f aca="false">+Actuals!U132</f>
        <v>0</v>
      </c>
      <c r="Y22" s="112" t="n">
        <f aca="false">+Actuals!V132</f>
        <v>0</v>
      </c>
      <c r="Z22" s="111" t="n">
        <f aca="false">+Actuals!W132</f>
        <v>0</v>
      </c>
      <c r="AA22" s="112" t="n">
        <f aca="false">+Actuals!X132</f>
        <v>0</v>
      </c>
      <c r="AB22" s="111" t="n">
        <f aca="false">+Actuals!Y132</f>
        <v>0</v>
      </c>
      <c r="AC22" s="112" t="n">
        <f aca="false">+Actuals!Z132</f>
        <v>0</v>
      </c>
      <c r="AD22" s="111" t="n">
        <f aca="false">+Actuals!AA132</f>
        <v>0</v>
      </c>
      <c r="AE22" s="112" t="n">
        <f aca="false">+Actuals!AB132</f>
        <v>0</v>
      </c>
      <c r="AF22" s="111" t="n">
        <f aca="false">+Actuals!AC172</f>
        <v>0</v>
      </c>
      <c r="AG22" s="112" t="n">
        <f aca="false">+Actuals!AD172</f>
        <v>0</v>
      </c>
      <c r="AH22" s="111" t="n">
        <f aca="false">+Actuals!AE172</f>
        <v>0</v>
      </c>
      <c r="AI22" s="112" t="n">
        <f aca="false">+Actuals!AF172</f>
        <v>0</v>
      </c>
      <c r="AJ22" s="111" t="n">
        <f aca="false">+Actuals!AG172</f>
        <v>0</v>
      </c>
      <c r="AK22" s="112" t="n">
        <f aca="false">+Actuals!AH172</f>
        <v>0</v>
      </c>
      <c r="AL22" s="111" t="n">
        <f aca="false">+Actuals!AI172</f>
        <v>0</v>
      </c>
      <c r="AM22" s="112" t="n">
        <f aca="false">+Actuals!AJ172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211720</v>
      </c>
      <c r="E23" s="47" t="n">
        <f aca="false">SUM(G23,I23,K23,M23,O23,Q23,S23,U23,W23,Y23,AA23,AC23,AE23,AG23,AI23,AK23,AM23)</f>
        <v>379825.682</v>
      </c>
      <c r="F23" s="114" t="n">
        <f aca="false">'TIE-OUT'!F23+RECLASS!F23</f>
        <v>0</v>
      </c>
      <c r="G23" s="115" t="n">
        <f aca="false">'TIE-OUT'!G23+RECLASS!G23</f>
        <v>0</v>
      </c>
      <c r="H23" s="111" t="n">
        <f aca="false">+Actuals!E133</f>
        <v>344152</v>
      </c>
      <c r="I23" s="116" t="n">
        <f aca="false">+Actuals!F133</f>
        <v>617408.69</v>
      </c>
      <c r="J23" s="111" t="n">
        <f aca="false">+Actuals!G133</f>
        <v>-139126</v>
      </c>
      <c r="K23" s="116" t="n">
        <f aca="false">+Actuals!H133</f>
        <v>-249592.044</v>
      </c>
      <c r="L23" s="111" t="n">
        <f aca="false">+Actuals!I133</f>
        <v>-349</v>
      </c>
      <c r="M23" s="116" t="n">
        <f aca="false">+Actuals!J133</f>
        <v>-626.106</v>
      </c>
      <c r="N23" s="111" t="n">
        <f aca="false">+Actuals!K133</f>
        <v>5830</v>
      </c>
      <c r="O23" s="116" t="n">
        <f aca="false">+Actuals!L133</f>
        <v>10459.02</v>
      </c>
      <c r="P23" s="111" t="n">
        <f aca="false">+Actuals!M133</f>
        <v>-0</v>
      </c>
      <c r="Q23" s="116" t="n">
        <f aca="false">+Actuals!N133</f>
        <v>-0</v>
      </c>
      <c r="R23" s="111" t="n">
        <f aca="false">+Actuals!O133</f>
        <v>-0</v>
      </c>
      <c r="S23" s="116" t="n">
        <f aca="false">+Actuals!P133</f>
        <v>-0</v>
      </c>
      <c r="T23" s="111" t="n">
        <f aca="false">+Actuals!Q133</f>
        <v>-15</v>
      </c>
      <c r="U23" s="116" t="n">
        <f aca="false">+Actuals!R133</f>
        <v>-26.91</v>
      </c>
      <c r="V23" s="111" t="n">
        <f aca="false">+Actuals!S133</f>
        <v>-0</v>
      </c>
      <c r="W23" s="116" t="n">
        <f aca="false">+Actuals!T133</f>
        <v>-0</v>
      </c>
      <c r="X23" s="111" t="n">
        <f aca="false">+Actuals!U133</f>
        <v>1228</v>
      </c>
      <c r="Y23" s="116" t="n">
        <f aca="false">+Actuals!V133</f>
        <v>2203.032</v>
      </c>
      <c r="Z23" s="111" t="n">
        <f aca="false">+Actuals!W133</f>
        <v>-0</v>
      </c>
      <c r="AA23" s="116" t="n">
        <f aca="false">+Actuals!X133</f>
        <v>-0</v>
      </c>
      <c r="AB23" s="111" t="n">
        <f aca="false">+Actuals!Y133</f>
        <v>-0</v>
      </c>
      <c r="AC23" s="116" t="n">
        <f aca="false">+Actuals!Z133</f>
        <v>-0</v>
      </c>
      <c r="AD23" s="111" t="n">
        <f aca="false">+Actuals!AA133</f>
        <v>-0</v>
      </c>
      <c r="AE23" s="116" t="n">
        <f aca="false">+Actuals!AB133</f>
        <v>-0</v>
      </c>
      <c r="AF23" s="111" t="n">
        <f aca="false">+Actuals!AC173</f>
        <v>-0</v>
      </c>
      <c r="AG23" s="112" t="n">
        <f aca="false">+Actuals!AD173</f>
        <v>-0</v>
      </c>
      <c r="AH23" s="111" t="n">
        <f aca="false">+Actuals!AE173</f>
        <v>-0</v>
      </c>
      <c r="AI23" s="112" t="n">
        <f aca="false">+Actuals!AF173</f>
        <v>-0</v>
      </c>
      <c r="AJ23" s="111" t="n">
        <f aca="false">+Actuals!AG173</f>
        <v>-0</v>
      </c>
      <c r="AK23" s="112" t="n">
        <f aca="false">+Actuals!AH173</f>
        <v>-0</v>
      </c>
      <c r="AL23" s="111" t="n">
        <f aca="false">+Actuals!AI173</f>
        <v>-0</v>
      </c>
      <c r="AM23" s="112" t="n">
        <f aca="false">+Actuals!AJ173</f>
        <v>-0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-64925882</v>
      </c>
      <c r="E24" s="48" t="n">
        <f aca="false">SUM(E19:E23)</f>
        <v>-118369474.148</v>
      </c>
      <c r="F24" s="17" t="n">
        <f aca="false">SUM(F19:F23)</f>
        <v>0</v>
      </c>
      <c r="G24" s="48" t="n">
        <f aca="false">SUM(G19:G23)</f>
        <v>776642.4</v>
      </c>
      <c r="H24" s="17" t="n">
        <f aca="false">SUM(H19:H23)</f>
        <v>-64544247</v>
      </c>
      <c r="I24" s="48" t="n">
        <f aca="false">SUM(I19:I23)</f>
        <v>-118286430.92</v>
      </c>
      <c r="J24" s="17" t="n">
        <f aca="false">SUM(J19:J23)</f>
        <v>-276215</v>
      </c>
      <c r="K24" s="48" t="n">
        <f aca="false">SUM(K19:K23)</f>
        <v>230926.486</v>
      </c>
      <c r="L24" s="17" t="n">
        <f aca="false">SUM(L19:L23)</f>
        <v>-150242</v>
      </c>
      <c r="M24" s="48" t="n">
        <f aca="false">SUM(M19:M23)</f>
        <v>-538487.076</v>
      </c>
      <c r="N24" s="17" t="n">
        <f aca="false">SUM(N19:N23)</f>
        <v>107923</v>
      </c>
      <c r="O24" s="48" t="n">
        <f aca="false">SUM(O19:O23)</f>
        <v>-395802.84</v>
      </c>
      <c r="P24" s="17" t="n">
        <f aca="false">SUM(P19:P23)</f>
        <v>15405</v>
      </c>
      <c r="Q24" s="48" t="n">
        <f aca="false">SUM(Q19:Q23)</f>
        <v>-7719.49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721</v>
      </c>
      <c r="U24" s="48" t="n">
        <f aca="false">SUM(U19:U23)</f>
        <v>-151957.25</v>
      </c>
      <c r="V24" s="17" t="n">
        <f aca="false">SUM(V19:V23)</f>
        <v>11337</v>
      </c>
      <c r="W24" s="48" t="n">
        <f aca="false">SUM(W19:W23)</f>
        <v>11838.42</v>
      </c>
      <c r="X24" s="17" t="n">
        <f aca="false">SUM(X19:X23)</f>
        <v>1228</v>
      </c>
      <c r="Y24" s="48" t="n">
        <f aca="false">SUM(Y19:Y23)</f>
        <v>2354.652</v>
      </c>
      <c r="Z24" s="17" t="n">
        <f aca="false">SUM(Z19:Z23)</f>
        <v>-282470</v>
      </c>
      <c r="AA24" s="48" t="n">
        <f aca="false">SUM(AA19:AA23)</f>
        <v>-489571.61</v>
      </c>
      <c r="AB24" s="17" t="n">
        <f aca="false">SUM(AB19:AB23)</f>
        <v>-309066</v>
      </c>
      <c r="AC24" s="48" t="n">
        <f aca="false">SUM(AC19:AC23)</f>
        <v>-532133</v>
      </c>
      <c r="AD24" s="17" t="n">
        <f aca="false">SUM(AD19:AD23)</f>
        <v>499744</v>
      </c>
      <c r="AE24" s="48" t="n">
        <f aca="false">SUM(AE19:AE23)</f>
        <v>891739</v>
      </c>
      <c r="AF24" s="17" t="n">
        <f aca="false">SUM(AF19:AF23)</f>
        <v>-499744</v>
      </c>
      <c r="AG24" s="48" t="n">
        <f aca="false">SUM(AG19:AG23)</f>
        <v>-772611.92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499744</v>
      </c>
      <c r="AK24" s="48" t="n">
        <f aca="false">SUM(AK19:AK23)</f>
        <v>891739</v>
      </c>
      <c r="AL24" s="17" t="n">
        <f aca="false">SUM(AL19:AL23)</f>
        <v>0</v>
      </c>
      <c r="AM24" s="48" t="n">
        <f aca="false">SUM(AM19:AM23)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6328</v>
      </c>
      <c r="E27" s="47" t="n">
        <f aca="false">SUM(G27,I27,K27,M27,O27,Q27,S27,U27,W27,Y27,AA27,AC27,AE27,AG27,AI27,AK27,AM27)</f>
        <v>11327.12</v>
      </c>
      <c r="F27" s="44" t="n">
        <f aca="false">'TIE-OUT'!F27+RECLASS!F27</f>
        <v>0</v>
      </c>
      <c r="G27" s="45" t="n">
        <f aca="false">'TIE-OUT'!G27+RECLASS!G27</f>
        <v>0</v>
      </c>
      <c r="H27" s="111" t="n">
        <f aca="false">+Actuals!E134</f>
        <v>6328</v>
      </c>
      <c r="I27" s="112" t="n">
        <f aca="false">+Actuals!F134</f>
        <v>11327.12</v>
      </c>
      <c r="J27" s="111" t="n">
        <f aca="false">+Actuals!G134</f>
        <v>-0</v>
      </c>
      <c r="K27" s="112" t="n">
        <f aca="false">+Actuals!H134</f>
        <v>-0</v>
      </c>
      <c r="L27" s="111" t="n">
        <f aca="false">+Actuals!I134</f>
        <v>-0</v>
      </c>
      <c r="M27" s="112" t="n">
        <f aca="false">+Actuals!J134</f>
        <v>-0</v>
      </c>
      <c r="N27" s="111" t="n">
        <f aca="false">+Actuals!K134</f>
        <v>-0</v>
      </c>
      <c r="O27" s="112" t="n">
        <f aca="false">+Actuals!L134</f>
        <v>-0</v>
      </c>
      <c r="P27" s="111" t="n">
        <f aca="false">+Actuals!M134</f>
        <v>-0</v>
      </c>
      <c r="Q27" s="112" t="n">
        <f aca="false">+Actuals!N134</f>
        <v>-0</v>
      </c>
      <c r="R27" s="111" t="n">
        <f aca="false">+Actuals!O134</f>
        <v>-0</v>
      </c>
      <c r="S27" s="112" t="n">
        <f aca="false">+Actuals!P134</f>
        <v>-0</v>
      </c>
      <c r="T27" s="111" t="n">
        <f aca="false">+Actuals!Q134</f>
        <v>-0</v>
      </c>
      <c r="U27" s="112" t="n">
        <f aca="false">+Actuals!R134</f>
        <v>-0</v>
      </c>
      <c r="V27" s="111" t="n">
        <f aca="false">+Actuals!S134</f>
        <v>-0</v>
      </c>
      <c r="W27" s="112" t="n">
        <f aca="false">+Actuals!T134</f>
        <v>-0</v>
      </c>
      <c r="X27" s="111" t="n">
        <f aca="false">+Actuals!U134</f>
        <v>-0</v>
      </c>
      <c r="Y27" s="112" t="n">
        <f aca="false">+Actuals!V134</f>
        <v>-0</v>
      </c>
      <c r="Z27" s="111" t="n">
        <f aca="false">+Actuals!W134</f>
        <v>-0</v>
      </c>
      <c r="AA27" s="112" t="n">
        <f aca="false">+Actuals!X134</f>
        <v>-0</v>
      </c>
      <c r="AB27" s="111" t="n">
        <f aca="false">+Actuals!Y134</f>
        <v>-0</v>
      </c>
      <c r="AC27" s="112" t="n">
        <f aca="false">+Actuals!Z134</f>
        <v>-0</v>
      </c>
      <c r="AD27" s="111" t="n">
        <f aca="false">+Actuals!AA134</f>
        <v>-0</v>
      </c>
      <c r="AE27" s="112" t="n">
        <f aca="false">+Actuals!AB134</f>
        <v>-0</v>
      </c>
      <c r="AF27" s="111" t="n">
        <f aca="false">+Actuals!AC174</f>
        <v>-0</v>
      </c>
      <c r="AG27" s="112" t="n">
        <f aca="false">+Actuals!AD174</f>
        <v>-0</v>
      </c>
      <c r="AH27" s="111" t="n">
        <f aca="false">+Actuals!AE174</f>
        <v>-0</v>
      </c>
      <c r="AI27" s="112" t="n">
        <f aca="false">+Actuals!AF174</f>
        <v>-0</v>
      </c>
      <c r="AJ27" s="111" t="n">
        <f aca="false">+Actuals!AG174</f>
        <v>-0</v>
      </c>
      <c r="AK27" s="112" t="n">
        <f aca="false">+Actuals!AH174</f>
        <v>-0</v>
      </c>
      <c r="AL27" s="111" t="n">
        <f aca="false">+Actuals!AI174</f>
        <v>-0</v>
      </c>
      <c r="AM27" s="112" t="n">
        <f aca="false">+Actuals!AJ174</f>
        <v>-0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-18440</v>
      </c>
      <c r="E28" s="47" t="n">
        <f aca="false">SUM(G28,I28,K28,M28,O28,Q28,S28,U28,W28,Y28,AA28,AC28,AE28,AG28,AI28,AK28,AM28)</f>
        <v>-33975.62</v>
      </c>
      <c r="F28" s="114" t="n">
        <f aca="false">'TIE-OUT'!F28+RECLASS!F28</f>
        <v>0</v>
      </c>
      <c r="G28" s="115" t="n">
        <f aca="false">'TIE-OUT'!G28+RECLASS!G28</f>
        <v>0</v>
      </c>
      <c r="H28" s="111" t="n">
        <f aca="false">+Actuals!E135</f>
        <v>-18440</v>
      </c>
      <c r="I28" s="112" t="n">
        <f aca="false">+Actuals!F135</f>
        <v>-33975.62</v>
      </c>
      <c r="J28" s="111" t="n">
        <f aca="false">+Actuals!G135</f>
        <v>-0</v>
      </c>
      <c r="K28" s="112" t="n">
        <f aca="false">+Actuals!H135</f>
        <v>-0</v>
      </c>
      <c r="L28" s="111" t="n">
        <f aca="false">+Actuals!I135</f>
        <v>-0</v>
      </c>
      <c r="M28" s="112" t="n">
        <f aca="false">+Actuals!J135</f>
        <v>-0</v>
      </c>
      <c r="N28" s="111" t="n">
        <f aca="false">+Actuals!K135</f>
        <v>-0</v>
      </c>
      <c r="O28" s="112" t="n">
        <f aca="false">+Actuals!L135</f>
        <v>-0</v>
      </c>
      <c r="P28" s="111" t="n">
        <f aca="false">+Actuals!M135</f>
        <v>-0</v>
      </c>
      <c r="Q28" s="112" t="n">
        <f aca="false">+Actuals!N135</f>
        <v>-0</v>
      </c>
      <c r="R28" s="111" t="n">
        <f aca="false">+Actuals!O135</f>
        <v>-0</v>
      </c>
      <c r="S28" s="112" t="n">
        <f aca="false">+Actuals!P135</f>
        <v>-0</v>
      </c>
      <c r="T28" s="111" t="n">
        <f aca="false">+Actuals!Q135</f>
        <v>-0</v>
      </c>
      <c r="U28" s="112" t="n">
        <f aca="false">+Actuals!R135</f>
        <v>-0</v>
      </c>
      <c r="V28" s="111" t="n">
        <f aca="false">+Actuals!S135</f>
        <v>-0</v>
      </c>
      <c r="W28" s="112" t="n">
        <f aca="false">+Actuals!T135</f>
        <v>-0</v>
      </c>
      <c r="X28" s="111" t="n">
        <f aca="false">+Actuals!U135</f>
        <v>-0</v>
      </c>
      <c r="Y28" s="112" t="n">
        <f aca="false">+Actuals!V135</f>
        <v>-0</v>
      </c>
      <c r="Z28" s="111" t="n">
        <f aca="false">+Actuals!W135</f>
        <v>-0</v>
      </c>
      <c r="AA28" s="112" t="n">
        <f aca="false">+Actuals!X135</f>
        <v>-0</v>
      </c>
      <c r="AB28" s="111" t="n">
        <f aca="false">+Actuals!Y135</f>
        <v>-0</v>
      </c>
      <c r="AC28" s="112" t="n">
        <f aca="false">+Actuals!Z135</f>
        <v>-0</v>
      </c>
      <c r="AD28" s="111" t="n">
        <f aca="false">+Actuals!AA135</f>
        <v>-0</v>
      </c>
      <c r="AE28" s="112" t="n">
        <f aca="false">+Actuals!AB135</f>
        <v>-0</v>
      </c>
      <c r="AF28" s="111" t="n">
        <f aca="false">+Actuals!AC175</f>
        <v>-0</v>
      </c>
      <c r="AG28" s="112" t="n">
        <f aca="false">+Actuals!AD175</f>
        <v>-0</v>
      </c>
      <c r="AH28" s="111" t="n">
        <f aca="false">+Actuals!AE175</f>
        <v>-0</v>
      </c>
      <c r="AI28" s="112" t="n">
        <f aca="false">+Actuals!AF175</f>
        <v>-0</v>
      </c>
      <c r="AJ28" s="111" t="n">
        <f aca="false">+Actuals!AG175</f>
        <v>-0</v>
      </c>
      <c r="AK28" s="112" t="n">
        <f aca="false">+Actuals!AH175</f>
        <v>-0</v>
      </c>
      <c r="AL28" s="111" t="n">
        <f aca="false">+Actuals!AI175</f>
        <v>-0</v>
      </c>
      <c r="AM28" s="112" t="n">
        <f aca="false">+Actuals!AJ175</f>
        <v>-0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-12112</v>
      </c>
      <c r="E29" s="48" t="n">
        <f aca="false">SUM(E27:E28)</f>
        <v>-22648.5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-12112</v>
      </c>
      <c r="I29" s="48" t="n">
        <f aca="false">SUM(I27:I28)</f>
        <v>-22648.5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-14934</v>
      </c>
      <c r="E32" s="47" t="n">
        <f aca="false">SUM(G32,I32,K32,M32,O32,Q32,S32,U32,W32,Y32,AA32,AC32,AE32,AG32,AI32,AK32,AM32)</f>
        <v>-26792.2640000001</v>
      </c>
      <c r="F32" s="44" t="n">
        <f aca="false">'TIE-OUT'!F32+RECLASS!F32</f>
        <v>0</v>
      </c>
      <c r="G32" s="45" t="n">
        <f aca="false">'TIE-OUT'!G32+RECLASS!G32</f>
        <v>0</v>
      </c>
      <c r="H32" s="111" t="n">
        <f aca="false">+Actuals!E136</f>
        <v>-489819</v>
      </c>
      <c r="I32" s="112" t="n">
        <f aca="false">+Actuals!F136</f>
        <v>-878735.29</v>
      </c>
      <c r="J32" s="111" t="n">
        <f aca="false">+Actuals!G136</f>
        <v>496428</v>
      </c>
      <c r="K32" s="112" t="n">
        <f aca="false">+Actuals!H136</f>
        <v>890598.445</v>
      </c>
      <c r="L32" s="111" t="n">
        <f aca="false">+Actuals!I136</f>
        <v>-4494</v>
      </c>
      <c r="M32" s="112" t="n">
        <f aca="false">+Actuals!J136</f>
        <v>-8474.925</v>
      </c>
      <c r="N32" s="111" t="n">
        <f aca="false">+Actuals!K136</f>
        <v>-5830</v>
      </c>
      <c r="O32" s="112" t="n">
        <f aca="false">+Actuals!L136</f>
        <v>-10026.935</v>
      </c>
      <c r="P32" s="111" t="n">
        <f aca="false">+Actuals!M136</f>
        <v>-10470</v>
      </c>
      <c r="Q32" s="112" t="n">
        <f aca="false">+Actuals!N136</f>
        <v>-25504.505</v>
      </c>
      <c r="R32" s="111" t="n">
        <f aca="false">+Actuals!O136</f>
        <v>-0</v>
      </c>
      <c r="S32" s="112" t="n">
        <f aca="false">+Actuals!P136</f>
        <v>1478.077</v>
      </c>
      <c r="T32" s="111" t="n">
        <f aca="false">+Actuals!Q136</f>
        <v>-749</v>
      </c>
      <c r="U32" s="112" t="n">
        <f aca="false">+Actuals!R136</f>
        <v>-2577.951</v>
      </c>
      <c r="V32" s="111" t="n">
        <f aca="false">+Actuals!S136</f>
        <v>-0</v>
      </c>
      <c r="W32" s="112" t="n">
        <f aca="false">+Actuals!T136</f>
        <v>-16546.872</v>
      </c>
      <c r="X32" s="111" t="n">
        <f aca="false">+Actuals!U136</f>
        <v>-0</v>
      </c>
      <c r="Y32" s="112" t="n">
        <f aca="false">+Actuals!V136</f>
        <v>11484.066</v>
      </c>
      <c r="Z32" s="111" t="n">
        <f aca="false">+Actuals!W136</f>
        <v>-0</v>
      </c>
      <c r="AA32" s="112" t="n">
        <f aca="false">+Actuals!X136</f>
        <v>11513.626</v>
      </c>
      <c r="AB32" s="111" t="n">
        <f aca="false">+Actuals!Y136</f>
        <v>-0</v>
      </c>
      <c r="AC32" s="112" t="n">
        <f aca="false">+Actuals!Z136</f>
        <v>-0</v>
      </c>
      <c r="AD32" s="111" t="n">
        <f aca="false">+Actuals!AA136</f>
        <v>-0</v>
      </c>
      <c r="AE32" s="112" t="n">
        <f aca="false">+Actuals!AB136</f>
        <v>-0</v>
      </c>
      <c r="AF32" s="111" t="n">
        <f aca="false">+Actuals!AC176</f>
        <v>-0</v>
      </c>
      <c r="AG32" s="112" t="n">
        <f aca="false">+Actuals!AD176</f>
        <v>-0</v>
      </c>
      <c r="AH32" s="111" t="n">
        <f aca="false">+Actuals!AE176</f>
        <v>-0</v>
      </c>
      <c r="AI32" s="112" t="n">
        <f aca="false">+Actuals!AF176</f>
        <v>-0</v>
      </c>
      <c r="AJ32" s="111" t="n">
        <f aca="false">+Actuals!AG176</f>
        <v>-0</v>
      </c>
      <c r="AK32" s="112" t="n">
        <f aca="false">+Actuals!AH176</f>
        <v>-0</v>
      </c>
      <c r="AL32" s="111" t="n">
        <f aca="false">+Actuals!AI176</f>
        <v>-0</v>
      </c>
      <c r="AM32" s="112" t="n">
        <f aca="false">+Actuals!AJ176</f>
        <v>-0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-22224</v>
      </c>
      <c r="E33" s="47" t="n">
        <f aca="false">SUM(G33,I33,K33,M33,O33,Q33,S33,U33,W33,Y33,AA33,AC33,AE33,AG33,AI33,AK33,AM33)</f>
        <v>-41250.43</v>
      </c>
      <c r="F33" s="13" t="n">
        <f aca="false">'TIE-OUT'!F33+RECLASS!F33</f>
        <v>0</v>
      </c>
      <c r="G33" s="47" t="n">
        <f aca="false">'TIE-OUT'!G33+RECLASS!G33</f>
        <v>0</v>
      </c>
      <c r="H33" s="111" t="n">
        <f aca="false">+Actuals!E137</f>
        <v>-0</v>
      </c>
      <c r="I33" s="112" t="n">
        <f aca="false">+Actuals!F137</f>
        <v>-0</v>
      </c>
      <c r="J33" s="111" t="n">
        <f aca="false">+Actuals!G137</f>
        <v>-13645</v>
      </c>
      <c r="K33" s="112" t="n">
        <f aca="false">+Actuals!H137</f>
        <v>-25546.78</v>
      </c>
      <c r="L33" s="111" t="n">
        <f aca="false">+Actuals!I137</f>
        <v>-6920</v>
      </c>
      <c r="M33" s="112" t="n">
        <f aca="false">+Actuals!J137</f>
        <v>-12667.68</v>
      </c>
      <c r="N33" s="111" t="n">
        <f aca="false">+Actuals!K137</f>
        <v>-1659</v>
      </c>
      <c r="O33" s="112" t="n">
        <f aca="false">+Actuals!L137</f>
        <v>-3035.97</v>
      </c>
      <c r="P33" s="111" t="n">
        <f aca="false">+Actuals!M137</f>
        <v>-0</v>
      </c>
      <c r="Q33" s="112" t="n">
        <f aca="false">+Actuals!N137</f>
        <v>-0</v>
      </c>
      <c r="R33" s="111" t="n">
        <f aca="false">+Actuals!O137</f>
        <v>-0</v>
      </c>
      <c r="S33" s="112" t="n">
        <f aca="false">+Actuals!P137</f>
        <v>-0</v>
      </c>
      <c r="T33" s="111" t="n">
        <f aca="false">+Actuals!Q137</f>
        <v>0</v>
      </c>
      <c r="U33" s="112" t="n">
        <f aca="false">+Actuals!R137</f>
        <v>0</v>
      </c>
      <c r="V33" s="111" t="n">
        <f aca="false">+Actuals!S137</f>
        <v>-0</v>
      </c>
      <c r="W33" s="112" t="n">
        <f aca="false">+Actuals!T137</f>
        <v>-0</v>
      </c>
      <c r="X33" s="111" t="n">
        <f aca="false">+Actuals!U137</f>
        <v>0</v>
      </c>
      <c r="Y33" s="112" t="n">
        <f aca="false">+Actuals!V137</f>
        <v>0</v>
      </c>
      <c r="Z33" s="111" t="n">
        <f aca="false">+Actuals!W137</f>
        <v>-0</v>
      </c>
      <c r="AA33" s="112" t="n">
        <f aca="false">+Actuals!X137</f>
        <v>-0</v>
      </c>
      <c r="AB33" s="111" t="n">
        <f aca="false">+Actuals!Y137</f>
        <v>-0</v>
      </c>
      <c r="AC33" s="112" t="n">
        <f aca="false">+Actuals!Z137</f>
        <v>-0</v>
      </c>
      <c r="AD33" s="111" t="n">
        <f aca="false">+Actuals!AA137</f>
        <v>-0</v>
      </c>
      <c r="AE33" s="112" t="n">
        <f aca="false">+Actuals!AB137</f>
        <v>-0</v>
      </c>
      <c r="AF33" s="111" t="n">
        <f aca="false">+Actuals!AC177</f>
        <v>-0</v>
      </c>
      <c r="AG33" s="112" t="n">
        <f aca="false">+Actuals!AD177</f>
        <v>-0</v>
      </c>
      <c r="AH33" s="111" t="n">
        <f aca="false">+Actuals!AE177</f>
        <v>-0</v>
      </c>
      <c r="AI33" s="112" t="n">
        <f aca="false">+Actuals!AF177</f>
        <v>-0</v>
      </c>
      <c r="AJ33" s="111" t="n">
        <f aca="false">+Actuals!AG177</f>
        <v>-0</v>
      </c>
      <c r="AK33" s="112" t="n">
        <f aca="false">+Actuals!AH177</f>
        <v>-0</v>
      </c>
      <c r="AL33" s="111" t="n">
        <f aca="false">+Actuals!AI177</f>
        <v>-0</v>
      </c>
      <c r="AM33" s="112" t="n">
        <f aca="false">+Actuals!AJ177</f>
        <v>-0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26563</v>
      </c>
      <c r="E34" s="47" t="n">
        <f aca="false">SUM(G34,I34,K34,M34,O34,Q34,S34,U34,W34,Y34,AA34,AC34,AE34,AG34,AI34,AK34,AM34)</f>
        <v>34474.23</v>
      </c>
      <c r="F34" s="13" t="n">
        <f aca="false">'TIE-OUT'!F34+RECLASS!F34</f>
        <v>0</v>
      </c>
      <c r="G34" s="47" t="n">
        <f aca="false">'TIE-OUT'!G34+RECLASS!G34</f>
        <v>0</v>
      </c>
      <c r="H34" s="111" t="n">
        <f aca="false">+Actuals!E138</f>
        <v>-0</v>
      </c>
      <c r="I34" s="112" t="n">
        <f aca="false">+Actuals!F138</f>
        <v>-0</v>
      </c>
      <c r="J34" s="111" t="n">
        <f aca="false">+Actuals!G138</f>
        <v>26000</v>
      </c>
      <c r="K34" s="112" t="n">
        <f aca="false">+Actuals!H138</f>
        <v>34092.86</v>
      </c>
      <c r="L34" s="111" t="n">
        <f aca="false">+Actuals!I138</f>
        <v>563</v>
      </c>
      <c r="M34" s="112" t="n">
        <f aca="false">+Actuals!J138</f>
        <v>381.37</v>
      </c>
      <c r="N34" s="111" t="n">
        <f aca="false">+Actuals!K138</f>
        <v>-0</v>
      </c>
      <c r="O34" s="112" t="n">
        <f aca="false">+Actuals!L138</f>
        <v>-0</v>
      </c>
      <c r="P34" s="111" t="n">
        <f aca="false">+Actuals!M138</f>
        <v>-0</v>
      </c>
      <c r="Q34" s="112" t="n">
        <f aca="false">+Actuals!N138</f>
        <v>-0</v>
      </c>
      <c r="R34" s="111" t="n">
        <f aca="false">+Actuals!O138</f>
        <v>0</v>
      </c>
      <c r="S34" s="112" t="n">
        <f aca="false">+Actuals!P138</f>
        <v>0</v>
      </c>
      <c r="T34" s="111" t="n">
        <f aca="false">+Actuals!Q138</f>
        <v>-0</v>
      </c>
      <c r="U34" s="112" t="n">
        <f aca="false">+Actuals!R138</f>
        <v>-0</v>
      </c>
      <c r="V34" s="111" t="n">
        <f aca="false">+Actuals!S138</f>
        <v>-0</v>
      </c>
      <c r="W34" s="112" t="n">
        <f aca="false">+Actuals!T138</f>
        <v>-0</v>
      </c>
      <c r="X34" s="111" t="n">
        <f aca="false">+Actuals!U138</f>
        <v>-0</v>
      </c>
      <c r="Y34" s="112" t="n">
        <f aca="false">+Actuals!V138</f>
        <v>-0</v>
      </c>
      <c r="Z34" s="111" t="n">
        <f aca="false">+Actuals!W138</f>
        <v>-0</v>
      </c>
      <c r="AA34" s="112" t="n">
        <f aca="false">+Actuals!X138</f>
        <v>-0</v>
      </c>
      <c r="AB34" s="111" t="n">
        <f aca="false">+Actuals!Y138</f>
        <v>-0</v>
      </c>
      <c r="AC34" s="112" t="n">
        <f aca="false">+Actuals!Z138</f>
        <v>-0</v>
      </c>
      <c r="AD34" s="111" t="n">
        <f aca="false">+Actuals!AA138</f>
        <v>-0</v>
      </c>
      <c r="AE34" s="112" t="n">
        <f aca="false">+Actuals!AB138</f>
        <v>-0</v>
      </c>
      <c r="AF34" s="111" t="n">
        <f aca="false">+Actuals!AC178</f>
        <v>-0</v>
      </c>
      <c r="AG34" s="112" t="n">
        <f aca="false">+Actuals!AD178</f>
        <v>-0</v>
      </c>
      <c r="AH34" s="111" t="n">
        <f aca="false">+Actuals!AE178</f>
        <v>-0</v>
      </c>
      <c r="AI34" s="112" t="n">
        <f aca="false">+Actuals!AF178</f>
        <v>-0</v>
      </c>
      <c r="AJ34" s="111" t="n">
        <f aca="false">+Actuals!AG178</f>
        <v>-0</v>
      </c>
      <c r="AK34" s="112" t="n">
        <f aca="false">+Actuals!AH178</f>
        <v>-0</v>
      </c>
      <c r="AL34" s="111" t="n">
        <f aca="false">+Actuals!AI178</f>
        <v>-0</v>
      </c>
      <c r="AM34" s="112" t="n">
        <f aca="false">+Actuals!AJ178</f>
        <v>-0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-90843</v>
      </c>
      <c r="E35" s="47" t="n">
        <f aca="false">SUM(G35,I35,K35,M35,O35,Q35,S35,U35,W35,Y35,AA35,AC35,AE35,AG35,AI35,AK35,AM35)</f>
        <v>-194965.66</v>
      </c>
      <c r="F35" s="114" t="n">
        <f aca="false">'TIE-OUT'!F35+RECLASS!F35</f>
        <v>0</v>
      </c>
      <c r="G35" s="115" t="n">
        <f aca="false">'TIE-OUT'!G35+RECLASS!G35</f>
        <v>0</v>
      </c>
      <c r="H35" s="111" t="n">
        <f aca="false">+Actuals!E139</f>
        <v>-89796</v>
      </c>
      <c r="I35" s="112" t="n">
        <f aca="false">+Actuals!F139</f>
        <v>-0.01</v>
      </c>
      <c r="J35" s="111" t="n">
        <f aca="false">+Actuals!G139</f>
        <v>-1043</v>
      </c>
      <c r="K35" s="112" t="n">
        <f aca="false">+Actuals!H139</f>
        <v>-0</v>
      </c>
      <c r="L35" s="111" t="n">
        <f aca="false">+Actuals!I139</f>
        <v>-4</v>
      </c>
      <c r="M35" s="112" t="n">
        <f aca="false">+Actuals!J139</f>
        <v>-0</v>
      </c>
      <c r="N35" s="111" t="n">
        <f aca="false">+Actuals!K139</f>
        <v>-0</v>
      </c>
      <c r="O35" s="112" t="n">
        <f aca="false">+Actuals!L139</f>
        <v>-0</v>
      </c>
      <c r="P35" s="111" t="n">
        <f aca="false">+Actuals!M139</f>
        <v>-0</v>
      </c>
      <c r="Q35" s="112" t="n">
        <f aca="false">+Actuals!N139</f>
        <v>-0</v>
      </c>
      <c r="R35" s="111" t="n">
        <f aca="false">+Actuals!O139</f>
        <v>-0</v>
      </c>
      <c r="S35" s="112" t="n">
        <f aca="false">+Actuals!P139</f>
        <v>-0</v>
      </c>
      <c r="T35" s="111" t="n">
        <f aca="false">+Actuals!Q139</f>
        <v>-0</v>
      </c>
      <c r="U35" s="112" t="n">
        <f aca="false">+Actuals!R139</f>
        <v>-194965.65</v>
      </c>
      <c r="V35" s="111" t="n">
        <f aca="false">+Actuals!S139</f>
        <v>-0</v>
      </c>
      <c r="W35" s="112" t="n">
        <f aca="false">+Actuals!T139</f>
        <v>-0</v>
      </c>
      <c r="X35" s="111" t="n">
        <f aca="false">+Actuals!U139</f>
        <v>-0</v>
      </c>
      <c r="Y35" s="112" t="n">
        <f aca="false">+Actuals!V139</f>
        <v>-0</v>
      </c>
      <c r="Z35" s="111" t="n">
        <f aca="false">+Actuals!W139</f>
        <v>-0</v>
      </c>
      <c r="AA35" s="112" t="n">
        <f aca="false">+Actuals!X139</f>
        <v>-0</v>
      </c>
      <c r="AB35" s="111" t="n">
        <f aca="false">+Actuals!Y139</f>
        <v>0</v>
      </c>
      <c r="AC35" s="112" t="n">
        <f aca="false">+Actuals!Z139</f>
        <v>0</v>
      </c>
      <c r="AD35" s="111" t="n">
        <f aca="false">+Actuals!AA139</f>
        <v>0</v>
      </c>
      <c r="AE35" s="112" t="n">
        <f aca="false">+Actuals!AB139</f>
        <v>0</v>
      </c>
      <c r="AF35" s="111" t="n">
        <f aca="false">+Actuals!AC179</f>
        <v>0</v>
      </c>
      <c r="AG35" s="112" t="n">
        <f aca="false">+Actuals!AD179</f>
        <v>0</v>
      </c>
      <c r="AH35" s="111" t="n">
        <f aca="false">+Actuals!AE179</f>
        <v>0</v>
      </c>
      <c r="AI35" s="112" t="n">
        <f aca="false">+Actuals!AF179</f>
        <v>0</v>
      </c>
      <c r="AJ35" s="111" t="n">
        <f aca="false">+Actuals!AG179</f>
        <v>0</v>
      </c>
      <c r="AK35" s="112" t="n">
        <f aca="false">+Actuals!AH179</f>
        <v>0</v>
      </c>
      <c r="AL35" s="111" t="n">
        <f aca="false">+Actuals!AI179</f>
        <v>0</v>
      </c>
      <c r="AM35" s="112" t="n">
        <f aca="false">+Actuals!AJ179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-101438</v>
      </c>
      <c r="E36" s="48" t="n">
        <f aca="false">SUM(E32:E35)</f>
        <v>-228534.124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-579615</v>
      </c>
      <c r="I36" s="48" t="n">
        <f aca="false">SUM(I32:I35)</f>
        <v>-878735.3</v>
      </c>
      <c r="J36" s="17" t="n">
        <f aca="false">SUM(J32:J35)</f>
        <v>507740</v>
      </c>
      <c r="K36" s="48" t="n">
        <f aca="false">SUM(K32:K35)</f>
        <v>899144.525</v>
      </c>
      <c r="L36" s="17" t="n">
        <f aca="false">SUM(L32:L35)</f>
        <v>-10855</v>
      </c>
      <c r="M36" s="48" t="n">
        <f aca="false">SUM(M32:M35)</f>
        <v>-20761.235</v>
      </c>
      <c r="N36" s="17" t="n">
        <f aca="false">SUM(N32:N35)</f>
        <v>-7489</v>
      </c>
      <c r="O36" s="48" t="n">
        <f aca="false">SUM(O32:O35)</f>
        <v>-13062.905</v>
      </c>
      <c r="P36" s="17" t="n">
        <f aca="false">SUM(P32:P35)</f>
        <v>-10470</v>
      </c>
      <c r="Q36" s="48" t="n">
        <f aca="false">SUM(Q32:Q35)</f>
        <v>-25504.505</v>
      </c>
      <c r="R36" s="17" t="n">
        <f aca="false">SUM(R32:R35)</f>
        <v>0</v>
      </c>
      <c r="S36" s="48" t="n">
        <f aca="false">SUM(S32:S35)</f>
        <v>1478.077</v>
      </c>
      <c r="T36" s="17" t="n">
        <f aca="false">SUM(T32:T35)</f>
        <v>-749</v>
      </c>
      <c r="U36" s="48" t="n">
        <f aca="false">SUM(U32:U35)</f>
        <v>-197543.601</v>
      </c>
      <c r="V36" s="17" t="n">
        <f aca="false">SUM(V32:V35)</f>
        <v>0</v>
      </c>
      <c r="W36" s="48" t="n">
        <f aca="false">SUM(W32:W35)</f>
        <v>-16546.872</v>
      </c>
      <c r="X36" s="17" t="n">
        <f aca="false">SUM(X32:X35)</f>
        <v>0</v>
      </c>
      <c r="Y36" s="48" t="n">
        <f aca="false">SUM(Y32:Y35)</f>
        <v>11484.066</v>
      </c>
      <c r="Z36" s="17" t="n">
        <f aca="false">SUM(Z32:Z35)</f>
        <v>0</v>
      </c>
      <c r="AA36" s="48" t="n">
        <f aca="false">SUM(AA32:AA35)</f>
        <v>11513.626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0</v>
      </c>
      <c r="E39" s="47" t="n">
        <f aca="false">SUM(G39,I39,K39,M39,O39,Q39,S39,U39,W39,Y39,AA39,AC39,AE39,AG39,AI39,AK39,AM39)</f>
        <v>0</v>
      </c>
      <c r="F39" s="44" t="n">
        <f aca="false">'TIE-OUT'!F39+RECLASS!F39</f>
        <v>0</v>
      </c>
      <c r="G39" s="45" t="n">
        <f aca="false">'TIE-OUT'!G39+RECLASS!G39</f>
        <v>0</v>
      </c>
      <c r="H39" s="111" t="n">
        <f aca="false">+Actuals!E140</f>
        <v>2390</v>
      </c>
      <c r="I39" s="112" t="n">
        <f aca="false">+Actuals!F140</f>
        <v>4287.66</v>
      </c>
      <c r="J39" s="111" t="n">
        <f aca="false">+Actuals!G140</f>
        <v>-2390</v>
      </c>
      <c r="K39" s="112" t="n">
        <f aca="false">+Actuals!H140</f>
        <v>-4287.66</v>
      </c>
      <c r="L39" s="111" t="n">
        <f aca="false">+Actuals!I140</f>
        <v>-0</v>
      </c>
      <c r="M39" s="112" t="n">
        <f aca="false">+Actuals!J140</f>
        <v>-0</v>
      </c>
      <c r="N39" s="111" t="n">
        <f aca="false">+Actuals!K140</f>
        <v>-0</v>
      </c>
      <c r="O39" s="112" t="n">
        <f aca="false">+Actuals!L140</f>
        <v>-0</v>
      </c>
      <c r="P39" s="111" t="n">
        <f aca="false">+Actuals!M140</f>
        <v>-0</v>
      </c>
      <c r="Q39" s="112" t="n">
        <f aca="false">+Actuals!N140</f>
        <v>-0</v>
      </c>
      <c r="R39" s="111" t="n">
        <f aca="false">+Actuals!O140</f>
        <v>-0</v>
      </c>
      <c r="S39" s="112" t="n">
        <f aca="false">+Actuals!P140</f>
        <v>-0</v>
      </c>
      <c r="T39" s="111" t="n">
        <f aca="false">+Actuals!Q140</f>
        <v>-0</v>
      </c>
      <c r="U39" s="112" t="n">
        <f aca="false">+Actuals!R140</f>
        <v>-0</v>
      </c>
      <c r="V39" s="111" t="n">
        <f aca="false">+Actuals!S140</f>
        <v>-0</v>
      </c>
      <c r="W39" s="112" t="n">
        <f aca="false">+Actuals!T140</f>
        <v>-0</v>
      </c>
      <c r="X39" s="111" t="n">
        <f aca="false">+Actuals!U140</f>
        <v>-0</v>
      </c>
      <c r="Y39" s="112" t="n">
        <f aca="false">+Actuals!V140</f>
        <v>-0</v>
      </c>
      <c r="Z39" s="111" t="n">
        <f aca="false">+Actuals!W140</f>
        <v>-0</v>
      </c>
      <c r="AA39" s="112" t="n">
        <f aca="false">+Actuals!X140</f>
        <v>-0</v>
      </c>
      <c r="AB39" s="111" t="n">
        <f aca="false">+Actuals!Y140</f>
        <v>-0</v>
      </c>
      <c r="AC39" s="112" t="n">
        <f aca="false">+Actuals!Z140</f>
        <v>-0</v>
      </c>
      <c r="AD39" s="111" t="n">
        <f aca="false">+Actuals!AA140</f>
        <v>-0</v>
      </c>
      <c r="AE39" s="112" t="n">
        <f aca="false">+Actuals!AB140</f>
        <v>-0</v>
      </c>
      <c r="AF39" s="111" t="n">
        <f aca="false">+Actuals!AC180</f>
        <v>-0</v>
      </c>
      <c r="AG39" s="112" t="n">
        <f aca="false">+Actuals!AD180</f>
        <v>-0</v>
      </c>
      <c r="AH39" s="111" t="n">
        <f aca="false">+Actuals!AE180</f>
        <v>-0</v>
      </c>
      <c r="AI39" s="112" t="n">
        <f aca="false">+Actuals!AF180</f>
        <v>-0</v>
      </c>
      <c r="AJ39" s="111" t="n">
        <f aca="false">+Actuals!AG180</f>
        <v>-0</v>
      </c>
      <c r="AK39" s="112" t="n">
        <f aca="false">+Actuals!AH180</f>
        <v>-0</v>
      </c>
      <c r="AL39" s="111" t="n">
        <f aca="false">+Actuals!AI180</f>
        <v>-0</v>
      </c>
      <c r="AM39" s="112" t="n">
        <f aca="false">+Actuals!AJ180</f>
        <v>-0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-272351</v>
      </c>
      <c r="E40" s="47" t="n">
        <f aca="false">SUM(G40,I40,K40,M40,O40,Q40,S40,U40,W40,Y40,AA40,AC40,AE40,AG40,AI40,AK40,AM40)</f>
        <v>-247669.7</v>
      </c>
      <c r="F40" s="13" t="n">
        <f aca="false">'TIE-OUT'!F40+RECLASS!F40</f>
        <v>0</v>
      </c>
      <c r="G40" s="47" t="n">
        <f aca="false">'TIE-OUT'!G40+RECLASS!G40</f>
        <v>0</v>
      </c>
      <c r="H40" s="111" t="n">
        <f aca="false">+Actuals!E141</f>
        <v>-116330</v>
      </c>
      <c r="I40" s="112" t="n">
        <f aca="false">+Actuals!F141</f>
        <v>-246852.26</v>
      </c>
      <c r="J40" s="111" t="n">
        <f aca="false">+Actuals!G141</f>
        <v>-159023</v>
      </c>
      <c r="K40" s="112" t="n">
        <f aca="false">+Actuals!H141</f>
        <v>-817.46</v>
      </c>
      <c r="L40" s="111" t="n">
        <f aca="false">+Actuals!I141</f>
        <v>4</v>
      </c>
      <c r="M40" s="112" t="n">
        <f aca="false">+Actuals!J141</f>
        <v>0.01</v>
      </c>
      <c r="N40" s="111" t="n">
        <f aca="false">+Actuals!K141</f>
        <v>-0</v>
      </c>
      <c r="O40" s="112" t="n">
        <f aca="false">+Actuals!L141</f>
        <v>-0</v>
      </c>
      <c r="P40" s="111" t="n">
        <f aca="false">+Actuals!M141</f>
        <v>-0</v>
      </c>
      <c r="Q40" s="112" t="n">
        <f aca="false">+Actuals!N141</f>
        <v>-0</v>
      </c>
      <c r="R40" s="111" t="n">
        <f aca="false">+Actuals!O141</f>
        <v>-0</v>
      </c>
      <c r="S40" s="112" t="n">
        <f aca="false">+Actuals!P141</f>
        <v>-0</v>
      </c>
      <c r="T40" s="111" t="n">
        <f aca="false">+Actuals!Q141</f>
        <v>-0</v>
      </c>
      <c r="U40" s="112" t="n">
        <f aca="false">+Actuals!R141</f>
        <v>-0</v>
      </c>
      <c r="V40" s="111" t="n">
        <f aca="false">+Actuals!S141</f>
        <v>-0</v>
      </c>
      <c r="W40" s="112" t="n">
        <f aca="false">+Actuals!T141</f>
        <v>-0</v>
      </c>
      <c r="X40" s="111" t="n">
        <f aca="false">+Actuals!U141</f>
        <v>2998</v>
      </c>
      <c r="Y40" s="112" t="n">
        <f aca="false">+Actuals!V141</f>
        <v>0.01</v>
      </c>
      <c r="Z40" s="111" t="n">
        <f aca="false">+Actuals!W141</f>
        <v>-0</v>
      </c>
      <c r="AA40" s="112" t="n">
        <f aca="false">+Actuals!X141</f>
        <v>-0</v>
      </c>
      <c r="AB40" s="111" t="n">
        <f aca="false">+Actuals!Y141</f>
        <v>-0</v>
      </c>
      <c r="AC40" s="112" t="n">
        <f aca="false">+Actuals!Z141</f>
        <v>-0</v>
      </c>
      <c r="AD40" s="111" t="n">
        <f aca="false">+Actuals!AA141</f>
        <v>-0</v>
      </c>
      <c r="AE40" s="112" t="n">
        <f aca="false">+Actuals!AB141</f>
        <v>-0</v>
      </c>
      <c r="AF40" s="111" t="n">
        <f aca="false">+Actuals!AC181</f>
        <v>-0</v>
      </c>
      <c r="AG40" s="112" t="n">
        <f aca="false">+Actuals!AD181</f>
        <v>-0</v>
      </c>
      <c r="AH40" s="111" t="n">
        <f aca="false">+Actuals!AE181</f>
        <v>-0</v>
      </c>
      <c r="AI40" s="112" t="n">
        <f aca="false">+Actuals!AF181</f>
        <v>-0</v>
      </c>
      <c r="AJ40" s="111" t="n">
        <f aca="false">+Actuals!AG181</f>
        <v>-0</v>
      </c>
      <c r="AK40" s="112" t="n">
        <f aca="false">+Actuals!AH181</f>
        <v>-0</v>
      </c>
      <c r="AL40" s="111" t="n">
        <f aca="false">+Actuals!AI181</f>
        <v>-0</v>
      </c>
      <c r="AM40" s="112" t="n">
        <f aca="false">+Actuals!AJ181</f>
        <v>-0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0</v>
      </c>
      <c r="F41" s="114" t="n">
        <f aca="false">'TIE-OUT'!F41+RECLASS!F41</f>
        <v>0</v>
      </c>
      <c r="G41" s="115" t="n">
        <f aca="false">'TIE-OUT'!G41+RECLASS!G41</f>
        <v>0</v>
      </c>
      <c r="H41" s="111" t="n">
        <f aca="false">+Actuals!E142</f>
        <v>0</v>
      </c>
      <c r="I41" s="112" t="n">
        <f aca="false">+Actuals!F142</f>
        <v>0</v>
      </c>
      <c r="J41" s="111" t="n">
        <f aca="false">+Actuals!G142</f>
        <v>0</v>
      </c>
      <c r="K41" s="112" t="n">
        <f aca="false">+Actuals!H142</f>
        <v>0</v>
      </c>
      <c r="L41" s="111" t="n">
        <f aca="false">+Actuals!I142</f>
        <v>0</v>
      </c>
      <c r="M41" s="112" t="n">
        <f aca="false">+Actuals!J142</f>
        <v>0</v>
      </c>
      <c r="N41" s="111" t="n">
        <f aca="false">+Actuals!K142</f>
        <v>0</v>
      </c>
      <c r="O41" s="112" t="n">
        <f aca="false">+Actuals!L142</f>
        <v>0</v>
      </c>
      <c r="P41" s="111" t="n">
        <f aca="false">+Actuals!M142</f>
        <v>0</v>
      </c>
      <c r="Q41" s="112" t="n">
        <f aca="false">+Actuals!N142</f>
        <v>0</v>
      </c>
      <c r="R41" s="111" t="n">
        <f aca="false">+Actuals!O142</f>
        <v>0</v>
      </c>
      <c r="S41" s="112" t="n">
        <f aca="false">+Actuals!P142</f>
        <v>0</v>
      </c>
      <c r="T41" s="111" t="n">
        <f aca="false">+Actuals!Q142</f>
        <v>0</v>
      </c>
      <c r="U41" s="112" t="n">
        <f aca="false">+Actuals!R142</f>
        <v>0</v>
      </c>
      <c r="V41" s="111" t="n">
        <f aca="false">+Actuals!S142</f>
        <v>0</v>
      </c>
      <c r="W41" s="112" t="n">
        <f aca="false">+Actuals!T142</f>
        <v>0</v>
      </c>
      <c r="X41" s="111" t="n">
        <f aca="false">+Actuals!U142</f>
        <v>0</v>
      </c>
      <c r="Y41" s="112" t="n">
        <f aca="false">+Actuals!V142</f>
        <v>0</v>
      </c>
      <c r="Z41" s="111" t="n">
        <f aca="false">+Actuals!W142</f>
        <v>0</v>
      </c>
      <c r="AA41" s="112" t="n">
        <f aca="false">+Actuals!X142</f>
        <v>0</v>
      </c>
      <c r="AB41" s="111" t="n">
        <f aca="false">+Actuals!Y142</f>
        <v>0</v>
      </c>
      <c r="AC41" s="112" t="n">
        <f aca="false">+Actuals!Z142</f>
        <v>0</v>
      </c>
      <c r="AD41" s="111" t="n">
        <f aca="false">+Actuals!AA142</f>
        <v>0</v>
      </c>
      <c r="AE41" s="112" t="n">
        <f aca="false">+Actuals!AB142</f>
        <v>0</v>
      </c>
      <c r="AF41" s="111" t="n">
        <f aca="false">+Actuals!AC182</f>
        <v>0</v>
      </c>
      <c r="AG41" s="112" t="n">
        <f aca="false">+Actuals!AD182</f>
        <v>0</v>
      </c>
      <c r="AH41" s="111" t="n">
        <f aca="false">+Actuals!AE182</f>
        <v>0</v>
      </c>
      <c r="AI41" s="112" t="n">
        <f aca="false">+Actuals!AF182</f>
        <v>0</v>
      </c>
      <c r="AJ41" s="111" t="n">
        <f aca="false">+Actuals!AG182</f>
        <v>0</v>
      </c>
      <c r="AK41" s="112" t="n">
        <f aca="false">+Actuals!AH182</f>
        <v>0</v>
      </c>
      <c r="AL41" s="111" t="n">
        <f aca="false">+Actuals!AI182</f>
        <v>0</v>
      </c>
      <c r="AM41" s="112" t="n">
        <f aca="false">+Actuals!AJ182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-272351</v>
      </c>
      <c r="E42" s="48" t="n">
        <f aca="false">SUM(E40:E41)</f>
        <v>-247669.7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-116330</v>
      </c>
      <c r="I42" s="48" t="n">
        <f aca="false">SUM(I40:I41)</f>
        <v>-246852.26</v>
      </c>
      <c r="J42" s="17" t="n">
        <f aca="false">SUM(J40:J41)</f>
        <v>-159023</v>
      </c>
      <c r="K42" s="48" t="n">
        <f aca="false">SUM(K40:K41)</f>
        <v>-817.46</v>
      </c>
      <c r="L42" s="17" t="n">
        <f aca="false">SUM(L40:L41)</f>
        <v>4</v>
      </c>
      <c r="M42" s="48" t="n">
        <f aca="false">SUM(M40:M41)</f>
        <v>0.01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2998</v>
      </c>
      <c r="Y42" s="48" t="n">
        <f aca="false">SUM(Y40:Y41)</f>
        <v>0.01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-272351</v>
      </c>
      <c r="E43" s="48" t="n">
        <f aca="false">E42+E39</f>
        <v>-247669.7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-113940</v>
      </c>
      <c r="I43" s="48" t="n">
        <f aca="false">I42+I39</f>
        <v>-242564.6</v>
      </c>
      <c r="J43" s="17" t="n">
        <f aca="false">J42+J39</f>
        <v>-161413</v>
      </c>
      <c r="K43" s="48" t="n">
        <f aca="false">K42+K39</f>
        <v>-5105.12</v>
      </c>
      <c r="L43" s="17" t="n">
        <f aca="false">L42+L39</f>
        <v>4</v>
      </c>
      <c r="M43" s="48" t="n">
        <f aca="false">M42+M39</f>
        <v>0.01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2998</v>
      </c>
      <c r="Y43" s="48" t="n">
        <f aca="false">Y42+Y39</f>
        <v>0.01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0</v>
      </c>
      <c r="E45" s="47" t="n">
        <f aca="false">SUM(G45,I45,K45,M45,O45,Q45,S45,U45,W45,Y45,AA45,AC45,AE45,AG45,AI45,AK45,AM45)</f>
        <v>0</v>
      </c>
      <c r="F45" s="44" t="n">
        <f aca="false">'TIE-OUT'!F45+RECLASS!F45</f>
        <v>0</v>
      </c>
      <c r="G45" s="45" t="n">
        <f aca="false">'TIE-OUT'!G45+RECLASS!G45</f>
        <v>0</v>
      </c>
      <c r="H45" s="111" t="n">
        <f aca="false">+Actuals!E143</f>
        <v>0</v>
      </c>
      <c r="I45" s="112" t="n">
        <f aca="false">+Actuals!F143</f>
        <v>0</v>
      </c>
      <c r="J45" s="111" t="n">
        <f aca="false">+Actuals!G143</f>
        <v>0</v>
      </c>
      <c r="K45" s="112" t="n">
        <f aca="false">+Actuals!H143</f>
        <v>0</v>
      </c>
      <c r="L45" s="111" t="n">
        <f aca="false">+Actuals!I143</f>
        <v>0</v>
      </c>
      <c r="M45" s="112" t="n">
        <f aca="false">+Actuals!J143</f>
        <v>0</v>
      </c>
      <c r="N45" s="111" t="n">
        <f aca="false">+Actuals!K143</f>
        <v>0</v>
      </c>
      <c r="O45" s="112" t="n">
        <f aca="false">+Actuals!L143</f>
        <v>0</v>
      </c>
      <c r="P45" s="111" t="n">
        <f aca="false">+Actuals!M143</f>
        <v>0</v>
      </c>
      <c r="Q45" s="112" t="n">
        <f aca="false">+Actuals!N143</f>
        <v>0</v>
      </c>
      <c r="R45" s="111" t="n">
        <f aca="false">+Actuals!O143</f>
        <v>0</v>
      </c>
      <c r="S45" s="112" t="n">
        <f aca="false">+Actuals!P143</f>
        <v>0</v>
      </c>
      <c r="T45" s="111" t="n">
        <f aca="false">+Actuals!Q143</f>
        <v>0</v>
      </c>
      <c r="U45" s="112" t="n">
        <f aca="false">+Actuals!R143</f>
        <v>0</v>
      </c>
      <c r="V45" s="111" t="n">
        <f aca="false">+Actuals!S143</f>
        <v>0</v>
      </c>
      <c r="W45" s="112" t="n">
        <f aca="false">+Actuals!T143</f>
        <v>0</v>
      </c>
      <c r="X45" s="111" t="n">
        <f aca="false">+Actuals!U143</f>
        <v>0</v>
      </c>
      <c r="Y45" s="112" t="n">
        <f aca="false">+Actuals!V143</f>
        <v>0</v>
      </c>
      <c r="Z45" s="111" t="n">
        <f aca="false">+Actuals!W143</f>
        <v>0</v>
      </c>
      <c r="AA45" s="112" t="n">
        <f aca="false">+Actuals!X143</f>
        <v>0</v>
      </c>
      <c r="AB45" s="111" t="n">
        <f aca="false">+Actuals!Y143</f>
        <v>0</v>
      </c>
      <c r="AC45" s="112" t="n">
        <f aca="false">+Actuals!Z143</f>
        <v>0</v>
      </c>
      <c r="AD45" s="111" t="n">
        <f aca="false">+Actuals!AA143</f>
        <v>0</v>
      </c>
      <c r="AE45" s="112" t="n">
        <f aca="false">+Actuals!AB143</f>
        <v>0</v>
      </c>
      <c r="AF45" s="111" t="n">
        <f aca="false">+Actuals!AC183</f>
        <v>0</v>
      </c>
      <c r="AG45" s="112" t="n">
        <f aca="false">+Actuals!AD183</f>
        <v>0</v>
      </c>
      <c r="AH45" s="111" t="n">
        <f aca="false">+Actuals!AE183</f>
        <v>0</v>
      </c>
      <c r="AI45" s="112" t="n">
        <f aca="false">+Actuals!AF183</f>
        <v>0</v>
      </c>
      <c r="AJ45" s="111" t="n">
        <f aca="false">+Actuals!AG183</f>
        <v>0</v>
      </c>
      <c r="AK45" s="112" t="n">
        <f aca="false">+Actuals!AH183</f>
        <v>0</v>
      </c>
      <c r="AL45" s="111" t="n">
        <f aca="false">+Actuals!AI183</f>
        <v>0</v>
      </c>
      <c r="AM45" s="112" t="n">
        <f aca="false">+Actuals!AJ183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0</v>
      </c>
      <c r="E47" s="47" t="n">
        <f aca="false">SUM(G47,I47,K47,M47,O47,Q47,S47,U47,W47,Y47,AA47,AC47,AE47,AG47,AI47,AK47,AM47)</f>
        <v>0</v>
      </c>
      <c r="F47" s="13" t="n">
        <f aca="false">'TIE-OUT'!F47+RECLASS!F47</f>
        <v>0</v>
      </c>
      <c r="G47" s="47" t="n">
        <f aca="false">'TIE-OUT'!G47+RECLASS!G47</f>
        <v>0</v>
      </c>
      <c r="H47" s="111" t="n">
        <f aca="false">+Actuals!E144</f>
        <v>0</v>
      </c>
      <c r="I47" s="112" t="n">
        <f aca="false">+Actuals!F144</f>
        <v>0</v>
      </c>
      <c r="J47" s="111" t="n">
        <f aca="false">+Actuals!G144</f>
        <v>0</v>
      </c>
      <c r="K47" s="112" t="n">
        <f aca="false">+Actuals!H144</f>
        <v>0</v>
      </c>
      <c r="L47" s="111" t="n">
        <f aca="false">+Actuals!I144</f>
        <v>0</v>
      </c>
      <c r="M47" s="112" t="n">
        <f aca="false">+Actuals!J144</f>
        <v>0</v>
      </c>
      <c r="N47" s="111" t="n">
        <f aca="false">+Actuals!K144</f>
        <v>0</v>
      </c>
      <c r="O47" s="112" t="n">
        <f aca="false">+Actuals!L144</f>
        <v>0</v>
      </c>
      <c r="P47" s="111" t="n">
        <f aca="false">+Actuals!M144</f>
        <v>0</v>
      </c>
      <c r="Q47" s="112" t="n">
        <f aca="false">+Actuals!N144</f>
        <v>0</v>
      </c>
      <c r="R47" s="111" t="n">
        <f aca="false">+Actuals!O144</f>
        <v>0</v>
      </c>
      <c r="S47" s="112" t="n">
        <f aca="false">+Actuals!P144</f>
        <v>0</v>
      </c>
      <c r="T47" s="111" t="n">
        <f aca="false">+Actuals!Q144</f>
        <v>0</v>
      </c>
      <c r="U47" s="112" t="n">
        <f aca="false">+Actuals!R144</f>
        <v>0</v>
      </c>
      <c r="V47" s="111" t="n">
        <f aca="false">+Actuals!S144</f>
        <v>0</v>
      </c>
      <c r="W47" s="112" t="n">
        <f aca="false">+Actuals!T144</f>
        <v>0</v>
      </c>
      <c r="X47" s="111" t="n">
        <f aca="false">+Actuals!U144</f>
        <v>0</v>
      </c>
      <c r="Y47" s="112" t="n">
        <f aca="false">+Actuals!V144</f>
        <v>0</v>
      </c>
      <c r="Z47" s="111" t="n">
        <f aca="false">+Actuals!W144</f>
        <v>0</v>
      </c>
      <c r="AA47" s="112" t="n">
        <f aca="false">+Actuals!X144</f>
        <v>0</v>
      </c>
      <c r="AB47" s="111" t="n">
        <f aca="false">+Actuals!Y144</f>
        <v>0</v>
      </c>
      <c r="AC47" s="112" t="n">
        <f aca="false">+Actuals!Z144</f>
        <v>0</v>
      </c>
      <c r="AD47" s="111" t="n">
        <f aca="false">+Actuals!AA144</f>
        <v>0</v>
      </c>
      <c r="AE47" s="112" t="n">
        <f aca="false">+Actuals!AB144</f>
        <v>0</v>
      </c>
      <c r="AF47" s="111" t="n">
        <f aca="false">+Actuals!AC184</f>
        <v>0</v>
      </c>
      <c r="AG47" s="112" t="n">
        <f aca="false">+Actuals!AD184</f>
        <v>0</v>
      </c>
      <c r="AH47" s="111" t="n">
        <f aca="false">+Actuals!AE184</f>
        <v>0</v>
      </c>
      <c r="AI47" s="112" t="n">
        <f aca="false">+Actuals!AF184</f>
        <v>0</v>
      </c>
      <c r="AJ47" s="111" t="n">
        <f aca="false">+Actuals!AG184</f>
        <v>0</v>
      </c>
      <c r="AK47" s="112" t="n">
        <f aca="false">+Actuals!AH184</f>
        <v>0</v>
      </c>
      <c r="AL47" s="111" t="n">
        <f aca="false">+Actuals!AI184</f>
        <v>0</v>
      </c>
      <c r="AM47" s="112" t="n">
        <f aca="false">+Actuals!AJ184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341852</v>
      </c>
      <c r="E49" s="47" t="n">
        <f aca="false">SUM(G49,I49,K49,M49,O49,Q49,S49,U49,W49,Y49,AA49,AC49,AE49,AG49,AI49,AK49,AM49)</f>
        <v>612885.298</v>
      </c>
      <c r="F49" s="13" t="n">
        <f aca="false">'TIE-OUT'!F49+RECLASS!F49</f>
        <v>0</v>
      </c>
      <c r="G49" s="47" t="n">
        <f aca="false">'TIE-OUT'!G49+RECLASS!G49</f>
        <v>0</v>
      </c>
      <c r="H49" s="111" t="n">
        <f aca="false">+Actuals!E145</f>
        <v>-274745</v>
      </c>
      <c r="I49" s="112" t="n">
        <f aca="false">+Actuals!F145</f>
        <v>-492892.53</v>
      </c>
      <c r="J49" s="111" t="n">
        <f aca="false">+Actuals!G145</f>
        <v>-185389</v>
      </c>
      <c r="K49" s="112" t="n">
        <f aca="false">+Actuals!H145</f>
        <v>-332587.866</v>
      </c>
      <c r="L49" s="111" t="n">
        <f aca="false">+Actuals!I145</f>
        <v>834837</v>
      </c>
      <c r="M49" s="112" t="n">
        <f aca="false">+Actuals!J145</f>
        <v>1497697.578</v>
      </c>
      <c r="N49" s="111" t="n">
        <f aca="false">+Actuals!K145</f>
        <v>-120092</v>
      </c>
      <c r="O49" s="112" t="n">
        <f aca="false">+Actuals!L145</f>
        <v>-1787771.238</v>
      </c>
      <c r="P49" s="111" t="n">
        <f aca="false">+Actuals!M145</f>
        <v>10470</v>
      </c>
      <c r="Q49" s="112" t="n">
        <f aca="false">+Actuals!N145</f>
        <v>1590712.18</v>
      </c>
      <c r="R49" s="111" t="n">
        <f aca="false">+Actuals!O145</f>
        <v>5672</v>
      </c>
      <c r="S49" s="112" t="n">
        <f aca="false">+Actuals!P145</f>
        <v>10175.568</v>
      </c>
      <c r="T49" s="111" t="n">
        <f aca="false">+Actuals!Q145</f>
        <v>-2918</v>
      </c>
      <c r="U49" s="112" t="n">
        <f aca="false">+Actuals!R145</f>
        <v>-5234.892</v>
      </c>
      <c r="V49" s="111" t="n">
        <f aca="false">+Actuals!S145</f>
        <v>-11337</v>
      </c>
      <c r="W49" s="112" t="n">
        <f aca="false">+Actuals!T145</f>
        <v>-20338.578</v>
      </c>
      <c r="X49" s="111" t="n">
        <f aca="false">+Actuals!U145</f>
        <v>4888</v>
      </c>
      <c r="Y49" s="112" t="n">
        <f aca="false">+Actuals!V145</f>
        <v>8769.072</v>
      </c>
      <c r="Z49" s="111" t="n">
        <f aca="false">+Actuals!W145</f>
        <v>-22370</v>
      </c>
      <c r="AA49" s="112" t="n">
        <f aca="false">+Actuals!X145</f>
        <v>-40131.78</v>
      </c>
      <c r="AB49" s="111" t="n">
        <f aca="false">+Actuals!Y145</f>
        <v>-0</v>
      </c>
      <c r="AC49" s="112" t="n">
        <f aca="false">+Actuals!Z145</f>
        <v>-0</v>
      </c>
      <c r="AD49" s="111" t="n">
        <f aca="false">+Actuals!AA145</f>
        <v>102836</v>
      </c>
      <c r="AE49" s="112" t="n">
        <f aca="false">+Actuals!AB145</f>
        <v>184487.784</v>
      </c>
      <c r="AF49" s="111" t="n">
        <f aca="false">+Actuals!AC185</f>
        <v>-102836</v>
      </c>
      <c r="AG49" s="112" t="n">
        <f aca="false">+Actuals!AD185</f>
        <v>-184487.784</v>
      </c>
      <c r="AH49" s="111" t="n">
        <f aca="false">+Actuals!AE185</f>
        <v>-0</v>
      </c>
      <c r="AI49" s="112" t="n">
        <f aca="false">+Actuals!AF185</f>
        <v>-0</v>
      </c>
      <c r="AJ49" s="111" t="n">
        <f aca="false">+Actuals!AG185</f>
        <v>102836</v>
      </c>
      <c r="AK49" s="112" t="n">
        <f aca="false">+Actuals!AH185</f>
        <v>184487.784</v>
      </c>
      <c r="AL49" s="111" t="n">
        <f aca="false">+Actuals!AI185</f>
        <v>-0</v>
      </c>
      <c r="AM49" s="112" t="n">
        <f aca="false">+Actuals!AJ185</f>
        <v>-0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-211720</v>
      </c>
      <c r="E51" s="47" t="n">
        <f aca="false">SUM(G51,I51,K51,M51,O51,Q51,S51,U51,W51,Y51,AA51,AC51,AE51,AG51,AI51,AK51,AM51)</f>
        <v>-379825.682</v>
      </c>
      <c r="F51" s="13" t="n">
        <f aca="false">'TIE-OUT'!F51+RECLASS!F51</f>
        <v>0</v>
      </c>
      <c r="G51" s="47" t="n">
        <f aca="false">'TIE-OUT'!G51+RECLASS!G51</f>
        <v>0</v>
      </c>
      <c r="H51" s="111" t="n">
        <f aca="false">+Actuals!E146</f>
        <v>-344152</v>
      </c>
      <c r="I51" s="112" t="n">
        <f aca="false">+Actuals!F146</f>
        <v>-617408.69</v>
      </c>
      <c r="J51" s="111" t="n">
        <f aca="false">+Actuals!G146</f>
        <v>139126</v>
      </c>
      <c r="K51" s="112" t="n">
        <f aca="false">+Actuals!H146</f>
        <v>249592.044</v>
      </c>
      <c r="L51" s="111" t="n">
        <f aca="false">+Actuals!I146</f>
        <v>349</v>
      </c>
      <c r="M51" s="112" t="n">
        <f aca="false">+Actuals!J146</f>
        <v>626.106</v>
      </c>
      <c r="N51" s="111" t="n">
        <f aca="false">+Actuals!K146</f>
        <v>-5830</v>
      </c>
      <c r="O51" s="112" t="n">
        <f aca="false">+Actuals!L146</f>
        <v>-10459.02</v>
      </c>
      <c r="P51" s="111" t="n">
        <f aca="false">+Actuals!M146</f>
        <v>-0</v>
      </c>
      <c r="Q51" s="112" t="n">
        <f aca="false">+Actuals!N146</f>
        <v>-0</v>
      </c>
      <c r="R51" s="111" t="n">
        <f aca="false">+Actuals!O146</f>
        <v>-0</v>
      </c>
      <c r="S51" s="112" t="n">
        <f aca="false">+Actuals!P146</f>
        <v>-0</v>
      </c>
      <c r="T51" s="111" t="n">
        <f aca="false">+Actuals!Q146</f>
        <v>15</v>
      </c>
      <c r="U51" s="112" t="n">
        <f aca="false">+Actuals!R146</f>
        <v>26.91</v>
      </c>
      <c r="V51" s="111" t="n">
        <f aca="false">+Actuals!S146</f>
        <v>-0</v>
      </c>
      <c r="W51" s="112" t="n">
        <f aca="false">+Actuals!T146</f>
        <v>-0</v>
      </c>
      <c r="X51" s="111" t="n">
        <f aca="false">+Actuals!U146</f>
        <v>-1228</v>
      </c>
      <c r="Y51" s="112" t="n">
        <f aca="false">+Actuals!V146</f>
        <v>-2203.032</v>
      </c>
      <c r="Z51" s="111" t="n">
        <f aca="false">+Actuals!W146</f>
        <v>-0</v>
      </c>
      <c r="AA51" s="112" t="n">
        <f aca="false">+Actuals!X146</f>
        <v>-0</v>
      </c>
      <c r="AB51" s="111" t="n">
        <f aca="false">+Actuals!Y146</f>
        <v>-0</v>
      </c>
      <c r="AC51" s="112" t="n">
        <f aca="false">+Actuals!Z146</f>
        <v>-0</v>
      </c>
      <c r="AD51" s="111" t="n">
        <f aca="false">+Actuals!AA146</f>
        <v>-0</v>
      </c>
      <c r="AE51" s="112" t="n">
        <f aca="false">+Actuals!AB146</f>
        <v>-0</v>
      </c>
      <c r="AF51" s="111" t="n">
        <f aca="false">+Actuals!AC186</f>
        <v>-0</v>
      </c>
      <c r="AG51" s="112" t="n">
        <f aca="false">+Actuals!AD186</f>
        <v>-0</v>
      </c>
      <c r="AH51" s="111" t="n">
        <f aca="false">+Actuals!AE186</f>
        <v>-0</v>
      </c>
      <c r="AI51" s="112" t="n">
        <f aca="false">+Actuals!AF186</f>
        <v>-0</v>
      </c>
      <c r="AJ51" s="111" t="n">
        <f aca="false">+Actuals!AG186</f>
        <v>-0</v>
      </c>
      <c r="AK51" s="112" t="n">
        <f aca="false">+Actuals!AH186</f>
        <v>-0</v>
      </c>
      <c r="AL51" s="111" t="n">
        <f aca="false">+Actuals!AI186</f>
        <v>-0</v>
      </c>
      <c r="AM51" s="112" t="n">
        <f aca="false">+Actuals!AJ186</f>
        <v>-0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-13147260</v>
      </c>
      <c r="E54" s="47" t="n">
        <f aca="false">SUM(G54,I54,K54,M54,O54,Q54,S54,U54,W54,Y54,AA54,AC54,AE54,AG54,AI54,AK54,AM54)</f>
        <v>340035.58</v>
      </c>
      <c r="F54" s="44" t="n">
        <f aca="false">'TIE-OUT'!F54+RECLASS!F54</f>
        <v>0</v>
      </c>
      <c r="G54" s="45" t="n">
        <f aca="false">'TIE-OUT'!G54+RECLASS!G54</f>
        <v>0</v>
      </c>
      <c r="H54" s="111" t="n">
        <f aca="false">+Actuals!E147</f>
        <v>-7503970</v>
      </c>
      <c r="I54" s="112" t="n">
        <f aca="false">+Actuals!F147</f>
        <v>-846440.04</v>
      </c>
      <c r="J54" s="111" t="n">
        <f aca="false">+Actuals!G147</f>
        <v>-5619003</v>
      </c>
      <c r="K54" s="112" t="n">
        <f aca="false">+Actuals!H147+574371</f>
        <v>623658.85</v>
      </c>
      <c r="L54" s="111" t="n">
        <f aca="false">+Actuals!I147</f>
        <v>-1373</v>
      </c>
      <c r="M54" s="112" t="n">
        <f aca="false">+Actuals!J147</f>
        <v>-7563.18</v>
      </c>
      <c r="N54" s="111" t="n">
        <f aca="false">+Actuals!K147</f>
        <v>-2710</v>
      </c>
      <c r="O54" s="112" t="n">
        <f aca="false">+Actuals!L147</f>
        <v>-1381.24</v>
      </c>
      <c r="P54" s="111" t="n">
        <f aca="false">+Actuals!M147</f>
        <v>-0</v>
      </c>
      <c r="Q54" s="112" t="n">
        <f aca="false">+Actuals!N147</f>
        <v>-0</v>
      </c>
      <c r="R54" s="111" t="n">
        <f aca="false">+Actuals!O147</f>
        <v>-0</v>
      </c>
      <c r="S54" s="112" t="n">
        <f aca="false">+Actuals!P147</f>
        <v>-0</v>
      </c>
      <c r="T54" s="111" t="n">
        <f aca="false">+Actuals!Q147</f>
        <v>736</v>
      </c>
      <c r="U54" s="112" t="n">
        <f aca="false">+Actuals!R147</f>
        <v>154.56</v>
      </c>
      <c r="V54" s="111" t="n">
        <f aca="false">+Actuals!S147</f>
        <v>-20940</v>
      </c>
      <c r="W54" s="112" t="n">
        <f aca="false">+Actuals!T147</f>
        <v>-2764.08</v>
      </c>
      <c r="X54" s="111" t="n">
        <f aca="false">+Actuals!U147</f>
        <v>-0</v>
      </c>
      <c r="Y54" s="112" t="n">
        <f aca="false">+Actuals!V147</f>
        <v>-0</v>
      </c>
      <c r="Z54" s="111" t="n">
        <f aca="false">+Actuals!W147</f>
        <v>-0</v>
      </c>
      <c r="AA54" s="112" t="n">
        <f aca="false">+Actuals!X147</f>
        <v>574370.71</v>
      </c>
      <c r="AB54" s="111" t="n">
        <f aca="false">+Actuals!Y147</f>
        <v>-0</v>
      </c>
      <c r="AC54" s="112" t="n">
        <f aca="false">+Actuals!Z147</f>
        <v>-0</v>
      </c>
      <c r="AD54" s="111" t="n">
        <f aca="false">+Actuals!AA147</f>
        <v>-0</v>
      </c>
      <c r="AE54" s="112" t="n">
        <f aca="false">+Actuals!AB147</f>
        <v>-0</v>
      </c>
      <c r="AF54" s="111" t="n">
        <f aca="false">+Actuals!AC187</f>
        <v>-0</v>
      </c>
      <c r="AG54" s="112" t="n">
        <f aca="false">+Actuals!AD187</f>
        <v>-0</v>
      </c>
      <c r="AH54" s="111" t="n">
        <f aca="false">+Actuals!AE187</f>
        <v>-0</v>
      </c>
      <c r="AI54" s="112" t="n">
        <f aca="false">+Actuals!AF187</f>
        <v>-0</v>
      </c>
      <c r="AJ54" s="111" t="n">
        <f aca="false">+Actuals!AG187</f>
        <v>-0</v>
      </c>
      <c r="AK54" s="112" t="n">
        <f aca="false">+Actuals!AH187</f>
        <v>-0</v>
      </c>
      <c r="AL54" s="111" t="n">
        <f aca="false">+Actuals!AI187</f>
        <v>-0</v>
      </c>
      <c r="AM54" s="112" t="n">
        <f aca="false">+Actuals!AJ187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0</v>
      </c>
      <c r="E55" s="47" t="n">
        <f aca="false">SUM(G55,I55,K55,M55,O55,Q55,S55,U55,W55,Y55,AA55,AC55,AE55,AG55,AI55,AK55,AM55)</f>
        <v>-2010129.1</v>
      </c>
      <c r="F55" s="114" t="n">
        <f aca="false">'TIE-OUT'!F55+RECLASS!F55</f>
        <v>0</v>
      </c>
      <c r="G55" s="115" t="n">
        <f aca="false">'TIE-OUT'!G55+RECLASS!G55</f>
        <v>1459232.91</v>
      </c>
      <c r="H55" s="111" t="n">
        <f aca="false">+Actuals!E148</f>
        <v>-0</v>
      </c>
      <c r="I55" s="112" t="n">
        <f aca="false">+Actuals!F148</f>
        <v>-2595525.83</v>
      </c>
      <c r="J55" s="111" t="n">
        <f aca="false">+Actuals!G148</f>
        <v>-0</v>
      </c>
      <c r="K55" s="112" t="n">
        <f aca="false">+Actuals!H148</f>
        <v>78224.45</v>
      </c>
      <c r="L55" s="111" t="n">
        <f aca="false">+Actuals!I148</f>
        <v>-0</v>
      </c>
      <c r="M55" s="113" t="n">
        <f aca="false">+Actuals!J148+1575024</f>
        <v>1575023.98</v>
      </c>
      <c r="N55" s="111" t="n">
        <f aca="false">+Actuals!K148</f>
        <v>-0</v>
      </c>
      <c r="O55" s="112" t="n">
        <f aca="false">+Actuals!L148</f>
        <v>-0</v>
      </c>
      <c r="P55" s="111" t="n">
        <f aca="false">+Actuals!M148</f>
        <v>-0</v>
      </c>
      <c r="Q55" s="113" t="n">
        <f aca="false">+Actuals!N148-969422</f>
        <v>-969422</v>
      </c>
      <c r="R55" s="111" t="n">
        <f aca="false">+Actuals!O148</f>
        <v>-0</v>
      </c>
      <c r="S55" s="113" t="n">
        <f aca="false">+Actuals!P148-1575000</f>
        <v>-1575000</v>
      </c>
      <c r="T55" s="111" t="n">
        <f aca="false">+Actuals!Q148</f>
        <v>-0</v>
      </c>
      <c r="U55" s="112" t="n">
        <f aca="false">+Actuals!R148</f>
        <v>15517.4</v>
      </c>
      <c r="V55" s="111" t="n">
        <f aca="false">+Actuals!S148</f>
        <v>-0</v>
      </c>
      <c r="W55" s="112" t="n">
        <f aca="false">+Actuals!T148</f>
        <v>1820.01</v>
      </c>
      <c r="X55" s="111" t="n">
        <f aca="false">+Actuals!U148</f>
        <v>-0</v>
      </c>
      <c r="Y55" s="112" t="n">
        <f aca="false">+Actuals!V148</f>
        <v>-0.01</v>
      </c>
      <c r="Z55" s="111" t="n">
        <f aca="false">+Actuals!W148</f>
        <v>-0</v>
      </c>
      <c r="AA55" s="112" t="n">
        <f aca="false">+Actuals!X148</f>
        <v>-0</v>
      </c>
      <c r="AB55" s="111" t="n">
        <f aca="false">+Actuals!Y148</f>
        <v>-0</v>
      </c>
      <c r="AC55" s="112" t="n">
        <f aca="false">+Actuals!Z148</f>
        <v>-0</v>
      </c>
      <c r="AD55" s="111" t="n">
        <f aca="false">+Actuals!AA148</f>
        <v>-0</v>
      </c>
      <c r="AE55" s="112" t="n">
        <f aca="false">+Actuals!AB148</f>
        <v>-0</v>
      </c>
      <c r="AF55" s="111" t="n">
        <f aca="false">+Actuals!AC188</f>
        <v>-0</v>
      </c>
      <c r="AG55" s="112" t="n">
        <f aca="false">+Actuals!AD188</f>
        <v>-0.01</v>
      </c>
      <c r="AH55" s="111" t="n">
        <f aca="false">+Actuals!AE188</f>
        <v>-0</v>
      </c>
      <c r="AI55" s="112" t="n">
        <f aca="false">+Actuals!AF188</f>
        <v>-0</v>
      </c>
      <c r="AJ55" s="111" t="n">
        <f aca="false">+Actuals!AG188</f>
        <v>-0</v>
      </c>
      <c r="AK55" s="112" t="n">
        <f aca="false">+Actuals!AH188</f>
        <v>-0</v>
      </c>
      <c r="AL55" s="111" t="n">
        <f aca="false">+Actuals!AI188</f>
        <v>-0</v>
      </c>
      <c r="AM55" s="112" t="n">
        <f aca="false">+Actuals!AJ188</f>
        <v>-0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-13147260</v>
      </c>
      <c r="E56" s="48" t="n">
        <f aca="false">SUM(E54:E55)</f>
        <v>-1670093.52</v>
      </c>
      <c r="F56" s="17" t="n">
        <f aca="false">SUM(F54:F55)</f>
        <v>0</v>
      </c>
      <c r="G56" s="48" t="n">
        <f aca="false">SUM(G54:G55)</f>
        <v>1459232.91</v>
      </c>
      <c r="H56" s="17" t="n">
        <f aca="false">SUM(H54:H55)</f>
        <v>-7503970</v>
      </c>
      <c r="I56" s="48" t="n">
        <f aca="false">SUM(I54:I55)</f>
        <v>-3441965.87</v>
      </c>
      <c r="J56" s="17" t="n">
        <f aca="false">SUM(J54:J55)</f>
        <v>-5619003</v>
      </c>
      <c r="K56" s="48" t="n">
        <f aca="false">SUM(K54:K55)</f>
        <v>701883.3</v>
      </c>
      <c r="L56" s="17" t="n">
        <f aca="false">SUM(L54:L55)</f>
        <v>-1373</v>
      </c>
      <c r="M56" s="48" t="n">
        <f aca="false">SUM(M54:M55)</f>
        <v>1567460.8</v>
      </c>
      <c r="N56" s="17" t="n">
        <f aca="false">SUM(N54:N55)</f>
        <v>-2710</v>
      </c>
      <c r="O56" s="48" t="n">
        <f aca="false">SUM(O54:O55)</f>
        <v>-1381.24</v>
      </c>
      <c r="P56" s="17" t="n">
        <f aca="false">SUM(P54:P55)</f>
        <v>0</v>
      </c>
      <c r="Q56" s="48" t="n">
        <f aca="false">SUM(Q54:Q55)</f>
        <v>-969422</v>
      </c>
      <c r="R56" s="17" t="n">
        <f aca="false">SUM(R54:R55)</f>
        <v>0</v>
      </c>
      <c r="S56" s="48" t="n">
        <f aca="false">SUM(S54:S55)</f>
        <v>-1575000</v>
      </c>
      <c r="T56" s="17" t="n">
        <f aca="false">SUM(T54:T55)</f>
        <v>736</v>
      </c>
      <c r="U56" s="48" t="n">
        <f aca="false">SUM(U54:U55)</f>
        <v>15671.96</v>
      </c>
      <c r="V56" s="17" t="n">
        <f aca="false">SUM(V54:V55)</f>
        <v>-20940</v>
      </c>
      <c r="W56" s="48" t="n">
        <f aca="false">SUM(W54:W55)</f>
        <v>-944.07</v>
      </c>
      <c r="X56" s="17" t="n">
        <f aca="false">SUM(X54:X55)</f>
        <v>0</v>
      </c>
      <c r="Y56" s="48" t="n">
        <f aca="false">SUM(Y54:Y55)</f>
        <v>-0.01</v>
      </c>
      <c r="Z56" s="17" t="n">
        <f aca="false">SUM(Z54:Z55)</f>
        <v>0</v>
      </c>
      <c r="AA56" s="48" t="n">
        <f aca="false">SUM(AA54:AA55)</f>
        <v>574370.71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-0.01</v>
      </c>
      <c r="AH56" s="17" t="n">
        <f aca="false">SUM(AH54:AH55)</f>
        <v>0</v>
      </c>
      <c r="AI56" s="48" t="n">
        <f aca="false">SUM(AI54:AI55)</f>
        <v>0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37"/>
      <c r="G58" s="38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0</v>
      </c>
      <c r="E59" s="47" t="n">
        <f aca="false">SUM(G59,I59,K59,M59,O59,Q59,S59,U59,W59,Y59,AA59,AC59,AE59,AG59,AI59,AK59,AM59)</f>
        <v>0</v>
      </c>
      <c r="F59" s="44" t="n">
        <f aca="false">'TIE-OUT'!F59+RECLASS!F59</f>
        <v>0</v>
      </c>
      <c r="G59" s="45" t="n">
        <f aca="false">'TIE-OUT'!G59+RECLASS!G59</f>
        <v>0</v>
      </c>
      <c r="H59" s="111" t="n">
        <f aca="false">+Actuals!E149</f>
        <v>0</v>
      </c>
      <c r="I59" s="112" t="n">
        <f aca="false">+Actuals!F149</f>
        <v>0</v>
      </c>
      <c r="J59" s="111" t="n">
        <f aca="false">+Actuals!G149</f>
        <v>0</v>
      </c>
      <c r="K59" s="112" t="n">
        <f aca="false">+Actuals!H149</f>
        <v>0</v>
      </c>
      <c r="L59" s="111" t="n">
        <f aca="false">+Actuals!I149</f>
        <v>0</v>
      </c>
      <c r="M59" s="112" t="n">
        <f aca="false">+Actuals!J149</f>
        <v>0</v>
      </c>
      <c r="N59" s="111" t="n">
        <f aca="false">+Actuals!K149</f>
        <v>0</v>
      </c>
      <c r="O59" s="112" t="n">
        <f aca="false">+Actuals!L149</f>
        <v>0</v>
      </c>
      <c r="P59" s="111" t="n">
        <f aca="false">+Actuals!M149</f>
        <v>-0</v>
      </c>
      <c r="Q59" s="112" t="n">
        <f aca="false">+Actuals!N149</f>
        <v>-0</v>
      </c>
      <c r="R59" s="111" t="n">
        <f aca="false">+Actuals!O149</f>
        <v>-0</v>
      </c>
      <c r="S59" s="112" t="n">
        <f aca="false">+Actuals!P149</f>
        <v>-0</v>
      </c>
      <c r="T59" s="111" t="n">
        <f aca="false">+Actuals!Q149</f>
        <v>-0</v>
      </c>
      <c r="U59" s="112" t="n">
        <f aca="false">+Actuals!R149</f>
        <v>-0</v>
      </c>
      <c r="V59" s="111" t="n">
        <f aca="false">+Actuals!S149</f>
        <v>0</v>
      </c>
      <c r="W59" s="112" t="n">
        <f aca="false">+Actuals!T149</f>
        <v>0</v>
      </c>
      <c r="X59" s="111" t="n">
        <f aca="false">+Actuals!U149</f>
        <v>0</v>
      </c>
      <c r="Y59" s="112" t="n">
        <f aca="false">+Actuals!V149</f>
        <v>0</v>
      </c>
      <c r="Z59" s="111" t="n">
        <f aca="false">+Actuals!W149</f>
        <v>0</v>
      </c>
      <c r="AA59" s="112" t="n">
        <f aca="false">+Actuals!X149</f>
        <v>0</v>
      </c>
      <c r="AB59" s="111" t="n">
        <f aca="false">+Actuals!Y149</f>
        <v>0</v>
      </c>
      <c r="AC59" s="112" t="n">
        <f aca="false">+Actuals!Z149</f>
        <v>0</v>
      </c>
      <c r="AD59" s="111" t="n">
        <f aca="false">+Actuals!AA149</f>
        <v>0</v>
      </c>
      <c r="AE59" s="112" t="n">
        <f aca="false">+Actuals!AB149</f>
        <v>0</v>
      </c>
      <c r="AF59" s="111" t="n">
        <f aca="false">+Actuals!AC189</f>
        <v>0</v>
      </c>
      <c r="AG59" s="112" t="n">
        <f aca="false">+Actuals!AD189</f>
        <v>0</v>
      </c>
      <c r="AH59" s="111" t="n">
        <f aca="false">+Actuals!AE189</f>
        <v>0</v>
      </c>
      <c r="AI59" s="112" t="n">
        <f aca="false">+Actuals!AF189</f>
        <v>0</v>
      </c>
      <c r="AJ59" s="111" t="n">
        <f aca="false">+Actuals!AG189</f>
        <v>0</v>
      </c>
      <c r="AK59" s="112" t="n">
        <f aca="false">+Actuals!AH189</f>
        <v>0</v>
      </c>
      <c r="AL59" s="111" t="n">
        <f aca="false">+Actuals!AI189</f>
        <v>0</v>
      </c>
      <c r="AM59" s="112" t="n">
        <f aca="false">+Actuals!AJ189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0</v>
      </c>
      <c r="F60" s="114" t="n">
        <f aca="false">'TIE-OUT'!F60+RECLASS!F60</f>
        <v>0</v>
      </c>
      <c r="G60" s="115" t="n">
        <f aca="false">'TIE-OUT'!G60+RECLASS!G60</f>
        <v>0</v>
      </c>
      <c r="H60" s="111" t="n">
        <f aca="false">+Actuals!E150</f>
        <v>0</v>
      </c>
      <c r="I60" s="112" t="n">
        <f aca="false">+Actuals!F150</f>
        <v>0</v>
      </c>
      <c r="J60" s="111" t="n">
        <f aca="false">+Actuals!G150</f>
        <v>0</v>
      </c>
      <c r="K60" s="112" t="n">
        <f aca="false">+Actuals!H150</f>
        <v>0</v>
      </c>
      <c r="L60" s="111" t="n">
        <f aca="false">+Actuals!I150</f>
        <v>0</v>
      </c>
      <c r="M60" s="112" t="n">
        <f aca="false">+Actuals!J150</f>
        <v>0</v>
      </c>
      <c r="N60" s="111" t="n">
        <f aca="false">+Actuals!K150</f>
        <v>0</v>
      </c>
      <c r="O60" s="112" t="n">
        <f aca="false">+Actuals!L150</f>
        <v>0</v>
      </c>
      <c r="P60" s="111" t="n">
        <f aca="false">+Actuals!M150</f>
        <v>0</v>
      </c>
      <c r="Q60" s="112" t="n">
        <f aca="false">+Actuals!N150</f>
        <v>0</v>
      </c>
      <c r="R60" s="111" t="n">
        <f aca="false">+Actuals!O150</f>
        <v>0</v>
      </c>
      <c r="S60" s="112" t="n">
        <f aca="false">+Actuals!P150</f>
        <v>0</v>
      </c>
      <c r="T60" s="111" t="n">
        <f aca="false">+Actuals!Q150</f>
        <v>0</v>
      </c>
      <c r="U60" s="112" t="n">
        <f aca="false">+Actuals!R150</f>
        <v>0</v>
      </c>
      <c r="V60" s="111" t="n">
        <f aca="false">+Actuals!S150</f>
        <v>0</v>
      </c>
      <c r="W60" s="112" t="n">
        <f aca="false">+Actuals!T150</f>
        <v>0</v>
      </c>
      <c r="X60" s="111" t="n">
        <f aca="false">+Actuals!U150</f>
        <v>0</v>
      </c>
      <c r="Y60" s="112" t="n">
        <f aca="false">+Actuals!V150</f>
        <v>0</v>
      </c>
      <c r="Z60" s="111" t="n">
        <f aca="false">+Actuals!W150</f>
        <v>0</v>
      </c>
      <c r="AA60" s="112" t="n">
        <f aca="false">+Actuals!X150</f>
        <v>0</v>
      </c>
      <c r="AB60" s="111" t="n">
        <f aca="false">+Actuals!Y150</f>
        <v>0</v>
      </c>
      <c r="AC60" s="112" t="n">
        <f aca="false">+Actuals!Z150</f>
        <v>0</v>
      </c>
      <c r="AD60" s="111" t="n">
        <f aca="false">+Actuals!AA150</f>
        <v>0</v>
      </c>
      <c r="AE60" s="112" t="n">
        <f aca="false">+Actuals!AB150</f>
        <v>0</v>
      </c>
      <c r="AF60" s="111" t="n">
        <f aca="false">+Actuals!AC190</f>
        <v>0</v>
      </c>
      <c r="AG60" s="112" t="n">
        <f aca="false">+Actuals!AD190</f>
        <v>0</v>
      </c>
      <c r="AH60" s="111" t="n">
        <f aca="false">+Actuals!AE190</f>
        <v>0</v>
      </c>
      <c r="AI60" s="112" t="n">
        <f aca="false">+Actuals!AF190</f>
        <v>0</v>
      </c>
      <c r="AJ60" s="111" t="n">
        <f aca="false">+Actuals!AG190</f>
        <v>0</v>
      </c>
      <c r="AK60" s="112" t="n">
        <f aca="false">+Actuals!AH190</f>
        <v>0</v>
      </c>
      <c r="AL60" s="111" t="n">
        <f aca="false">+Actuals!AI190</f>
        <v>0</v>
      </c>
      <c r="AM60" s="112" t="n">
        <f aca="false">+Actuals!AJ190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0</v>
      </c>
      <c r="E64" s="47" t="n">
        <f aca="false">SUM(G64,I64,K64,M64,O64,Q64,S64,U64,W64,Y64,AA64,AC64,AE64,AG64,AI64,AK64,AM64)</f>
        <v>0</v>
      </c>
      <c r="F64" s="44" t="n">
        <f aca="false">'TIE-OUT'!F64+RECLASS!F64</f>
        <v>0</v>
      </c>
      <c r="G64" s="45" t="n">
        <f aca="false">'TIE-OUT'!G64+RECLASS!G64</f>
        <v>0</v>
      </c>
      <c r="H64" s="111" t="n">
        <f aca="false">+Actuals!E151</f>
        <v>0</v>
      </c>
      <c r="I64" s="112" t="n">
        <f aca="false">+Actuals!F151</f>
        <v>0</v>
      </c>
      <c r="J64" s="111" t="n">
        <f aca="false">+Actuals!G151</f>
        <v>0</v>
      </c>
      <c r="K64" s="112" t="n">
        <f aca="false">+Actuals!H151</f>
        <v>0</v>
      </c>
      <c r="L64" s="111" t="n">
        <f aca="false">+Actuals!I151</f>
        <v>0</v>
      </c>
      <c r="M64" s="112" t="n">
        <f aca="false">+Actuals!J151</f>
        <v>0</v>
      </c>
      <c r="N64" s="111" t="n">
        <f aca="false">+Actuals!K151</f>
        <v>0</v>
      </c>
      <c r="O64" s="112" t="n">
        <f aca="false">+Actuals!L151</f>
        <v>0</v>
      </c>
      <c r="P64" s="111" t="n">
        <f aca="false">+Actuals!M151</f>
        <v>-0</v>
      </c>
      <c r="Q64" s="112" t="n">
        <f aca="false">+Actuals!N151</f>
        <v>-0</v>
      </c>
      <c r="R64" s="111" t="n">
        <f aca="false">+Actuals!O151</f>
        <v>0</v>
      </c>
      <c r="S64" s="112" t="n">
        <f aca="false">+Actuals!P151</f>
        <v>0</v>
      </c>
      <c r="T64" s="111" t="n">
        <f aca="false">+Actuals!Q151</f>
        <v>0</v>
      </c>
      <c r="U64" s="112" t="n">
        <f aca="false">+Actuals!R151</f>
        <v>0</v>
      </c>
      <c r="V64" s="111" t="n">
        <f aca="false">+Actuals!S151</f>
        <v>0</v>
      </c>
      <c r="W64" s="112" t="n">
        <f aca="false">+Actuals!T151</f>
        <v>0</v>
      </c>
      <c r="X64" s="111" t="n">
        <f aca="false">+Actuals!U151</f>
        <v>0</v>
      </c>
      <c r="Y64" s="112" t="n">
        <f aca="false">+Actuals!V151</f>
        <v>0</v>
      </c>
      <c r="Z64" s="111" t="n">
        <f aca="false">+Actuals!W151</f>
        <v>0</v>
      </c>
      <c r="AA64" s="112" t="n">
        <f aca="false">+Actuals!X151</f>
        <v>0</v>
      </c>
      <c r="AB64" s="111" t="n">
        <f aca="false">+Actuals!Y151</f>
        <v>0</v>
      </c>
      <c r="AC64" s="112" t="n">
        <f aca="false">+Actuals!Z151</f>
        <v>0</v>
      </c>
      <c r="AD64" s="111" t="n">
        <f aca="false">+Actuals!AA151</f>
        <v>0</v>
      </c>
      <c r="AE64" s="112" t="n">
        <f aca="false">+Actuals!AB151</f>
        <v>0</v>
      </c>
      <c r="AF64" s="111" t="n">
        <f aca="false">+Actuals!AC191</f>
        <v>0</v>
      </c>
      <c r="AG64" s="112" t="n">
        <f aca="false">+Actuals!AD191</f>
        <v>0</v>
      </c>
      <c r="AH64" s="111" t="n">
        <f aca="false">+Actuals!AE191</f>
        <v>0</v>
      </c>
      <c r="AI64" s="112" t="n">
        <f aca="false">+Actuals!AF191</f>
        <v>0</v>
      </c>
      <c r="AJ64" s="111" t="n">
        <f aca="false">+Actuals!AG191</f>
        <v>0</v>
      </c>
      <c r="AK64" s="112" t="n">
        <f aca="false">+Actuals!AH191</f>
        <v>0</v>
      </c>
      <c r="AL64" s="111" t="n">
        <f aca="false">+Actuals!AI191</f>
        <v>0</v>
      </c>
      <c r="AM64" s="112" t="n">
        <f aca="false">+Actuals!AJ191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0</v>
      </c>
      <c r="E65" s="47" t="n">
        <f aca="false">SUM(G65,I65,K65,M65,O65,Q65,S65,U65,W65,Y65,AA65,AC65,AE65,AG65,AI65,AK65,AM65)</f>
        <v>0</v>
      </c>
      <c r="F65" s="114" t="n">
        <f aca="false">'TIE-OUT'!F65+RECLASS!F65</f>
        <v>0</v>
      </c>
      <c r="G65" s="115" t="n">
        <f aca="false">'TIE-OUT'!G65+RECLASS!G65</f>
        <v>0</v>
      </c>
      <c r="H65" s="111" t="n">
        <f aca="false">+Actuals!E152</f>
        <v>0</v>
      </c>
      <c r="I65" s="112" t="n">
        <f aca="false">+Actuals!F152</f>
        <v>0</v>
      </c>
      <c r="J65" s="111" t="n">
        <f aca="false">+Actuals!G152</f>
        <v>0</v>
      </c>
      <c r="K65" s="112" t="n">
        <f aca="false">+Actuals!H152</f>
        <v>0</v>
      </c>
      <c r="L65" s="111" t="n">
        <f aca="false">+Actuals!I152</f>
        <v>0</v>
      </c>
      <c r="M65" s="112" t="n">
        <f aca="false">+Actuals!J152</f>
        <v>0</v>
      </c>
      <c r="N65" s="111" t="n">
        <f aca="false">+Actuals!K152</f>
        <v>0</v>
      </c>
      <c r="O65" s="112" t="n">
        <f aca="false">+Actuals!L152</f>
        <v>0</v>
      </c>
      <c r="P65" s="111" t="n">
        <f aca="false">+Actuals!M152</f>
        <v>0</v>
      </c>
      <c r="Q65" s="112" t="n">
        <f aca="false">+Actuals!N152</f>
        <v>0</v>
      </c>
      <c r="R65" s="111" t="n">
        <f aca="false">+Actuals!O152</f>
        <v>0</v>
      </c>
      <c r="S65" s="112" t="n">
        <f aca="false">+Actuals!P152</f>
        <v>0</v>
      </c>
      <c r="T65" s="111" t="n">
        <f aca="false">+Actuals!Q152</f>
        <v>0</v>
      </c>
      <c r="U65" s="112" t="n">
        <f aca="false">+Actuals!R152</f>
        <v>0</v>
      </c>
      <c r="V65" s="111" t="n">
        <f aca="false">+Actuals!S152</f>
        <v>0</v>
      </c>
      <c r="W65" s="112" t="n">
        <f aca="false">+Actuals!T152</f>
        <v>0</v>
      </c>
      <c r="X65" s="111" t="n">
        <f aca="false">+Actuals!U152</f>
        <v>0</v>
      </c>
      <c r="Y65" s="112" t="n">
        <f aca="false">+Actuals!V152</f>
        <v>0</v>
      </c>
      <c r="Z65" s="111" t="n">
        <f aca="false">+Actuals!W152</f>
        <v>0</v>
      </c>
      <c r="AA65" s="112" t="n">
        <f aca="false">+Actuals!X152</f>
        <v>0</v>
      </c>
      <c r="AB65" s="111" t="n">
        <f aca="false">+Actuals!Y152</f>
        <v>0</v>
      </c>
      <c r="AC65" s="112" t="n">
        <f aca="false">+Actuals!Z152</f>
        <v>0</v>
      </c>
      <c r="AD65" s="111" t="n">
        <f aca="false">+Actuals!AA152</f>
        <v>0</v>
      </c>
      <c r="AE65" s="112" t="n">
        <f aca="false">+Actuals!AB152</f>
        <v>0</v>
      </c>
      <c r="AF65" s="111" t="n">
        <f aca="false">+Actuals!AC192</f>
        <v>0</v>
      </c>
      <c r="AG65" s="112" t="n">
        <f aca="false">+Actuals!AD192</f>
        <v>0</v>
      </c>
      <c r="AH65" s="111" t="n">
        <f aca="false">+Actuals!AE192</f>
        <v>0</v>
      </c>
      <c r="AI65" s="112" t="n">
        <f aca="false">+Actuals!AF192</f>
        <v>0</v>
      </c>
      <c r="AJ65" s="111" t="n">
        <f aca="false">+Actuals!AG192</f>
        <v>0</v>
      </c>
      <c r="AK65" s="112" t="n">
        <f aca="false">+Actuals!AH192</f>
        <v>0</v>
      </c>
      <c r="AL65" s="111" t="n">
        <f aca="false">+Actuals!AI192</f>
        <v>0</v>
      </c>
      <c r="AM65" s="112" t="n">
        <f aca="false">+Actuals!AJ192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-675834</v>
      </c>
      <c r="F70" s="44" t="n">
        <f aca="false">'TIE-OUT'!F70+RECLASS!F70</f>
        <v>0</v>
      </c>
      <c r="G70" s="45" t="n">
        <f aca="false">'TIE-OUT'!G70+RECLASS!G70</f>
        <v>-675834</v>
      </c>
      <c r="H70" s="111" t="n">
        <f aca="false">+Actuals!E153</f>
        <v>0</v>
      </c>
      <c r="I70" s="112" t="n">
        <f aca="false">+Actuals!F153</f>
        <v>0</v>
      </c>
      <c r="J70" s="111" t="n">
        <f aca="false">+Actuals!G153</f>
        <v>0</v>
      </c>
      <c r="K70" s="112" t="n">
        <f aca="false">+Actuals!H153</f>
        <v>0</v>
      </c>
      <c r="L70" s="111" t="n">
        <f aca="false">+Actuals!I153</f>
        <v>0</v>
      </c>
      <c r="M70" s="112" t="n">
        <f aca="false">+Actuals!J153</f>
        <v>0</v>
      </c>
      <c r="N70" s="111" t="n">
        <f aca="false">+Actuals!K153</f>
        <v>0</v>
      </c>
      <c r="O70" s="112" t="n">
        <f aca="false">+Actuals!L153</f>
        <v>0</v>
      </c>
      <c r="P70" s="111" t="n">
        <f aca="false">+Actuals!M153</f>
        <v>0</v>
      </c>
      <c r="Q70" s="112" t="n">
        <f aca="false">+Actuals!N153</f>
        <v>0</v>
      </c>
      <c r="R70" s="111" t="n">
        <f aca="false">+Actuals!O153</f>
        <v>0</v>
      </c>
      <c r="S70" s="112" t="n">
        <f aca="false">+Actuals!P153</f>
        <v>0</v>
      </c>
      <c r="T70" s="111" t="n">
        <f aca="false">+Actuals!Q153</f>
        <v>0</v>
      </c>
      <c r="U70" s="112" t="n">
        <f aca="false">+Actuals!R153</f>
        <v>0</v>
      </c>
      <c r="V70" s="111" t="n">
        <f aca="false">+Actuals!S153</f>
        <v>0</v>
      </c>
      <c r="W70" s="112" t="n">
        <f aca="false">+Actuals!T153</f>
        <v>0</v>
      </c>
      <c r="X70" s="111" t="n">
        <f aca="false">+Actuals!U153</f>
        <v>0</v>
      </c>
      <c r="Y70" s="112" t="n">
        <f aca="false">+Actuals!V153</f>
        <v>0</v>
      </c>
      <c r="Z70" s="111" t="n">
        <f aca="false">+Actuals!W153</f>
        <v>0</v>
      </c>
      <c r="AA70" s="112" t="n">
        <f aca="false">+Actuals!X153</f>
        <v>0</v>
      </c>
      <c r="AB70" s="111" t="n">
        <f aca="false">+Actuals!Y153</f>
        <v>0</v>
      </c>
      <c r="AC70" s="112" t="n">
        <f aca="false">+Actuals!Z153</f>
        <v>0</v>
      </c>
      <c r="AD70" s="111" t="n">
        <f aca="false">+Actuals!AA153</f>
        <v>0</v>
      </c>
      <c r="AE70" s="112" t="n">
        <f aca="false">+Actuals!AB153</f>
        <v>0</v>
      </c>
      <c r="AF70" s="111" t="n">
        <f aca="false">+Actuals!AC193</f>
        <v>0</v>
      </c>
      <c r="AG70" s="112" t="n">
        <f aca="false">+Actuals!AD193</f>
        <v>0</v>
      </c>
      <c r="AH70" s="111" t="n">
        <f aca="false">+Actuals!AE193</f>
        <v>0</v>
      </c>
      <c r="AI70" s="112" t="n">
        <f aca="false">+Actuals!AF193</f>
        <v>0</v>
      </c>
      <c r="AJ70" s="111" t="n">
        <f aca="false">+Actuals!AG193</f>
        <v>0</v>
      </c>
      <c r="AK70" s="112" t="n">
        <f aca="false">+Actuals!AH193</f>
        <v>0</v>
      </c>
      <c r="AL70" s="111" t="n">
        <f aca="false">+Actuals!AI193</f>
        <v>0</v>
      </c>
      <c r="AM70" s="112" t="n">
        <f aca="false">+Actuals!AJ193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'TIE-OUT'!F71+RECLASS!F71</f>
        <v>0</v>
      </c>
      <c r="G71" s="115" t="n">
        <f aca="false">'TIE-OUT'!G71+RECLASS!G71</f>
        <v>0</v>
      </c>
      <c r="H71" s="111" t="n">
        <f aca="false">+Actuals!E154</f>
        <v>0</v>
      </c>
      <c r="I71" s="112" t="n">
        <f aca="false">+Actuals!F154</f>
        <v>0</v>
      </c>
      <c r="J71" s="111" t="n">
        <f aca="false">+Actuals!G154</f>
        <v>0</v>
      </c>
      <c r="K71" s="112" t="n">
        <f aca="false">+Actuals!H154</f>
        <v>0</v>
      </c>
      <c r="L71" s="111" t="n">
        <f aca="false">+Actuals!I154</f>
        <v>0</v>
      </c>
      <c r="M71" s="112" t="n">
        <f aca="false">+Actuals!J154</f>
        <v>0</v>
      </c>
      <c r="N71" s="111" t="n">
        <f aca="false">+Actuals!K154</f>
        <v>0</v>
      </c>
      <c r="O71" s="112" t="n">
        <f aca="false">+Actuals!L154</f>
        <v>0</v>
      </c>
      <c r="P71" s="111" t="n">
        <f aca="false">+Actuals!M154</f>
        <v>0</v>
      </c>
      <c r="Q71" s="112" t="n">
        <f aca="false">+Actuals!N154</f>
        <v>0</v>
      </c>
      <c r="R71" s="111" t="n">
        <f aca="false">+Actuals!O154</f>
        <v>0</v>
      </c>
      <c r="S71" s="112" t="n">
        <f aca="false">+Actuals!P154</f>
        <v>0</v>
      </c>
      <c r="T71" s="111" t="n">
        <f aca="false">+Actuals!Q154</f>
        <v>0</v>
      </c>
      <c r="U71" s="112" t="n">
        <f aca="false">+Actuals!R154</f>
        <v>0</v>
      </c>
      <c r="V71" s="111" t="n">
        <f aca="false">+Actuals!S154</f>
        <v>0</v>
      </c>
      <c r="W71" s="112" t="n">
        <f aca="false">+Actuals!T154</f>
        <v>0</v>
      </c>
      <c r="X71" s="111" t="n">
        <f aca="false">+Actuals!U154</f>
        <v>0</v>
      </c>
      <c r="Y71" s="112" t="n">
        <f aca="false">+Actuals!V154</f>
        <v>0</v>
      </c>
      <c r="Z71" s="111" t="n">
        <f aca="false">+Actuals!W154</f>
        <v>0</v>
      </c>
      <c r="AA71" s="112" t="n">
        <f aca="false">+Actuals!X154</f>
        <v>0</v>
      </c>
      <c r="AB71" s="111" t="n">
        <f aca="false">+Actuals!Y154</f>
        <v>0</v>
      </c>
      <c r="AC71" s="112" t="n">
        <f aca="false">+Actuals!Z154</f>
        <v>0</v>
      </c>
      <c r="AD71" s="111" t="n">
        <f aca="false">+Actuals!AA154</f>
        <v>0</v>
      </c>
      <c r="AE71" s="112" t="n">
        <f aca="false">+Actuals!AB154</f>
        <v>0</v>
      </c>
      <c r="AF71" s="111" t="n">
        <f aca="false">+Actuals!AC194</f>
        <v>0</v>
      </c>
      <c r="AG71" s="112" t="n">
        <f aca="false">+Actuals!AD194</f>
        <v>0</v>
      </c>
      <c r="AH71" s="111" t="n">
        <f aca="false">+Actuals!AE194</f>
        <v>0</v>
      </c>
      <c r="AI71" s="112" t="n">
        <f aca="false">+Actuals!AF194</f>
        <v>0</v>
      </c>
      <c r="AJ71" s="111" t="n">
        <f aca="false">+Actuals!AG194</f>
        <v>0</v>
      </c>
      <c r="AK71" s="112" t="n">
        <f aca="false">+Actuals!AH194</f>
        <v>0</v>
      </c>
      <c r="AL71" s="111" t="n">
        <f aca="false">+Actuals!AI194</f>
        <v>0</v>
      </c>
      <c r="AM71" s="112" t="n">
        <f aca="false">+Actuals!AJ194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-675834</v>
      </c>
      <c r="F72" s="17" t="n">
        <f aca="false">SUM(F70:F71)</f>
        <v>0</v>
      </c>
      <c r="G72" s="48" t="n">
        <f aca="false">SUM(G70:G71)</f>
        <v>-675834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'TIE-OUT'!F73+RECLASS!F73</f>
        <v>0</v>
      </c>
      <c r="G73" s="13" t="n">
        <f aca="false">'TIE-OUT'!G73+RECLASS!G73</f>
        <v>0</v>
      </c>
      <c r="H73" s="111" t="n">
        <f aca="false">+Actuals!E155</f>
        <v>0</v>
      </c>
      <c r="I73" s="112" t="n">
        <f aca="false">+Actuals!F155</f>
        <v>0</v>
      </c>
      <c r="J73" s="111" t="n">
        <f aca="false">+Actuals!G155</f>
        <v>0</v>
      </c>
      <c r="K73" s="112" t="n">
        <f aca="false">+Actuals!H155</f>
        <v>0</v>
      </c>
      <c r="L73" s="111" t="n">
        <f aca="false">+Actuals!I155</f>
        <v>0</v>
      </c>
      <c r="M73" s="112" t="n">
        <f aca="false">+Actuals!J155</f>
        <v>0</v>
      </c>
      <c r="N73" s="111" t="n">
        <f aca="false">+Actuals!K155</f>
        <v>0</v>
      </c>
      <c r="O73" s="112" t="n">
        <f aca="false">+Actuals!L155</f>
        <v>0</v>
      </c>
      <c r="P73" s="111" t="n">
        <f aca="false">+Actuals!M155</f>
        <v>0</v>
      </c>
      <c r="Q73" s="112" t="n">
        <f aca="false">+Actuals!N155</f>
        <v>0</v>
      </c>
      <c r="R73" s="111" t="n">
        <f aca="false">+Actuals!O155</f>
        <v>0</v>
      </c>
      <c r="S73" s="112" t="n">
        <f aca="false">+Actuals!P155</f>
        <v>0</v>
      </c>
      <c r="T73" s="111" t="n">
        <f aca="false">+Actuals!Q155</f>
        <v>0</v>
      </c>
      <c r="U73" s="112" t="n">
        <f aca="false">+Actuals!R155</f>
        <v>0</v>
      </c>
      <c r="V73" s="111" t="n">
        <f aca="false">+Actuals!S155</f>
        <v>0</v>
      </c>
      <c r="W73" s="112" t="n">
        <f aca="false">+Actuals!T155</f>
        <v>0</v>
      </c>
      <c r="X73" s="111" t="n">
        <f aca="false">+Actuals!U155</f>
        <v>0</v>
      </c>
      <c r="Y73" s="112" t="n">
        <f aca="false">+Actuals!V155</f>
        <v>0</v>
      </c>
      <c r="Z73" s="111" t="n">
        <f aca="false">+Actuals!W155</f>
        <v>0</v>
      </c>
      <c r="AA73" s="112" t="n">
        <f aca="false">+Actuals!X155</f>
        <v>0</v>
      </c>
      <c r="AB73" s="111" t="n">
        <f aca="false">+Actuals!Y155</f>
        <v>0</v>
      </c>
      <c r="AC73" s="112" t="n">
        <f aca="false">+Actuals!Z155</f>
        <v>0</v>
      </c>
      <c r="AD73" s="111" t="n">
        <f aca="false">+Actuals!AA155</f>
        <v>0</v>
      </c>
      <c r="AE73" s="112" t="n">
        <f aca="false">+Actuals!AB155</f>
        <v>0</v>
      </c>
      <c r="AF73" s="111" t="n">
        <f aca="false">+Actuals!AC195</f>
        <v>0</v>
      </c>
      <c r="AG73" s="112" t="n">
        <f aca="false">+Actuals!AD195</f>
        <v>0</v>
      </c>
      <c r="AH73" s="111" t="n">
        <f aca="false">+Actuals!AE195</f>
        <v>0</v>
      </c>
      <c r="AI73" s="112" t="n">
        <f aca="false">+Actuals!AF195</f>
        <v>0</v>
      </c>
      <c r="AJ73" s="111" t="n">
        <f aca="false">+Actuals!AG195</f>
        <v>0</v>
      </c>
      <c r="AK73" s="112" t="n">
        <f aca="false">+Actuals!AH195</f>
        <v>0</v>
      </c>
      <c r="AL73" s="111" t="n">
        <f aca="false">+Actuals!AI195</f>
        <v>0</v>
      </c>
      <c r="AM73" s="112" t="n">
        <f aca="false">+Actuals!AJ195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343342.49</v>
      </c>
      <c r="F74" s="13" t="n">
        <f aca="false">'TIE-OUT'!F74+RECLASS!F74</f>
        <v>0</v>
      </c>
      <c r="G74" s="13" t="n">
        <f aca="false">'TIE-OUT'!G74+RECLASS!G74</f>
        <v>333644</v>
      </c>
      <c r="H74" s="111" t="n">
        <f aca="false">+Actuals!E156</f>
        <v>0</v>
      </c>
      <c r="I74" s="112" t="n">
        <f aca="false">+Actuals!F156</f>
        <v>0</v>
      </c>
      <c r="J74" s="111" t="n">
        <f aca="false">+Actuals!G156</f>
        <v>0</v>
      </c>
      <c r="K74" s="113" t="n">
        <f aca="false">+Actuals!H156+9698.49</f>
        <v>9698.49</v>
      </c>
      <c r="L74" s="111" t="n">
        <f aca="false">+Actuals!I156</f>
        <v>0</v>
      </c>
      <c r="M74" s="112" t="n">
        <f aca="false">+Actuals!J156</f>
        <v>0</v>
      </c>
      <c r="N74" s="111" t="n">
        <f aca="false">+Actuals!K156</f>
        <v>0</v>
      </c>
      <c r="O74" s="112" t="n">
        <f aca="false">+Actuals!L156</f>
        <v>0</v>
      </c>
      <c r="P74" s="111" t="n">
        <f aca="false">+Actuals!M156</f>
        <v>0</v>
      </c>
      <c r="Q74" s="112" t="n">
        <f aca="false">+Actuals!N156</f>
        <v>0</v>
      </c>
      <c r="R74" s="111" t="n">
        <f aca="false">+Actuals!O156</f>
        <v>0</v>
      </c>
      <c r="S74" s="112" t="n">
        <f aca="false">+Actuals!P156</f>
        <v>0</v>
      </c>
      <c r="T74" s="111" t="n">
        <f aca="false">+Actuals!Q156</f>
        <v>0</v>
      </c>
      <c r="U74" s="112" t="n">
        <f aca="false">+Actuals!R156</f>
        <v>0</v>
      </c>
      <c r="V74" s="111" t="n">
        <f aca="false">+Actuals!S156</f>
        <v>0</v>
      </c>
      <c r="W74" s="112" t="n">
        <f aca="false">+Actuals!T156</f>
        <v>0</v>
      </c>
      <c r="X74" s="111" t="n">
        <f aca="false">+Actuals!U156</f>
        <v>0</v>
      </c>
      <c r="Y74" s="112" t="n">
        <f aca="false">+Actuals!V156</f>
        <v>0</v>
      </c>
      <c r="Z74" s="111" t="n">
        <f aca="false">+Actuals!W156</f>
        <v>0</v>
      </c>
      <c r="AA74" s="112" t="n">
        <f aca="false">+Actuals!X156</f>
        <v>0</v>
      </c>
      <c r="AB74" s="111" t="n">
        <f aca="false">+Actuals!Y156</f>
        <v>0</v>
      </c>
      <c r="AC74" s="112" t="n">
        <f aca="false">+Actuals!Z156</f>
        <v>0</v>
      </c>
      <c r="AD74" s="111" t="n">
        <f aca="false">+Actuals!AA156</f>
        <v>0</v>
      </c>
      <c r="AE74" s="112" t="n">
        <f aca="false">+Actuals!AB156</f>
        <v>0</v>
      </c>
      <c r="AF74" s="111" t="n">
        <f aca="false">+Actuals!AC196</f>
        <v>0</v>
      </c>
      <c r="AG74" s="112" t="n">
        <f aca="false">+Actuals!AD196</f>
        <v>0</v>
      </c>
      <c r="AH74" s="111" t="n">
        <f aca="false">+Actuals!AE196</f>
        <v>0</v>
      </c>
      <c r="AI74" s="112" t="n">
        <f aca="false">+Actuals!AF196</f>
        <v>0</v>
      </c>
      <c r="AJ74" s="111" t="n">
        <f aca="false">+Actuals!AG196</f>
        <v>0</v>
      </c>
      <c r="AK74" s="112" t="n">
        <f aca="false">+Actuals!AH196</f>
        <v>0</v>
      </c>
      <c r="AL74" s="111" t="n">
        <f aca="false">+Actuals!AI196</f>
        <v>0</v>
      </c>
      <c r="AM74" s="112" t="n">
        <f aca="false">+Actuals!AJ196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330600</v>
      </c>
      <c r="F75" s="13" t="n">
        <f aca="false">'TIE-OUT'!F75+RECLASS!F75</f>
        <v>0</v>
      </c>
      <c r="G75" s="13" t="n">
        <f aca="false">'TIE-OUT'!G75+RECLASS!G75</f>
        <v>330600</v>
      </c>
      <c r="H75" s="111" t="n">
        <f aca="false">+Actuals!E157</f>
        <v>0</v>
      </c>
      <c r="I75" s="112" t="n">
        <f aca="false">+Actuals!F157</f>
        <v>0</v>
      </c>
      <c r="J75" s="111" t="n">
        <f aca="false">+Actuals!G157</f>
        <v>0</v>
      </c>
      <c r="K75" s="112" t="n">
        <f aca="false">+Actuals!H157</f>
        <v>0</v>
      </c>
      <c r="L75" s="111" t="n">
        <f aca="false">+Actuals!I157</f>
        <v>0</v>
      </c>
      <c r="M75" s="112" t="n">
        <f aca="false">+Actuals!J157</f>
        <v>0</v>
      </c>
      <c r="N75" s="111" t="n">
        <f aca="false">+Actuals!K157</f>
        <v>0</v>
      </c>
      <c r="O75" s="112" t="n">
        <f aca="false">+Actuals!L157</f>
        <v>0</v>
      </c>
      <c r="P75" s="111" t="n">
        <f aca="false">+Actuals!M157</f>
        <v>0</v>
      </c>
      <c r="Q75" s="112" t="n">
        <f aca="false">+Actuals!N157</f>
        <v>0</v>
      </c>
      <c r="R75" s="111" t="n">
        <f aca="false">+Actuals!O157</f>
        <v>0</v>
      </c>
      <c r="S75" s="112" t="n">
        <f aca="false">+Actuals!P157</f>
        <v>0</v>
      </c>
      <c r="T75" s="111" t="n">
        <f aca="false">+Actuals!Q157</f>
        <v>0</v>
      </c>
      <c r="U75" s="112" t="n">
        <f aca="false">+Actuals!R157</f>
        <v>0</v>
      </c>
      <c r="V75" s="111" t="n">
        <f aca="false">+Actuals!S157</f>
        <v>0</v>
      </c>
      <c r="W75" s="112" t="n">
        <f aca="false">+Actuals!T157</f>
        <v>0</v>
      </c>
      <c r="X75" s="111" t="n">
        <f aca="false">+Actuals!U157</f>
        <v>0</v>
      </c>
      <c r="Y75" s="112" t="n">
        <f aca="false">+Actuals!V157</f>
        <v>0</v>
      </c>
      <c r="Z75" s="111" t="n">
        <f aca="false">+Actuals!W157</f>
        <v>0</v>
      </c>
      <c r="AA75" s="112" t="n">
        <f aca="false">+Actuals!X157</f>
        <v>0</v>
      </c>
      <c r="AB75" s="111" t="n">
        <f aca="false">+Actuals!Y157</f>
        <v>0</v>
      </c>
      <c r="AC75" s="112" t="n">
        <f aca="false">+Actuals!Z157</f>
        <v>0</v>
      </c>
      <c r="AD75" s="111" t="n">
        <f aca="false">+Actuals!AA157</f>
        <v>0</v>
      </c>
      <c r="AE75" s="112" t="n">
        <f aca="false">+Actuals!AB157</f>
        <v>0</v>
      </c>
      <c r="AF75" s="111" t="n">
        <f aca="false">+Actuals!AC197</f>
        <v>0</v>
      </c>
      <c r="AG75" s="112" t="n">
        <f aca="false">+Actuals!AD197</f>
        <v>0</v>
      </c>
      <c r="AH75" s="111" t="n">
        <f aca="false">+Actuals!AE197</f>
        <v>0</v>
      </c>
      <c r="AI75" s="112" t="n">
        <f aca="false">+Actuals!AF197</f>
        <v>0</v>
      </c>
      <c r="AJ75" s="111" t="n">
        <f aca="false">+Actuals!AG197</f>
        <v>0</v>
      </c>
      <c r="AK75" s="112" t="n">
        <f aca="false">+Actuals!AH197</f>
        <v>0</v>
      </c>
      <c r="AL75" s="111" t="n">
        <f aca="false">+Actuals!AI197</f>
        <v>0</v>
      </c>
      <c r="AM75" s="112" t="n">
        <f aca="false">+Actuals!AJ197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-11539.4</v>
      </c>
      <c r="F76" s="13" t="n">
        <f aca="false">'TIE-OUT'!F76+RECLASS!F76</f>
        <v>0</v>
      </c>
      <c r="G76" s="13" t="n">
        <f aca="false">'TIE-OUT'!G76+RECLASS!G76</f>
        <v>0</v>
      </c>
      <c r="H76" s="111" t="n">
        <f aca="false">+Actuals!E158</f>
        <v>-0</v>
      </c>
      <c r="I76" s="112" t="n">
        <f aca="false">+Actuals!F158</f>
        <v>-150</v>
      </c>
      <c r="J76" s="111" t="n">
        <f aca="false">+Actuals!G158</f>
        <v>-0</v>
      </c>
      <c r="K76" s="112" t="n">
        <f aca="false">+Actuals!H158</f>
        <v>-5886.38</v>
      </c>
      <c r="L76" s="111" t="n">
        <f aca="false">+Actuals!I158</f>
        <v>-0</v>
      </c>
      <c r="M76" s="112" t="n">
        <f aca="false">+Actuals!J158</f>
        <v>-0</v>
      </c>
      <c r="N76" s="111" t="n">
        <f aca="false">+Actuals!K158</f>
        <v>-0</v>
      </c>
      <c r="O76" s="112" t="n">
        <f aca="false">+Actuals!L158</f>
        <v>-0</v>
      </c>
      <c r="P76" s="111" t="n">
        <f aca="false">+Actuals!M158</f>
        <v>-0</v>
      </c>
      <c r="Q76" s="112" t="n">
        <f aca="false">+Actuals!N158</f>
        <v>-0</v>
      </c>
      <c r="R76" s="111" t="n">
        <f aca="false">+Actuals!O158</f>
        <v>-0</v>
      </c>
      <c r="S76" s="112" t="n">
        <f aca="false">+Actuals!P158</f>
        <v>-0</v>
      </c>
      <c r="T76" s="111" t="n">
        <f aca="false">+Actuals!Q158</f>
        <v>-0</v>
      </c>
      <c r="U76" s="112" t="n">
        <f aca="false">+Actuals!R158</f>
        <v>-0</v>
      </c>
      <c r="V76" s="111" t="n">
        <f aca="false">+Actuals!S158</f>
        <v>0</v>
      </c>
      <c r="W76" s="112" t="n">
        <f aca="false">+Actuals!T158</f>
        <v>0</v>
      </c>
      <c r="X76" s="111" t="n">
        <f aca="false">+Actuals!U158</f>
        <v>-0</v>
      </c>
      <c r="Y76" s="112" t="n">
        <f aca="false">+Actuals!V158</f>
        <v>-5503.02</v>
      </c>
      <c r="Z76" s="111" t="n">
        <f aca="false">+Actuals!W158</f>
        <v>-0</v>
      </c>
      <c r="AA76" s="112" t="n">
        <f aca="false">+Actuals!X158</f>
        <v>-0</v>
      </c>
      <c r="AB76" s="111" t="n">
        <f aca="false">+Actuals!Y158</f>
        <v>-0</v>
      </c>
      <c r="AC76" s="112" t="n">
        <f aca="false">+Actuals!Z158</f>
        <v>-0</v>
      </c>
      <c r="AD76" s="111" t="n">
        <f aca="false">+Actuals!AA158</f>
        <v>-0</v>
      </c>
      <c r="AE76" s="112" t="n">
        <f aca="false">+Actuals!AB158</f>
        <v>-0</v>
      </c>
      <c r="AF76" s="111" t="n">
        <f aca="false">+Actuals!AC198</f>
        <v>-0</v>
      </c>
      <c r="AG76" s="112" t="n">
        <f aca="false">+Actuals!AD198</f>
        <v>-0</v>
      </c>
      <c r="AH76" s="111" t="n">
        <f aca="false">+Actuals!AE198</f>
        <v>-0</v>
      </c>
      <c r="AI76" s="112" t="n">
        <f aca="false">+Actuals!AF198</f>
        <v>-0</v>
      </c>
      <c r="AJ76" s="111" t="n">
        <f aca="false">+Actuals!AG198</f>
        <v>-0</v>
      </c>
      <c r="AK76" s="112" t="n">
        <f aca="false">+Actuals!AH198</f>
        <v>-0</v>
      </c>
      <c r="AL76" s="111" t="n">
        <f aca="false">+Actuals!AI198</f>
        <v>-0</v>
      </c>
      <c r="AM76" s="112" t="n">
        <f aca="false">+Actuals!AJ198</f>
        <v>-0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0</v>
      </c>
      <c r="F77" s="13" t="n">
        <f aca="false">'TIE-OUT'!F77+RECLASS!F77</f>
        <v>0</v>
      </c>
      <c r="G77" s="13" t="n">
        <f aca="false">'TIE-OUT'!G77+RECLASS!G77</f>
        <v>0</v>
      </c>
      <c r="H77" s="111" t="n">
        <f aca="false">+Actuals!E159</f>
        <v>0</v>
      </c>
      <c r="I77" s="112" t="n">
        <f aca="false">+Actuals!F159</f>
        <v>0</v>
      </c>
      <c r="J77" s="111" t="n">
        <f aca="false">+Actuals!G159</f>
        <v>0</v>
      </c>
      <c r="K77" s="112" t="n">
        <f aca="false">+Actuals!H159</f>
        <v>0</v>
      </c>
      <c r="L77" s="111" t="n">
        <f aca="false">+Actuals!I159</f>
        <v>0</v>
      </c>
      <c r="M77" s="112" t="n">
        <f aca="false">+Actuals!J159</f>
        <v>0</v>
      </c>
      <c r="N77" s="111" t="n">
        <f aca="false">+Actuals!K159</f>
        <v>0</v>
      </c>
      <c r="O77" s="112" t="n">
        <f aca="false">+Actuals!L159</f>
        <v>0</v>
      </c>
      <c r="P77" s="111" t="n">
        <f aca="false">+Actuals!M159</f>
        <v>0</v>
      </c>
      <c r="Q77" s="112" t="n">
        <f aca="false">+Actuals!N159</f>
        <v>0</v>
      </c>
      <c r="R77" s="111" t="n">
        <f aca="false">+Actuals!O159</f>
        <v>0</v>
      </c>
      <c r="S77" s="112" t="n">
        <f aca="false">+Actuals!P159</f>
        <v>0</v>
      </c>
      <c r="T77" s="111" t="n">
        <f aca="false">+Actuals!Q159</f>
        <v>0</v>
      </c>
      <c r="U77" s="112" t="n">
        <f aca="false">+Actuals!R159</f>
        <v>0</v>
      </c>
      <c r="V77" s="111" t="n">
        <f aca="false">+Actuals!S159</f>
        <v>0</v>
      </c>
      <c r="W77" s="112" t="n">
        <f aca="false">+Actuals!T159</f>
        <v>0</v>
      </c>
      <c r="X77" s="111" t="n">
        <f aca="false">+Actuals!U159</f>
        <v>0</v>
      </c>
      <c r="Y77" s="112" t="n">
        <f aca="false">+Actuals!V159</f>
        <v>0</v>
      </c>
      <c r="Z77" s="111" t="n">
        <f aca="false">+Actuals!W159</f>
        <v>0</v>
      </c>
      <c r="AA77" s="112" t="n">
        <f aca="false">+Actuals!X159</f>
        <v>0</v>
      </c>
      <c r="AB77" s="111" t="n">
        <f aca="false">+Actuals!Y159</f>
        <v>0</v>
      </c>
      <c r="AC77" s="112" t="n">
        <f aca="false">+Actuals!Z159</f>
        <v>0</v>
      </c>
      <c r="AD77" s="111" t="n">
        <f aca="false">+Actuals!AA159</f>
        <v>0</v>
      </c>
      <c r="AE77" s="112" t="n">
        <f aca="false">+Actuals!AB159</f>
        <v>0</v>
      </c>
      <c r="AF77" s="111" t="n">
        <f aca="false">+Actuals!AC199</f>
        <v>0</v>
      </c>
      <c r="AG77" s="112" t="n">
        <f aca="false">+Actuals!AD199</f>
        <v>0</v>
      </c>
      <c r="AH77" s="111" t="n">
        <f aca="false">+Actuals!AE199</f>
        <v>0</v>
      </c>
      <c r="AI77" s="112" t="n">
        <f aca="false">+Actuals!AF199</f>
        <v>0</v>
      </c>
      <c r="AJ77" s="111" t="n">
        <f aca="false">+Actuals!AG199</f>
        <v>0</v>
      </c>
      <c r="AK77" s="112" t="n">
        <f aca="false">+Actuals!AH199</f>
        <v>0</v>
      </c>
      <c r="AL77" s="111" t="n">
        <f aca="false">+Actuals!AI199</f>
        <v>0</v>
      </c>
      <c r="AM77" s="112" t="n">
        <f aca="false">+Actuals!AJ199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'TIE-OUT'!F78+RECLASS!F78</f>
        <v>0</v>
      </c>
      <c r="G78" s="13" t="n">
        <f aca="false">'TIE-OUT'!G78+RECLASS!G78</f>
        <v>0</v>
      </c>
      <c r="H78" s="111" t="n">
        <f aca="false">+Actuals!E160</f>
        <v>0</v>
      </c>
      <c r="I78" s="112" t="n">
        <f aca="false">+Actuals!F160</f>
        <v>0</v>
      </c>
      <c r="J78" s="111" t="n">
        <f aca="false">+Actuals!G160</f>
        <v>0</v>
      </c>
      <c r="K78" s="112" t="n">
        <f aca="false">+Actuals!H160</f>
        <v>0</v>
      </c>
      <c r="L78" s="111" t="n">
        <f aca="false">+Actuals!I160</f>
        <v>0</v>
      </c>
      <c r="M78" s="112" t="n">
        <f aca="false">+Actuals!J160</f>
        <v>0</v>
      </c>
      <c r="N78" s="111" t="n">
        <f aca="false">+Actuals!K160</f>
        <v>0</v>
      </c>
      <c r="O78" s="112" t="n">
        <f aca="false">+Actuals!L160</f>
        <v>0</v>
      </c>
      <c r="P78" s="111" t="n">
        <f aca="false">+Actuals!M160</f>
        <v>0</v>
      </c>
      <c r="Q78" s="112" t="n">
        <f aca="false">+Actuals!N160</f>
        <v>0</v>
      </c>
      <c r="R78" s="111" t="n">
        <f aca="false">+Actuals!O160</f>
        <v>0</v>
      </c>
      <c r="S78" s="112" t="n">
        <f aca="false">+Actuals!P160</f>
        <v>0</v>
      </c>
      <c r="T78" s="111" t="n">
        <f aca="false">+Actuals!Q160</f>
        <v>0</v>
      </c>
      <c r="U78" s="112" t="n">
        <f aca="false">+Actuals!R160</f>
        <v>0</v>
      </c>
      <c r="V78" s="111" t="n">
        <f aca="false">+Actuals!S160</f>
        <v>0</v>
      </c>
      <c r="W78" s="112" t="n">
        <f aca="false">+Actuals!T160</f>
        <v>0</v>
      </c>
      <c r="X78" s="111" t="n">
        <f aca="false">+Actuals!U160</f>
        <v>0</v>
      </c>
      <c r="Y78" s="112" t="n">
        <f aca="false">+Actuals!V160</f>
        <v>0</v>
      </c>
      <c r="Z78" s="111" t="n">
        <f aca="false">+Actuals!W160</f>
        <v>0</v>
      </c>
      <c r="AA78" s="112" t="n">
        <f aca="false">+Actuals!X160</f>
        <v>0</v>
      </c>
      <c r="AB78" s="111" t="n">
        <f aca="false">+Actuals!Y160</f>
        <v>0</v>
      </c>
      <c r="AC78" s="112" t="n">
        <f aca="false">+Actuals!Z160</f>
        <v>0</v>
      </c>
      <c r="AD78" s="111" t="n">
        <f aca="false">+Actuals!AA160</f>
        <v>0</v>
      </c>
      <c r="AE78" s="112" t="n">
        <f aca="false">+Actuals!AB160</f>
        <v>0</v>
      </c>
      <c r="AF78" s="111" t="n">
        <f aca="false">+Actuals!AC200</f>
        <v>0</v>
      </c>
      <c r="AG78" s="112" t="n">
        <f aca="false">+Actuals!AD200</f>
        <v>0</v>
      </c>
      <c r="AH78" s="111" t="n">
        <f aca="false">+Actuals!AE200</f>
        <v>0</v>
      </c>
      <c r="AI78" s="112" t="n">
        <f aca="false">+Actuals!AF200</f>
        <v>0</v>
      </c>
      <c r="AJ78" s="111" t="n">
        <f aca="false">+Actuals!AG200</f>
        <v>0</v>
      </c>
      <c r="AK78" s="112" t="n">
        <f aca="false">+Actuals!AH200</f>
        <v>0</v>
      </c>
      <c r="AL78" s="111" t="n">
        <f aca="false">+Actuals!AI200</f>
        <v>0</v>
      </c>
      <c r="AM78" s="112" t="n">
        <f aca="false">+Actuals!AJ200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'TIE-OUT'!F79+RECLASS!F79</f>
        <v>0</v>
      </c>
      <c r="G79" s="13" t="n">
        <f aca="false">'TIE-OUT'!G79+RECLASS!G79</f>
        <v>0</v>
      </c>
      <c r="H79" s="111" t="n">
        <f aca="false">+Actuals!E161</f>
        <v>0</v>
      </c>
      <c r="I79" s="112" t="n">
        <f aca="false">+Actuals!F161</f>
        <v>0</v>
      </c>
      <c r="J79" s="111" t="n">
        <f aca="false">+Actuals!G161</f>
        <v>0</v>
      </c>
      <c r="K79" s="112" t="n">
        <f aca="false">+Actuals!H161</f>
        <v>0</v>
      </c>
      <c r="L79" s="111" t="n">
        <f aca="false">+Actuals!I161</f>
        <v>0</v>
      </c>
      <c r="M79" s="112" t="n">
        <f aca="false">+Actuals!J161</f>
        <v>0</v>
      </c>
      <c r="N79" s="111" t="n">
        <f aca="false">+Actuals!K161</f>
        <v>0</v>
      </c>
      <c r="O79" s="112" t="n">
        <f aca="false">+Actuals!L161</f>
        <v>0</v>
      </c>
      <c r="P79" s="111" t="n">
        <f aca="false">+Actuals!M161</f>
        <v>0</v>
      </c>
      <c r="Q79" s="112" t="n">
        <f aca="false">+Actuals!N161</f>
        <v>0</v>
      </c>
      <c r="R79" s="111" t="n">
        <f aca="false">+Actuals!O161</f>
        <v>0</v>
      </c>
      <c r="S79" s="112" t="n">
        <f aca="false">+Actuals!P161</f>
        <v>0</v>
      </c>
      <c r="T79" s="111" t="n">
        <f aca="false">+Actuals!Q161</f>
        <v>0</v>
      </c>
      <c r="U79" s="112" t="n">
        <f aca="false">+Actuals!R161</f>
        <v>0</v>
      </c>
      <c r="V79" s="111" t="n">
        <f aca="false">+Actuals!S161</f>
        <v>0</v>
      </c>
      <c r="W79" s="112" t="n">
        <f aca="false">+Actuals!T161</f>
        <v>0</v>
      </c>
      <c r="X79" s="111" t="n">
        <f aca="false">+Actuals!U161</f>
        <v>0</v>
      </c>
      <c r="Y79" s="112" t="n">
        <f aca="false">+Actuals!V161</f>
        <v>0</v>
      </c>
      <c r="Z79" s="111" t="n">
        <f aca="false">+Actuals!W161</f>
        <v>0</v>
      </c>
      <c r="AA79" s="112" t="n">
        <f aca="false">+Actuals!X161</f>
        <v>0</v>
      </c>
      <c r="AB79" s="111" t="n">
        <f aca="false">+Actuals!Y161</f>
        <v>0</v>
      </c>
      <c r="AC79" s="112" t="n">
        <f aca="false">+Actuals!Z161</f>
        <v>0</v>
      </c>
      <c r="AD79" s="111" t="n">
        <f aca="false">+Actuals!AA161</f>
        <v>0</v>
      </c>
      <c r="AE79" s="112" t="n">
        <f aca="false">+Actuals!AB161</f>
        <v>0</v>
      </c>
      <c r="AF79" s="111" t="n">
        <f aca="false">+Actuals!AC201</f>
        <v>0</v>
      </c>
      <c r="AG79" s="112" t="n">
        <f aca="false">+Actuals!AD201</f>
        <v>0</v>
      </c>
      <c r="AH79" s="111" t="n">
        <f aca="false">+Actuals!AE201</f>
        <v>0</v>
      </c>
      <c r="AI79" s="112" t="n">
        <f aca="false">+Actuals!AF201</f>
        <v>0</v>
      </c>
      <c r="AJ79" s="111" t="n">
        <f aca="false">+Actuals!AG201</f>
        <v>0</v>
      </c>
      <c r="AK79" s="112" t="n">
        <f aca="false">+Actuals!AH201</f>
        <v>0</v>
      </c>
      <c r="AL79" s="111" t="n">
        <f aca="false">+Actuals!AI201</f>
        <v>0</v>
      </c>
      <c r="AM79" s="112" t="n">
        <f aca="false">+Actuals!AJ201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'TIE-OUT'!F80+RECLASS!F80</f>
        <v>0</v>
      </c>
      <c r="G80" s="13" t="n">
        <f aca="false">'TIE-OUT'!G80+RECLASS!G80</f>
        <v>0</v>
      </c>
      <c r="H80" s="111" t="n">
        <f aca="false">+Actuals!E162</f>
        <v>0</v>
      </c>
      <c r="I80" s="112" t="n">
        <f aca="false">+Actuals!F162</f>
        <v>0</v>
      </c>
      <c r="J80" s="111" t="n">
        <f aca="false">+Actuals!G162</f>
        <v>0</v>
      </c>
      <c r="K80" s="112" t="n">
        <f aca="false">+Actuals!H162</f>
        <v>0</v>
      </c>
      <c r="L80" s="111" t="n">
        <f aca="false">+Actuals!I162</f>
        <v>0</v>
      </c>
      <c r="M80" s="112" t="n">
        <f aca="false">+Actuals!J162</f>
        <v>0</v>
      </c>
      <c r="N80" s="111" t="n">
        <f aca="false">+Actuals!K162</f>
        <v>0</v>
      </c>
      <c r="O80" s="112" t="n">
        <f aca="false">+Actuals!L162</f>
        <v>0</v>
      </c>
      <c r="P80" s="111" t="n">
        <f aca="false">+Actuals!M162</f>
        <v>0</v>
      </c>
      <c r="Q80" s="112" t="n">
        <f aca="false">+Actuals!N162</f>
        <v>0</v>
      </c>
      <c r="R80" s="111" t="n">
        <f aca="false">+Actuals!O162</f>
        <v>0</v>
      </c>
      <c r="S80" s="112" t="n">
        <f aca="false">+Actuals!P162</f>
        <v>0</v>
      </c>
      <c r="T80" s="111" t="n">
        <f aca="false">+Actuals!Q162</f>
        <v>0</v>
      </c>
      <c r="U80" s="112" t="n">
        <f aca="false">+Actuals!R162</f>
        <v>0</v>
      </c>
      <c r="V80" s="111" t="n">
        <f aca="false">+Actuals!S162</f>
        <v>0</v>
      </c>
      <c r="W80" s="112" t="n">
        <f aca="false">+Actuals!T162</f>
        <v>0</v>
      </c>
      <c r="X80" s="111" t="n">
        <f aca="false">+Actuals!U162</f>
        <v>0</v>
      </c>
      <c r="Y80" s="112" t="n">
        <f aca="false">+Actuals!V162</f>
        <v>0</v>
      </c>
      <c r="Z80" s="111" t="n">
        <f aca="false">+Actuals!W162</f>
        <v>0</v>
      </c>
      <c r="AA80" s="112" t="n">
        <f aca="false">+Actuals!X162</f>
        <v>0</v>
      </c>
      <c r="AB80" s="111" t="n">
        <f aca="false">+Actuals!Y162</f>
        <v>0</v>
      </c>
      <c r="AC80" s="112" t="n">
        <f aca="false">+Actuals!Z162</f>
        <v>0</v>
      </c>
      <c r="AD80" s="111" t="n">
        <f aca="false">+Actuals!AA162</f>
        <v>0</v>
      </c>
      <c r="AE80" s="112" t="n">
        <f aca="false">+Actuals!AB162</f>
        <v>0</v>
      </c>
      <c r="AF80" s="111" t="n">
        <f aca="false">+Actuals!AC202</f>
        <v>0</v>
      </c>
      <c r="AG80" s="112" t="n">
        <f aca="false">+Actuals!AD202</f>
        <v>0</v>
      </c>
      <c r="AH80" s="111" t="n">
        <f aca="false">+Actuals!AE202</f>
        <v>0</v>
      </c>
      <c r="AI80" s="112" t="n">
        <f aca="false">+Actuals!AF202</f>
        <v>0</v>
      </c>
      <c r="AJ80" s="111" t="n">
        <f aca="false">+Actuals!AG202</f>
        <v>0</v>
      </c>
      <c r="AK80" s="112" t="n">
        <f aca="false">+Actuals!AH202</f>
        <v>0</v>
      </c>
      <c r="AL80" s="111" t="n">
        <f aca="false">+Actuals!AI202</f>
        <v>0</v>
      </c>
      <c r="AM80" s="112" t="n">
        <f aca="false">+Actuals!AJ202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393315.7</v>
      </c>
      <c r="F81" s="13" t="n">
        <f aca="false">'TIE-OUT'!F81+RECLASS!F81</f>
        <v>0</v>
      </c>
      <c r="G81" s="13" t="n">
        <f aca="false">'TIE-OUT'!G81+RECLASS!G81</f>
        <v>0</v>
      </c>
      <c r="H81" s="111" t="n">
        <f aca="false">+Actuals!E163</f>
        <v>-0</v>
      </c>
      <c r="I81" s="117" t="n">
        <f aca="false">+Actuals!F163</f>
        <v>209250</v>
      </c>
      <c r="J81" s="111" t="n">
        <f aca="false">+Actuals!G163</f>
        <v>-0</v>
      </c>
      <c r="K81" s="112" t="n">
        <f aca="false">+Actuals!H163</f>
        <v>177800</v>
      </c>
      <c r="L81" s="111" t="n">
        <f aca="false">+Actuals!I163</f>
        <v>-0</v>
      </c>
      <c r="M81" s="112" t="n">
        <f aca="false">+Actuals!J163</f>
        <v>6265.7</v>
      </c>
      <c r="N81" s="111" t="n">
        <f aca="false">+Actuals!K163</f>
        <v>-0</v>
      </c>
      <c r="O81" s="112" t="n">
        <f aca="false">+Actuals!L163</f>
        <v>-0</v>
      </c>
      <c r="P81" s="111" t="n">
        <f aca="false">+Actuals!M163</f>
        <v>-0</v>
      </c>
      <c r="Q81" s="112" t="n">
        <f aca="false">+Actuals!N163</f>
        <v>-0</v>
      </c>
      <c r="R81" s="111" t="n">
        <f aca="false">+Actuals!O163</f>
        <v>-0</v>
      </c>
      <c r="S81" s="112" t="n">
        <f aca="false">+Actuals!P163</f>
        <v>-0</v>
      </c>
      <c r="T81" s="111" t="n">
        <f aca="false">+Actuals!Q163</f>
        <v>-0</v>
      </c>
      <c r="U81" s="112" t="n">
        <f aca="false">+Actuals!R163</f>
        <v>-0</v>
      </c>
      <c r="V81" s="111" t="n">
        <f aca="false">+Actuals!S163</f>
        <v>0</v>
      </c>
      <c r="W81" s="112" t="n">
        <f aca="false">+Actuals!T163</f>
        <v>0</v>
      </c>
      <c r="X81" s="111" t="n">
        <f aca="false">+Actuals!U163</f>
        <v>0</v>
      </c>
      <c r="Y81" s="112" t="n">
        <f aca="false">+Actuals!V163</f>
        <v>0</v>
      </c>
      <c r="Z81" s="111" t="n">
        <f aca="false">+Actuals!W163</f>
        <v>0</v>
      </c>
      <c r="AA81" s="112" t="n">
        <f aca="false">+Actuals!X163</f>
        <v>0</v>
      </c>
      <c r="AB81" s="111" t="n">
        <f aca="false">+Actuals!Y163</f>
        <v>0</v>
      </c>
      <c r="AC81" s="112" t="n">
        <f aca="false">+Actuals!Z163</f>
        <v>0</v>
      </c>
      <c r="AD81" s="111" t="n">
        <f aca="false">+Actuals!AA163</f>
        <v>0</v>
      </c>
      <c r="AE81" s="112" t="n">
        <f aca="false">+Actuals!AB163</f>
        <v>0</v>
      </c>
      <c r="AF81" s="111" t="n">
        <f aca="false">+Actuals!AC203</f>
        <v>0</v>
      </c>
      <c r="AG81" s="112" t="n">
        <f aca="false">+Actuals!AD203</f>
        <v>0</v>
      </c>
      <c r="AH81" s="111" t="n">
        <f aca="false">+Actuals!AE203</f>
        <v>0</v>
      </c>
      <c r="AI81" s="112" t="n">
        <f aca="false">+Actuals!AF203</f>
        <v>0</v>
      </c>
      <c r="AJ81" s="111" t="n">
        <f aca="false">+Actuals!AG203</f>
        <v>0</v>
      </c>
      <c r="AK81" s="112" t="n">
        <f aca="false">+Actuals!AH203</f>
        <v>0</v>
      </c>
      <c r="AL81" s="111" t="n">
        <f aca="false">+Actuals!AI203</f>
        <v>0</v>
      </c>
      <c r="AM81" s="112" t="n">
        <f aca="false">+Actuals!AJ203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82449.3140000103</v>
      </c>
      <c r="F82" s="59" t="n">
        <f aca="false">F16+F24+F29+F36+F43+F45+F47+F49</f>
        <v>0</v>
      </c>
      <c r="G82" s="60" t="n">
        <f aca="false">SUM(G72:G81)+G16+G24+G29+G36+G43+G45+G47+G49+G51+G56+G61+G66</f>
        <v>-12403379.03</v>
      </c>
      <c r="H82" s="59" t="n">
        <f aca="false">H16+H24+H29+H36+H43+H45+H47+H49</f>
        <v>0</v>
      </c>
      <c r="I82" s="118" t="n">
        <f aca="false">SUM(I72:I81)+I16+I24+I29+I36+I43+I45+I47+I49+I51+I56+I61+I66</f>
        <v>16780436.65</v>
      </c>
      <c r="J82" s="59" t="n">
        <f aca="false">J16+J24+J29+J36+J43+J45+J47+J49</f>
        <v>0</v>
      </c>
      <c r="K82" s="118" t="n">
        <f aca="false">SUM(K72:K81)+K16+K24+K29+K36+K43+K45+K47+K49+K51+K56+K61+K66</f>
        <v>-4037832.901</v>
      </c>
      <c r="L82" s="59" t="n">
        <f aca="false">L16+L24+L29+L36+L43+L45+L47+L49</f>
        <v>0</v>
      </c>
      <c r="M82" s="60" t="n">
        <f aca="false">SUM(M72:M81)+M16+M24+M29+M36+M43+M45+M47+M49+M51+M56+M61+M66</f>
        <v>2803759.813</v>
      </c>
      <c r="N82" s="59" t="n">
        <f aca="false">N16+N24+N29+N36+N43+N45+N47+N49</f>
        <v>0</v>
      </c>
      <c r="O82" s="60" t="n">
        <f aca="false">SUM(O72:O81)+O16+O24+O29+O36+O43+O45+O47+O49+O51+O56+O61+O66</f>
        <v>-2322136.373</v>
      </c>
      <c r="P82" s="59" t="n">
        <f aca="false">P16+P24+P29+P36+P43+P45+P47+P49</f>
        <v>0</v>
      </c>
      <c r="Q82" s="60" t="n">
        <f aca="false">SUM(Q72:Q81)+Q16+Q24+Q29+Q36+Q43+Q45+Q47+Q49+Q51+Q56+Q61+Q66</f>
        <v>724740.185</v>
      </c>
      <c r="R82" s="59" t="n">
        <f aca="false">R16+R24+R29+R36+R43+R45+R47+R49</f>
        <v>0</v>
      </c>
      <c r="S82" s="60" t="n">
        <f aca="false">SUM(S72:S81)+S16+S24+S29+S36+S43+S45+S47+S49+S51+S56+S61+S66</f>
        <v>-1571713.555</v>
      </c>
      <c r="T82" s="59" t="n">
        <f aca="false">T16+T24+T29+T36+T43+T45+T47+T49</f>
        <v>0</v>
      </c>
      <c r="U82" s="60" t="n">
        <f aca="false">SUM(U72:U81)+U16+U24+U29+U36+U43+U45+U47+U49+U51+U56+U61+U66</f>
        <v>-260584.273</v>
      </c>
      <c r="V82" s="59" t="n">
        <f aca="false">V16+V24+V29+V36+V43+V45+V47+V49</f>
        <v>0</v>
      </c>
      <c r="W82" s="60" t="n">
        <f aca="false">SUM(W72:W81)+W16+W24+W29+W36+W43+W45+W47+W49+W51+W56+W61+W66</f>
        <v>-287858.3</v>
      </c>
      <c r="X82" s="59" t="n">
        <f aca="false">X16+X24+X29+X36+X43+X45+X47+X49</f>
        <v>0</v>
      </c>
      <c r="Y82" s="60" t="n">
        <f aca="false">SUM(Y72:Y81)+Y16+Y24+Y29+Y36+Y43+Y45+Y47+Y49+Y51+Y56+Y61+Y66</f>
        <v>-940.512000000001</v>
      </c>
      <c r="Z82" s="59" t="n">
        <f aca="false">Z16+Z24+Z29+Z36+Z43+Z45+Z47+Z49</f>
        <v>0</v>
      </c>
      <c r="AA82" s="60" t="n">
        <f aca="false">SUM(AA72:AA81)+AA16+AA24+AA29+AA36+AA43+AA45+AA47+AA49+AA51+AA56+AA61+AA66</f>
        <v>505813.556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0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36358.784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79426.4859999999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36358.784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0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  <c r="G85" s="15"/>
      <c r="I85" s="15"/>
      <c r="K85" s="15"/>
      <c r="M85" s="15"/>
      <c r="O85" s="15"/>
      <c r="Q85" s="15"/>
      <c r="S85" s="15"/>
      <c r="U85" s="15"/>
      <c r="W85" s="15"/>
      <c r="Y85" s="15"/>
      <c r="AA85" s="15"/>
      <c r="AC85" s="15"/>
      <c r="AE85" s="15"/>
      <c r="AG85" s="15"/>
      <c r="AI85" s="15"/>
      <c r="AK85" s="15"/>
      <c r="AM85" s="15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B42" activePane="bottomRight" state="frozen"/>
      <selection pane="topLeft" activeCell="A1" activeCellId="0" sqref="A1"/>
      <selection pane="topRight" activeCell="AB1" activeCellId="0" sqref="AB1"/>
      <selection pane="bottomLeft" activeCell="A42" activeCellId="0" sqref="A42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28"/>
    <col collapsed="false" customWidth="true" hidden="false" outlineLevel="0" max="57" min="12" style="0" width="15.28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141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1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84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120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124062383</v>
      </c>
      <c r="E11" s="47" t="n">
        <f aca="false">SUM(G11,I11,K11,M11,O11,Q11,S11,U11,W11,Y11,AA11,AC11,AE11,AG11,AI11,AK11,AM11)</f>
        <v>267904097.63</v>
      </c>
      <c r="F11" s="13" t="n">
        <f aca="false">'TIE-OUT'!H11+RECLASS!H11</f>
        <v>0</v>
      </c>
      <c r="G11" s="47" t="n">
        <f aca="false">'TIE-OUT'!I11+RECLASS!I11</f>
        <v>0</v>
      </c>
      <c r="H11" s="111" t="n">
        <f aca="false">+Actuals!E164</f>
        <v>124181509</v>
      </c>
      <c r="I11" s="112" t="n">
        <f aca="false">+Actuals!F164</f>
        <v>260925509.27</v>
      </c>
      <c r="J11" s="111" t="n">
        <f aca="false">+Actuals!G164</f>
        <v>1547321</v>
      </c>
      <c r="K11" s="87" t="n">
        <f aca="false">+Actuals!H164</f>
        <v>14039133.54</v>
      </c>
      <c r="L11" s="111" t="n">
        <f aca="false">+Actuals!I164</f>
        <v>1052</v>
      </c>
      <c r="M11" s="112" t="n">
        <f aca="false">+Actuals!J164</f>
        <v>-548413.78</v>
      </c>
      <c r="N11" s="111" t="n">
        <f aca="false">+Actuals!K164</f>
        <v>-59812</v>
      </c>
      <c r="O11" s="112" t="n">
        <f aca="false">+Actuals!L164</f>
        <v>-5992506.88</v>
      </c>
      <c r="P11" s="111" t="n">
        <f aca="false">+Actuals!M164</f>
        <v>-1607936</v>
      </c>
      <c r="Q11" s="112" t="n">
        <f aca="false">+Actuals!N164</f>
        <v>-4670784.62</v>
      </c>
      <c r="R11" s="111" t="n">
        <f aca="false">+Actuals!O164</f>
        <v>249</v>
      </c>
      <c r="S11" s="112" t="n">
        <f aca="false">+Actuals!P164</f>
        <v>438.86</v>
      </c>
      <c r="T11" s="111" t="n">
        <f aca="false">+Actuals!Q164</f>
        <v>-0</v>
      </c>
      <c r="U11" s="112" t="n">
        <f aca="false">+Actuals!R164</f>
        <v>-3838.39</v>
      </c>
      <c r="V11" s="111" t="n">
        <f aca="false">+Actuals!S164</f>
        <v>-0</v>
      </c>
      <c r="W11" s="112" t="n">
        <f aca="false">+Actuals!T164</f>
        <v>194130.93</v>
      </c>
      <c r="X11" s="111" t="n">
        <f aca="false">+Actuals!U164</f>
        <v>-0</v>
      </c>
      <c r="Y11" s="112" t="n">
        <f aca="false">+Actuals!V164</f>
        <v>-0</v>
      </c>
      <c r="Z11" s="111" t="n">
        <f aca="false">+Actuals!W164</f>
        <v>-0</v>
      </c>
      <c r="AA11" s="112" t="n">
        <f aca="false">+Actuals!X164</f>
        <v>3960185</v>
      </c>
      <c r="AB11" s="111" t="n">
        <f aca="false">+Actuals!Y164</f>
        <v>-0</v>
      </c>
      <c r="AC11" s="112" t="n">
        <f aca="false">+Actuals!Z164</f>
        <v>243.7</v>
      </c>
      <c r="AD11" s="111" t="n">
        <f aca="false">+Actuals!AA164</f>
        <v>-0</v>
      </c>
      <c r="AE11" s="112" t="n">
        <f aca="false">+Actuals!AB164</f>
        <v>-0</v>
      </c>
      <c r="AF11" s="111" t="n">
        <f aca="false">+Actuals!AC244</f>
        <v>-0</v>
      </c>
      <c r="AG11" s="112" t="n">
        <f aca="false">+Actuals!AD244</f>
        <v>-0</v>
      </c>
      <c r="AH11" s="111" t="n">
        <f aca="false">+Actuals!AE244</f>
        <v>-0</v>
      </c>
      <c r="AI11" s="112" t="n">
        <f aca="false">+Actuals!AF244</f>
        <v>-0</v>
      </c>
      <c r="AJ11" s="111" t="n">
        <f aca="false">+Actuals!AG244</f>
        <v>-0</v>
      </c>
      <c r="AK11" s="112" t="n">
        <f aca="false">+Actuals!AH244</f>
        <v>-0</v>
      </c>
      <c r="AL11" s="111" t="n">
        <f aca="false">+Actuals!AI244</f>
        <v>-0</v>
      </c>
      <c r="AM11" s="112" t="n">
        <f aca="false">+Actuals!AJ244</f>
        <v>-0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-16360182.43</v>
      </c>
      <c r="F12" s="13" t="n">
        <f aca="false">'TIE-OUT'!H12+RECLASS!H12</f>
        <v>0</v>
      </c>
      <c r="G12" s="47" t="n">
        <f aca="false">'TIE-OUT'!I12+RECLASS!I12</f>
        <v>-15935494.61</v>
      </c>
      <c r="H12" s="111" t="n">
        <f aca="false">+Actuals!E165</f>
        <v>0</v>
      </c>
      <c r="I12" s="112" t="n">
        <f aca="false">+Actuals!F165</f>
        <v>0</v>
      </c>
      <c r="J12" s="111" t="n">
        <f aca="false">+Actuals!G165</f>
        <v>0</v>
      </c>
      <c r="K12" s="117" t="n">
        <f aca="false">+Actuals!H165-296860.04</f>
        <v>-296860.04</v>
      </c>
      <c r="L12" s="111" t="n">
        <f aca="false">+Actuals!I165</f>
        <v>0</v>
      </c>
      <c r="M12" s="112" t="n">
        <v>-127827.78</v>
      </c>
      <c r="N12" s="111" t="n">
        <f aca="false">+Actuals!K165</f>
        <v>0</v>
      </c>
      <c r="O12" s="112" t="n">
        <f aca="false">+Actuals!L165</f>
        <v>0</v>
      </c>
      <c r="P12" s="111" t="n">
        <f aca="false">+Actuals!M165</f>
        <v>0</v>
      </c>
      <c r="Q12" s="112" t="n">
        <f aca="false">+Actuals!N165</f>
        <v>0</v>
      </c>
      <c r="R12" s="111" t="n">
        <f aca="false">+Actuals!O165</f>
        <v>0</v>
      </c>
      <c r="S12" s="112" t="n">
        <f aca="false">+Actuals!P165</f>
        <v>0</v>
      </c>
      <c r="T12" s="111" t="n">
        <f aca="false">+Actuals!Q165</f>
        <v>0</v>
      </c>
      <c r="U12" s="112" t="n">
        <f aca="false">+Actuals!R165</f>
        <v>0</v>
      </c>
      <c r="V12" s="111" t="n">
        <f aca="false">+Actuals!S165</f>
        <v>0</v>
      </c>
      <c r="W12" s="112" t="n">
        <f aca="false">+Actuals!T165</f>
        <v>0</v>
      </c>
      <c r="X12" s="111" t="n">
        <f aca="false">+Actuals!U165</f>
        <v>0</v>
      </c>
      <c r="Y12" s="112" t="n">
        <f aca="false">+Actuals!V165</f>
        <v>0</v>
      </c>
      <c r="Z12" s="111" t="n">
        <f aca="false">+Actuals!W165</f>
        <v>0</v>
      </c>
      <c r="AA12" s="112" t="n">
        <f aca="false">+Actuals!X165</f>
        <v>0</v>
      </c>
      <c r="AB12" s="111" t="n">
        <f aca="false">+Actuals!Y165</f>
        <v>0</v>
      </c>
      <c r="AC12" s="112" t="n">
        <f aca="false">+Actuals!Z165</f>
        <v>0</v>
      </c>
      <c r="AD12" s="111" t="n">
        <f aca="false">+Actuals!AA165</f>
        <v>0</v>
      </c>
      <c r="AE12" s="112" t="n">
        <f aca="false">+Actuals!AB165</f>
        <v>0</v>
      </c>
      <c r="AF12" s="111" t="n">
        <f aca="false">+Actuals!AC245</f>
        <v>0</v>
      </c>
      <c r="AG12" s="112" t="n">
        <f aca="false">+Actuals!AD245</f>
        <v>0</v>
      </c>
      <c r="AH12" s="111" t="n">
        <f aca="false">+Actuals!AE245</f>
        <v>0</v>
      </c>
      <c r="AI12" s="112" t="n">
        <f aca="false">+Actuals!AF245</f>
        <v>0</v>
      </c>
      <c r="AJ12" s="111" t="n">
        <f aca="false">+Actuals!AG245</f>
        <v>0</v>
      </c>
      <c r="AK12" s="112" t="n">
        <f aca="false">+Actuals!AH245</f>
        <v>0</v>
      </c>
      <c r="AL12" s="111" t="n">
        <f aca="false">+Actuals!AI245</f>
        <v>0</v>
      </c>
      <c r="AM12" s="112" t="n">
        <f aca="false">+Actuals!AJ245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70923796</v>
      </c>
      <c r="E13" s="47" t="n">
        <f aca="false">SUM(G13,I13,K13,M13,O13,Q13,S13,U13,W13,Y13,AA13,AC13,AE13,AG13,AI13,AK13,AM13)</f>
        <v>147978095</v>
      </c>
      <c r="F13" s="13" t="n">
        <f aca="false">'TIE-OUT'!H13+RECLASS!H13</f>
        <v>0</v>
      </c>
      <c r="G13" s="47" t="n">
        <f aca="false">'TIE-OUT'!I13+RECLASS!I13</f>
        <v>0</v>
      </c>
      <c r="H13" s="111" t="n">
        <f aca="false">+Actuals!E166</f>
        <v>70923796</v>
      </c>
      <c r="I13" s="112" t="n">
        <f aca="false">+Actuals!F166</f>
        <v>147978095</v>
      </c>
      <c r="J13" s="111" t="n">
        <f aca="false">+Actuals!G166</f>
        <v>-0</v>
      </c>
      <c r="K13" s="87" t="n">
        <f aca="false">+Actuals!H166</f>
        <v>-0</v>
      </c>
      <c r="L13" s="111" t="n">
        <f aca="false">+Actuals!I166</f>
        <v>-0</v>
      </c>
      <c r="M13" s="112" t="n">
        <f aca="false">+Actuals!J166</f>
        <v>-0</v>
      </c>
      <c r="N13" s="111" t="n">
        <f aca="false">+Actuals!K166</f>
        <v>2271</v>
      </c>
      <c r="O13" s="112" t="n">
        <f aca="false">+Actuals!L166</f>
        <v>3910</v>
      </c>
      <c r="P13" s="111" t="n">
        <f aca="false">+Actuals!M166</f>
        <v>-0</v>
      </c>
      <c r="Q13" s="112" t="n">
        <f aca="false">+Actuals!N166</f>
        <v>-0</v>
      </c>
      <c r="R13" s="111" t="n">
        <f aca="false">+Actuals!O166</f>
        <v>-0</v>
      </c>
      <c r="S13" s="112" t="n">
        <f aca="false">+Actuals!P166</f>
        <v>-0</v>
      </c>
      <c r="T13" s="111" t="n">
        <f aca="false">+Actuals!Q166</f>
        <v>-0</v>
      </c>
      <c r="U13" s="112" t="n">
        <f aca="false">+Actuals!R166</f>
        <v>-0</v>
      </c>
      <c r="V13" s="111" t="n">
        <f aca="false">+Actuals!S166</f>
        <v>-0</v>
      </c>
      <c r="W13" s="112" t="n">
        <f aca="false">+Actuals!T166</f>
        <v>-0</v>
      </c>
      <c r="X13" s="111" t="n">
        <f aca="false">+Actuals!U166</f>
        <v>-0</v>
      </c>
      <c r="Y13" s="112" t="n">
        <f aca="false">+Actuals!V166</f>
        <v>-0</v>
      </c>
      <c r="Z13" s="111" t="n">
        <f aca="false">+Actuals!W166</f>
        <v>85200</v>
      </c>
      <c r="AA13" s="112" t="n">
        <f aca="false">+Actuals!X166</f>
        <v>149851</v>
      </c>
      <c r="AB13" s="111" t="n">
        <f aca="false">+Actuals!Y166</f>
        <v>85200</v>
      </c>
      <c r="AC13" s="112" t="n">
        <f aca="false">+Actuals!Z166</f>
        <v>149851</v>
      </c>
      <c r="AD13" s="111" t="n">
        <f aca="false">+Actuals!AA166</f>
        <v>-172671</v>
      </c>
      <c r="AE13" s="112" t="n">
        <f aca="false">+Actuals!AB166</f>
        <v>-303612</v>
      </c>
      <c r="AF13" s="111" t="n">
        <f aca="false">+Actuals!AC246</f>
        <v>172671</v>
      </c>
      <c r="AG13" s="112" t="n">
        <f aca="false">+Actuals!AD246</f>
        <v>303612</v>
      </c>
      <c r="AH13" s="111" t="n">
        <f aca="false">+Actuals!AE246</f>
        <v>-0</v>
      </c>
      <c r="AI13" s="112" t="n">
        <f aca="false">+Actuals!AF246</f>
        <v>-0</v>
      </c>
      <c r="AJ13" s="111" t="n">
        <f aca="false">+Actuals!AG246</f>
        <v>-172671</v>
      </c>
      <c r="AK13" s="112" t="n">
        <f aca="false">+Actuals!AH246</f>
        <v>-303612</v>
      </c>
      <c r="AL13" s="111" t="n">
        <f aca="false">+Actuals!AI246</f>
        <v>-0</v>
      </c>
      <c r="AM13" s="112" t="n">
        <f aca="false">+Actuals!AJ246</f>
        <v>-0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'TIE-OUT'!H14+RECLASS!H14</f>
        <v>0</v>
      </c>
      <c r="G14" s="47" t="n">
        <f aca="false">'TIE-OUT'!I14+RECLASS!I14</f>
        <v>0</v>
      </c>
      <c r="H14" s="111" t="n">
        <f aca="false">+Actuals!E167</f>
        <v>0</v>
      </c>
      <c r="I14" s="112" t="n">
        <f aca="false">+Actuals!F167</f>
        <v>0</v>
      </c>
      <c r="J14" s="111" t="n">
        <f aca="false">+Actuals!G167</f>
        <v>0</v>
      </c>
      <c r="K14" s="87" t="n">
        <f aca="false">+Actuals!H167</f>
        <v>0</v>
      </c>
      <c r="L14" s="111" t="n">
        <f aca="false">+Actuals!I167</f>
        <v>0</v>
      </c>
      <c r="M14" s="112" t="n">
        <f aca="false">+Actuals!J167</f>
        <v>0</v>
      </c>
      <c r="N14" s="111" t="n">
        <f aca="false">+Actuals!K167</f>
        <v>0</v>
      </c>
      <c r="O14" s="112" t="n">
        <f aca="false">+Actuals!L167</f>
        <v>0</v>
      </c>
      <c r="P14" s="111" t="n">
        <f aca="false">+Actuals!M167</f>
        <v>0</v>
      </c>
      <c r="Q14" s="112" t="n">
        <f aca="false">+Actuals!N167</f>
        <v>0</v>
      </c>
      <c r="R14" s="111" t="n">
        <f aca="false">+Actuals!O167</f>
        <v>0</v>
      </c>
      <c r="S14" s="112" t="n">
        <f aca="false">+Actuals!P167</f>
        <v>0</v>
      </c>
      <c r="T14" s="111" t="n">
        <f aca="false">+Actuals!Q167</f>
        <v>0</v>
      </c>
      <c r="U14" s="112" t="n">
        <f aca="false">+Actuals!R167</f>
        <v>0</v>
      </c>
      <c r="V14" s="111" t="n">
        <f aca="false">+Actuals!S167</f>
        <v>0</v>
      </c>
      <c r="W14" s="112" t="n">
        <f aca="false">+Actuals!T167</f>
        <v>0</v>
      </c>
      <c r="X14" s="111" t="n">
        <f aca="false">+Actuals!U167</f>
        <v>0</v>
      </c>
      <c r="Y14" s="112" t="n">
        <f aca="false">+Actuals!V167</f>
        <v>0</v>
      </c>
      <c r="Z14" s="111" t="n">
        <f aca="false">+Actuals!W167</f>
        <v>0</v>
      </c>
      <c r="AA14" s="112" t="n">
        <f aca="false">+Actuals!X167</f>
        <v>0</v>
      </c>
      <c r="AB14" s="111" t="n">
        <f aca="false">+Actuals!Y167</f>
        <v>0</v>
      </c>
      <c r="AC14" s="112" t="n">
        <f aca="false">+Actuals!Z167</f>
        <v>0</v>
      </c>
      <c r="AD14" s="111" t="n">
        <f aca="false">+Actuals!AA167</f>
        <v>0</v>
      </c>
      <c r="AE14" s="112" t="n">
        <f aca="false">+Actuals!AB167</f>
        <v>0</v>
      </c>
      <c r="AF14" s="111" t="n">
        <f aca="false">+Actuals!AC247</f>
        <v>0</v>
      </c>
      <c r="AG14" s="112" t="n">
        <f aca="false">+Actuals!AD247</f>
        <v>0</v>
      </c>
      <c r="AH14" s="111" t="n">
        <f aca="false">+Actuals!AE247</f>
        <v>0</v>
      </c>
      <c r="AI14" s="112" t="n">
        <f aca="false">+Actuals!AF247</f>
        <v>0</v>
      </c>
      <c r="AJ14" s="111" t="n">
        <f aca="false">+Actuals!AG247</f>
        <v>0</v>
      </c>
      <c r="AK14" s="112" t="n">
        <f aca="false">+Actuals!AH247</f>
        <v>0</v>
      </c>
      <c r="AL14" s="111" t="n">
        <f aca="false">+Actuals!AI247</f>
        <v>0</v>
      </c>
      <c r="AM14" s="112" t="n">
        <f aca="false">+Actuals!AJ247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'TIE-OUT'!H15+RECLASS!H15</f>
        <v>0</v>
      </c>
      <c r="G15" s="115" t="n">
        <f aca="false">'TIE-OUT'!I15+RECLASS!I15</f>
        <v>0</v>
      </c>
      <c r="H15" s="111" t="n">
        <f aca="false">+Actuals!E168</f>
        <v>0</v>
      </c>
      <c r="I15" s="112" t="n">
        <f aca="false">+Actuals!F168</f>
        <v>0</v>
      </c>
      <c r="J15" s="111" t="n">
        <f aca="false">+Actuals!G168</f>
        <v>0</v>
      </c>
      <c r="K15" s="87" t="n">
        <f aca="false">+Actuals!H168</f>
        <v>0</v>
      </c>
      <c r="L15" s="111" t="n">
        <f aca="false">+Actuals!I168</f>
        <v>0</v>
      </c>
      <c r="M15" s="112" t="n">
        <f aca="false">+Actuals!J168</f>
        <v>0</v>
      </c>
      <c r="N15" s="111" t="n">
        <f aca="false">+Actuals!K168</f>
        <v>0</v>
      </c>
      <c r="O15" s="112" t="n">
        <f aca="false">+Actuals!L168</f>
        <v>0</v>
      </c>
      <c r="P15" s="111" t="n">
        <f aca="false">+Actuals!M168</f>
        <v>0</v>
      </c>
      <c r="Q15" s="112" t="n">
        <f aca="false">+Actuals!N168</f>
        <v>0</v>
      </c>
      <c r="R15" s="111" t="n">
        <f aca="false">+Actuals!O168</f>
        <v>0</v>
      </c>
      <c r="S15" s="112" t="n">
        <f aca="false">+Actuals!P168</f>
        <v>0</v>
      </c>
      <c r="T15" s="111" t="n">
        <f aca="false">+Actuals!Q168</f>
        <v>0</v>
      </c>
      <c r="U15" s="112" t="n">
        <f aca="false">+Actuals!R168</f>
        <v>0</v>
      </c>
      <c r="V15" s="111" t="n">
        <f aca="false">+Actuals!S168</f>
        <v>0</v>
      </c>
      <c r="W15" s="112" t="n">
        <f aca="false">+Actuals!T168</f>
        <v>0</v>
      </c>
      <c r="X15" s="111" t="n">
        <f aca="false">+Actuals!U168</f>
        <v>-0</v>
      </c>
      <c r="Y15" s="112" t="n">
        <f aca="false">+Actuals!V168</f>
        <v>-0</v>
      </c>
      <c r="Z15" s="111" t="n">
        <f aca="false">+Actuals!W168</f>
        <v>-0</v>
      </c>
      <c r="AA15" s="112" t="n">
        <f aca="false">+Actuals!X168</f>
        <v>-0</v>
      </c>
      <c r="AB15" s="111" t="n">
        <f aca="false">+Actuals!Y168</f>
        <v>-0</v>
      </c>
      <c r="AC15" s="112" t="n">
        <f aca="false">+Actuals!Z168</f>
        <v>-0</v>
      </c>
      <c r="AD15" s="111" t="n">
        <f aca="false">+Actuals!AA168</f>
        <v>-0</v>
      </c>
      <c r="AE15" s="112" t="n">
        <f aca="false">+Actuals!AB168</f>
        <v>-0</v>
      </c>
      <c r="AF15" s="111" t="n">
        <f aca="false">+Actuals!AC248</f>
        <v>-0</v>
      </c>
      <c r="AG15" s="112" t="n">
        <f aca="false">+Actuals!AD248</f>
        <v>-0</v>
      </c>
      <c r="AH15" s="111" t="n">
        <f aca="false">+Actuals!AE248</f>
        <v>-0</v>
      </c>
      <c r="AI15" s="112" t="n">
        <f aca="false">+Actuals!AF248</f>
        <v>-0</v>
      </c>
      <c r="AJ15" s="111" t="n">
        <f aca="false">+Actuals!AG248</f>
        <v>-0</v>
      </c>
      <c r="AK15" s="112" t="n">
        <f aca="false">+Actuals!AH248</f>
        <v>-0</v>
      </c>
      <c r="AL15" s="111" t="n">
        <f aca="false">+Actuals!AI248</f>
        <v>-0</v>
      </c>
      <c r="AM15" s="112" t="n">
        <f aca="false">+Actuals!AJ248</f>
        <v>-0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194986179</v>
      </c>
      <c r="E16" s="48" t="n">
        <f aca="false">SUM(E11:E15)</f>
        <v>399522010.2</v>
      </c>
      <c r="F16" s="17" t="n">
        <f aca="false">SUM(F11:F15)</f>
        <v>0</v>
      </c>
      <c r="G16" s="48" t="n">
        <f aca="false">SUM(G11:G15)</f>
        <v>-15935494.61</v>
      </c>
      <c r="H16" s="17" t="n">
        <f aca="false">SUM(H11:H15)</f>
        <v>195105305</v>
      </c>
      <c r="I16" s="48" t="n">
        <f aca="false">SUM(I11:I15)</f>
        <v>408903604.27</v>
      </c>
      <c r="J16" s="17" t="n">
        <f aca="false">SUM(J11:J15)</f>
        <v>1547321</v>
      </c>
      <c r="K16" s="86" t="n">
        <f aca="false">SUM(K11:K15)</f>
        <v>13742273.5</v>
      </c>
      <c r="L16" s="17" t="n">
        <f aca="false">SUM(L11:L15)</f>
        <v>1052</v>
      </c>
      <c r="M16" s="48" t="n">
        <f aca="false">SUM(M11:M15)</f>
        <v>-676241.56</v>
      </c>
      <c r="N16" s="17" t="n">
        <f aca="false">SUM(N11:N15)</f>
        <v>-57541</v>
      </c>
      <c r="O16" s="48" t="n">
        <f aca="false">SUM(O11:O15)</f>
        <v>-5988596.88</v>
      </c>
      <c r="P16" s="17" t="n">
        <f aca="false">SUM(P11:P15)</f>
        <v>-1607936</v>
      </c>
      <c r="Q16" s="48" t="n">
        <f aca="false">SUM(Q11:Q15)</f>
        <v>-4670784.62</v>
      </c>
      <c r="R16" s="17" t="n">
        <f aca="false">SUM(R11:R15)</f>
        <v>249</v>
      </c>
      <c r="S16" s="48" t="n">
        <f aca="false">SUM(S11:S15)</f>
        <v>438.86</v>
      </c>
      <c r="T16" s="17" t="n">
        <f aca="false">SUM(T11:T15)</f>
        <v>0</v>
      </c>
      <c r="U16" s="48" t="n">
        <f aca="false">SUM(U11:U15)</f>
        <v>-3838.39</v>
      </c>
      <c r="V16" s="17" t="n">
        <f aca="false">SUM(V11:V15)</f>
        <v>0</v>
      </c>
      <c r="W16" s="48" t="n">
        <f aca="false">SUM(W11:W15)</f>
        <v>194130.93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85200</v>
      </c>
      <c r="AA16" s="48" t="n">
        <f aca="false">SUM(AA11:AA15)</f>
        <v>4110036</v>
      </c>
      <c r="AB16" s="17" t="n">
        <f aca="false">SUM(AB11:AB15)</f>
        <v>85200</v>
      </c>
      <c r="AC16" s="48" t="n">
        <f aca="false">SUM(AC11:AC15)</f>
        <v>150094.7</v>
      </c>
      <c r="AD16" s="17" t="n">
        <f aca="false">SUM(AD11:AD15)</f>
        <v>-172671</v>
      </c>
      <c r="AE16" s="48" t="n">
        <f aca="false">SUM(AE11:AE15)</f>
        <v>-303612</v>
      </c>
      <c r="AF16" s="17" t="n">
        <f aca="false">SUM(AF11:AF15)</f>
        <v>172671</v>
      </c>
      <c r="AG16" s="48" t="n">
        <f aca="false">SUM(AG11:AG15)</f>
        <v>303612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-172671</v>
      </c>
      <c r="AK16" s="48" t="n">
        <f aca="false">SUM(AK11:AK15)</f>
        <v>-303612</v>
      </c>
      <c r="AL16" s="17" t="n">
        <f aca="false">SUM(AL11:AL15)</f>
        <v>0</v>
      </c>
      <c r="AM16" s="48" t="n">
        <f aca="false">SUM(AM11:AM15)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-119302634</v>
      </c>
      <c r="E19" s="47" t="n">
        <f aca="false">SUM(G19,I19,K19,M19,O19,Q19,S19,U19,W19,Y19,AA19,AC19,AE19,AG19,AI19,AK19,AM19)</f>
        <v>-226419489.45</v>
      </c>
      <c r="F19" s="44" t="n">
        <f aca="false">'TIE-OUT'!H19+RECLASS!H19</f>
        <v>0</v>
      </c>
      <c r="G19" s="45" t="n">
        <f aca="false">'TIE-OUT'!I19+RECLASS!I19</f>
        <v>-98101</v>
      </c>
      <c r="H19" s="111" t="n">
        <f aca="false">+Actuals!E169</f>
        <v>-118894924</v>
      </c>
      <c r="I19" s="112" t="n">
        <f aca="false">+Actuals!F169</f>
        <v>-223154302.17</v>
      </c>
      <c r="J19" s="111" t="n">
        <f aca="false">+Actuals!G169</f>
        <v>-1193507</v>
      </c>
      <c r="K19" s="87" t="n">
        <f aca="false">+Actuals!H169</f>
        <v>-6221527.04</v>
      </c>
      <c r="L19" s="111" t="n">
        <f aca="false">+Actuals!I169</f>
        <v>-776315</v>
      </c>
      <c r="M19" s="112" t="n">
        <f aca="false">+Actuals!J169</f>
        <v>370185.84</v>
      </c>
      <c r="N19" s="111" t="n">
        <f aca="false">+Actuals!K169</f>
        <v>14197</v>
      </c>
      <c r="O19" s="112" t="n">
        <f aca="false">+Actuals!L169</f>
        <v>134223.38</v>
      </c>
      <c r="P19" s="111" t="n">
        <f aca="false">+Actuals!M169</f>
        <v>1549484</v>
      </c>
      <c r="Q19" s="112" t="n">
        <f aca="false">+Actuals!N169</f>
        <v>2624268.57</v>
      </c>
      <c r="R19" s="111" t="n">
        <f aca="false">+Actuals!O169</f>
        <v>-1462</v>
      </c>
      <c r="S19" s="112" t="n">
        <f aca="false">+Actuals!P169</f>
        <v>-6982.89</v>
      </c>
      <c r="T19" s="111" t="n">
        <f aca="false">+Actuals!Q169</f>
        <v>-37</v>
      </c>
      <c r="U19" s="112" t="n">
        <f aca="false">+Actuals!R169</f>
        <v>-777.99</v>
      </c>
      <c r="V19" s="111" t="n">
        <f aca="false">+Actuals!S169</f>
        <v>-0</v>
      </c>
      <c r="W19" s="112" t="n">
        <f aca="false">+Actuals!T169</f>
        <v>-65565.38</v>
      </c>
      <c r="X19" s="111" t="n">
        <f aca="false">+Actuals!U169</f>
        <v>-70</v>
      </c>
      <c r="Y19" s="112" t="n">
        <f aca="false">+Actuals!V169</f>
        <v>-135.77</v>
      </c>
      <c r="Z19" s="111" t="n">
        <f aca="false">+Actuals!W169</f>
        <v>-0</v>
      </c>
      <c r="AA19" s="112" t="n">
        <f aca="false">+Actuals!X169</f>
        <v>-775</v>
      </c>
      <c r="AB19" s="111" t="n">
        <f aca="false">+Actuals!Y169</f>
        <v>-0</v>
      </c>
      <c r="AC19" s="112" t="n">
        <f aca="false">+Actuals!Z169</f>
        <v>-0</v>
      </c>
      <c r="AD19" s="111" t="n">
        <f aca="false">+Actuals!AA169</f>
        <v>-0</v>
      </c>
      <c r="AE19" s="112" t="n">
        <f aca="false">+Actuals!AB169</f>
        <v>-0</v>
      </c>
      <c r="AF19" s="111" t="n">
        <f aca="false">+Actuals!AC249</f>
        <v>-0</v>
      </c>
      <c r="AG19" s="112" t="n">
        <f aca="false">+Actuals!AD249</f>
        <v>-0</v>
      </c>
      <c r="AH19" s="111" t="n">
        <f aca="false">+Actuals!AE249</f>
        <v>-0</v>
      </c>
      <c r="AI19" s="112" t="n">
        <f aca="false">+Actuals!AF249</f>
        <v>-0</v>
      </c>
      <c r="AJ19" s="111" t="n">
        <f aca="false">+Actuals!AG249</f>
        <v>-0</v>
      </c>
      <c r="AK19" s="112" t="n">
        <f aca="false">+Actuals!AH249</f>
        <v>-0</v>
      </c>
      <c r="AL19" s="111" t="n">
        <f aca="false">+Actuals!AI249</f>
        <v>-0</v>
      </c>
      <c r="AM19" s="112" t="n">
        <f aca="false">+Actuals!AJ249</f>
        <v>-0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8475325.28</v>
      </c>
      <c r="F20" s="13" t="n">
        <f aca="false">'TIE-OUT'!H20+RECLASS!H20</f>
        <v>0</v>
      </c>
      <c r="G20" s="47" t="n">
        <f aca="false">'TIE-OUT'!I20+RECLASS!I20</f>
        <v>8186928.11</v>
      </c>
      <c r="H20" s="111" t="n">
        <f aca="false">+Actuals!E170</f>
        <v>0</v>
      </c>
      <c r="I20" s="112" t="n">
        <f aca="false">+Actuals!F170</f>
        <v>0</v>
      </c>
      <c r="J20" s="111" t="n">
        <f aca="false">+Actuals!G170</f>
        <v>0</v>
      </c>
      <c r="K20" s="87" t="n">
        <f aca="false">+Actuals!H170+288397.17</f>
        <v>288397.17</v>
      </c>
      <c r="L20" s="111" t="n">
        <f aca="false">+Actuals!I170</f>
        <v>0</v>
      </c>
      <c r="M20" s="112" t="n">
        <f aca="false">+Actuals!J170</f>
        <v>0</v>
      </c>
      <c r="N20" s="111" t="n">
        <f aca="false">+Actuals!K170</f>
        <v>0</v>
      </c>
      <c r="O20" s="112" t="n">
        <f aca="false">+Actuals!L170</f>
        <v>0</v>
      </c>
      <c r="P20" s="111" t="n">
        <f aca="false">+Actuals!M170</f>
        <v>0</v>
      </c>
      <c r="Q20" s="112" t="n">
        <f aca="false">+Actuals!N170</f>
        <v>0</v>
      </c>
      <c r="R20" s="111" t="n">
        <f aca="false">+Actuals!O170</f>
        <v>0</v>
      </c>
      <c r="S20" s="112" t="n">
        <f aca="false">+Actuals!P170</f>
        <v>0</v>
      </c>
      <c r="T20" s="111" t="n">
        <f aca="false">+Actuals!Q170</f>
        <v>0</v>
      </c>
      <c r="U20" s="112" t="n">
        <f aca="false">+Actuals!R170</f>
        <v>0</v>
      </c>
      <c r="V20" s="111" t="n">
        <f aca="false">+Actuals!S170</f>
        <v>0</v>
      </c>
      <c r="W20" s="112" t="n">
        <f aca="false">+Actuals!T170</f>
        <v>0</v>
      </c>
      <c r="X20" s="111" t="n">
        <f aca="false">+Actuals!U170</f>
        <v>0</v>
      </c>
      <c r="Y20" s="112" t="n">
        <f aca="false">+Actuals!V170</f>
        <v>0</v>
      </c>
      <c r="Z20" s="111" t="n">
        <f aca="false">+Actuals!W170</f>
        <v>0</v>
      </c>
      <c r="AA20" s="112" t="n">
        <f aca="false">+Actuals!X170</f>
        <v>0</v>
      </c>
      <c r="AB20" s="111" t="n">
        <f aca="false">+Actuals!Y170</f>
        <v>0</v>
      </c>
      <c r="AC20" s="112" t="n">
        <f aca="false">+Actuals!Z170</f>
        <v>0</v>
      </c>
      <c r="AD20" s="111" t="n">
        <f aca="false">+Actuals!AA170</f>
        <v>0</v>
      </c>
      <c r="AE20" s="112" t="n">
        <f aca="false">+Actuals!AB170</f>
        <v>0</v>
      </c>
      <c r="AF20" s="111" t="n">
        <f aca="false">+Actuals!AC250</f>
        <v>0</v>
      </c>
      <c r="AG20" s="112" t="n">
        <f aca="false">+Actuals!AD250</f>
        <v>0</v>
      </c>
      <c r="AH20" s="111" t="n">
        <f aca="false">+Actuals!AE250</f>
        <v>0</v>
      </c>
      <c r="AI20" s="112" t="n">
        <f aca="false">+Actuals!AF250</f>
        <v>0</v>
      </c>
      <c r="AJ20" s="111" t="n">
        <f aca="false">+Actuals!AG250</f>
        <v>0</v>
      </c>
      <c r="AK20" s="112" t="n">
        <f aca="false">+Actuals!AH250</f>
        <v>0</v>
      </c>
      <c r="AL20" s="111" t="n">
        <f aca="false">+Actuals!AI250</f>
        <v>0</v>
      </c>
      <c r="AM20" s="112" t="n">
        <f aca="false">+Actuals!AJ250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-69466461</v>
      </c>
      <c r="E21" s="47" t="n">
        <f aca="false">SUM(G21,I21,K21,M21,O21,Q21,S21,U21,W21,Y21,AA21,AC21,AE21,AG21,AI21,AK21,AM21)</f>
        <v>-145653791</v>
      </c>
      <c r="F21" s="13" t="n">
        <f aca="false">'TIE-OUT'!H21+RECLASS!H21</f>
        <v>0</v>
      </c>
      <c r="G21" s="47" t="n">
        <f aca="false">'TIE-OUT'!I21+RECLASS!I21</f>
        <v>0</v>
      </c>
      <c r="H21" s="111" t="n">
        <f aca="false">+Actuals!E171</f>
        <v>-69466461</v>
      </c>
      <c r="I21" s="112" t="n">
        <f aca="false">+Actuals!F171</f>
        <v>-145653791</v>
      </c>
      <c r="J21" s="111" t="n">
        <f aca="false">+Actuals!G171</f>
        <v>-0</v>
      </c>
      <c r="K21" s="87" t="n">
        <f aca="false">+Actuals!H171</f>
        <v>-0</v>
      </c>
      <c r="L21" s="111" t="n">
        <f aca="false">+Actuals!I171</f>
        <v>-0</v>
      </c>
      <c r="M21" s="112" t="n">
        <f aca="false">+Actuals!J171</f>
        <v>-0</v>
      </c>
      <c r="N21" s="111" t="n">
        <f aca="false">+Actuals!K171</f>
        <v>459988</v>
      </c>
      <c r="O21" s="112" t="n">
        <f aca="false">+Actuals!L171</f>
        <v>806778</v>
      </c>
      <c r="P21" s="111" t="n">
        <f aca="false">+Actuals!M171</f>
        <v>-0</v>
      </c>
      <c r="Q21" s="112" t="n">
        <f aca="false">+Actuals!N171</f>
        <v>-0</v>
      </c>
      <c r="R21" s="111" t="n">
        <f aca="false">+Actuals!O171</f>
        <v>-0</v>
      </c>
      <c r="S21" s="112" t="n">
        <f aca="false">+Actuals!P171</f>
        <v>-0</v>
      </c>
      <c r="T21" s="111" t="n">
        <f aca="false">+Actuals!Q171</f>
        <v>-0</v>
      </c>
      <c r="U21" s="112" t="n">
        <f aca="false">+Actuals!R171</f>
        <v>-0</v>
      </c>
      <c r="V21" s="111" t="n">
        <f aca="false">+Actuals!S171</f>
        <v>-0</v>
      </c>
      <c r="W21" s="112" t="n">
        <f aca="false">+Actuals!T171</f>
        <v>-0</v>
      </c>
      <c r="X21" s="111" t="n">
        <f aca="false">+Actuals!U171</f>
        <v>-0</v>
      </c>
      <c r="Y21" s="112" t="n">
        <f aca="false">+Actuals!V171</f>
        <v>-0</v>
      </c>
      <c r="Z21" s="111" t="n">
        <f aca="false">+Actuals!W171</f>
        <v>-85200</v>
      </c>
      <c r="AA21" s="112" t="n">
        <f aca="false">+Actuals!X171</f>
        <v>-149851</v>
      </c>
      <c r="AB21" s="111" t="n">
        <f aca="false">+Actuals!Y171</f>
        <v>-85200</v>
      </c>
      <c r="AC21" s="112" t="n">
        <f aca="false">+Actuals!Z171</f>
        <v>-149851</v>
      </c>
      <c r="AD21" s="111" t="n">
        <f aca="false">+Actuals!AA171</f>
        <v>-289588</v>
      </c>
      <c r="AE21" s="112" t="n">
        <f aca="false">+Actuals!AB171</f>
        <v>-507076</v>
      </c>
      <c r="AF21" s="111" t="n">
        <f aca="false">+Actuals!AC251</f>
        <v>289588</v>
      </c>
      <c r="AG21" s="112" t="n">
        <f aca="false">+Actuals!AD251</f>
        <v>507076</v>
      </c>
      <c r="AH21" s="111" t="n">
        <f aca="false">+Actuals!AE251</f>
        <v>-0</v>
      </c>
      <c r="AI21" s="112" t="n">
        <f aca="false">+Actuals!AF251</f>
        <v>-0</v>
      </c>
      <c r="AJ21" s="111" t="n">
        <f aca="false">+Actuals!AG251</f>
        <v>-289588</v>
      </c>
      <c r="AK21" s="112" t="n">
        <f aca="false">+Actuals!AH251</f>
        <v>-507076</v>
      </c>
      <c r="AL21" s="111" t="n">
        <f aca="false">+Actuals!AI251</f>
        <v>-0</v>
      </c>
      <c r="AM21" s="112" t="n">
        <f aca="false">+Actuals!AJ251</f>
        <v>-0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'TIE-OUT'!H22+RECLASS!H22</f>
        <v>0</v>
      </c>
      <c r="G22" s="47" t="n">
        <f aca="false">'TIE-OUT'!I22+RECLASS!I22</f>
        <v>0</v>
      </c>
      <c r="H22" s="111" t="n">
        <f aca="false">+Actuals!E172</f>
        <v>0</v>
      </c>
      <c r="I22" s="112" t="n">
        <f aca="false">+Actuals!F172</f>
        <v>0</v>
      </c>
      <c r="J22" s="111" t="n">
        <f aca="false">+Actuals!G172</f>
        <v>0</v>
      </c>
      <c r="K22" s="87" t="n">
        <f aca="false">+Actuals!H172</f>
        <v>0</v>
      </c>
      <c r="L22" s="111" t="n">
        <f aca="false">+Actuals!I172</f>
        <v>0</v>
      </c>
      <c r="M22" s="112" t="n">
        <f aca="false">+Actuals!J172</f>
        <v>0</v>
      </c>
      <c r="N22" s="111" t="n">
        <f aca="false">+Actuals!K172</f>
        <v>0</v>
      </c>
      <c r="O22" s="112" t="n">
        <f aca="false">+Actuals!L172</f>
        <v>0</v>
      </c>
      <c r="P22" s="111" t="n">
        <f aca="false">+Actuals!M172</f>
        <v>0</v>
      </c>
      <c r="Q22" s="112" t="n">
        <f aca="false">+Actuals!N172</f>
        <v>0</v>
      </c>
      <c r="R22" s="111" t="n">
        <f aca="false">+Actuals!O172</f>
        <v>0</v>
      </c>
      <c r="S22" s="112" t="n">
        <f aca="false">+Actuals!P172</f>
        <v>0</v>
      </c>
      <c r="T22" s="111" t="n">
        <f aca="false">+Actuals!Q172</f>
        <v>0</v>
      </c>
      <c r="U22" s="112" t="n">
        <f aca="false">+Actuals!R172</f>
        <v>0</v>
      </c>
      <c r="V22" s="111" t="n">
        <f aca="false">+Actuals!S172</f>
        <v>0</v>
      </c>
      <c r="W22" s="112" t="n">
        <f aca="false">+Actuals!T172</f>
        <v>0</v>
      </c>
      <c r="X22" s="111" t="n">
        <f aca="false">+Actuals!U172</f>
        <v>0</v>
      </c>
      <c r="Y22" s="112" t="n">
        <f aca="false">+Actuals!V172</f>
        <v>0</v>
      </c>
      <c r="Z22" s="111" t="n">
        <f aca="false">+Actuals!W172</f>
        <v>0</v>
      </c>
      <c r="AA22" s="112" t="n">
        <f aca="false">+Actuals!X172</f>
        <v>0</v>
      </c>
      <c r="AB22" s="111" t="n">
        <f aca="false">+Actuals!Y172</f>
        <v>0</v>
      </c>
      <c r="AC22" s="112" t="n">
        <f aca="false">+Actuals!Z172</f>
        <v>0</v>
      </c>
      <c r="AD22" s="111" t="n">
        <f aca="false">+Actuals!AA172</f>
        <v>0</v>
      </c>
      <c r="AE22" s="112" t="n">
        <f aca="false">+Actuals!AB172</f>
        <v>0</v>
      </c>
      <c r="AF22" s="111" t="n">
        <f aca="false">+Actuals!AC252</f>
        <v>0</v>
      </c>
      <c r="AG22" s="112" t="n">
        <f aca="false">+Actuals!AD252</f>
        <v>0</v>
      </c>
      <c r="AH22" s="111" t="n">
        <f aca="false">+Actuals!AE252</f>
        <v>0</v>
      </c>
      <c r="AI22" s="112" t="n">
        <f aca="false">+Actuals!AF252</f>
        <v>0</v>
      </c>
      <c r="AJ22" s="111" t="n">
        <f aca="false">+Actuals!AG252</f>
        <v>0</v>
      </c>
      <c r="AK22" s="112" t="n">
        <f aca="false">+Actuals!AH252</f>
        <v>0</v>
      </c>
      <c r="AL22" s="111" t="n">
        <f aca="false">+Actuals!AI252</f>
        <v>0</v>
      </c>
      <c r="AM22" s="112" t="n">
        <f aca="false">+Actuals!AJ252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1259837</v>
      </c>
      <c r="E23" s="47" t="n">
        <f aca="false">SUM(G23,I23,K23,M23,O23,Q23,S23,U23,W23,Y23,AA23,AC23,AE23,AG23,AI23,AK23,AM23)</f>
        <v>2226131.979</v>
      </c>
      <c r="F23" s="114" t="n">
        <f aca="false">'TIE-OUT'!H23+RECLASS!H23</f>
        <v>0</v>
      </c>
      <c r="G23" s="115" t="n">
        <f aca="false">'TIE-OUT'!I23+RECLASS!I23</f>
        <v>0</v>
      </c>
      <c r="H23" s="111" t="n">
        <f aca="false">+Actuals!E173</f>
        <v>1436350</v>
      </c>
      <c r="I23" s="112" t="n">
        <f aca="false">+Actuals!F173</f>
        <v>2538030.45</v>
      </c>
      <c r="J23" s="111" t="n">
        <f aca="false">+Actuals!G173</f>
        <v>-111457</v>
      </c>
      <c r="K23" s="87" t="n">
        <f aca="false">+Actuals!H173</f>
        <v>-196944.519</v>
      </c>
      <c r="L23" s="111" t="n">
        <f aca="false">+Actuals!I173</f>
        <v>-89715</v>
      </c>
      <c r="M23" s="112" t="n">
        <f aca="false">+Actuals!J173</f>
        <v>-158526.405</v>
      </c>
      <c r="N23" s="111" t="n">
        <f aca="false">+Actuals!K173</f>
        <v>24707</v>
      </c>
      <c r="O23" s="112" t="n">
        <f aca="false">+Actuals!L173</f>
        <v>43657.269</v>
      </c>
      <c r="P23" s="111" t="n">
        <f aca="false">+Actuals!M173</f>
        <v>-0</v>
      </c>
      <c r="Q23" s="112" t="n">
        <f aca="false">+Actuals!N173</f>
        <v>-0</v>
      </c>
      <c r="R23" s="111" t="n">
        <f aca="false">+Actuals!O173</f>
        <v>-48</v>
      </c>
      <c r="S23" s="112" t="n">
        <f aca="false">+Actuals!P173</f>
        <v>-84.816</v>
      </c>
      <c r="T23" s="111" t="n">
        <f aca="false">+Actuals!Q173</f>
        <v>-0</v>
      </c>
      <c r="U23" s="112" t="n">
        <f aca="false">+Actuals!R173</f>
        <v>-0</v>
      </c>
      <c r="V23" s="111" t="n">
        <f aca="false">+Actuals!S173</f>
        <v>-0</v>
      </c>
      <c r="W23" s="112" t="n">
        <f aca="false">+Actuals!T173</f>
        <v>-0</v>
      </c>
      <c r="X23" s="111" t="n">
        <f aca="false">+Actuals!U173</f>
        <v>-0</v>
      </c>
      <c r="Y23" s="112" t="n">
        <f aca="false">+Actuals!V173</f>
        <v>-0</v>
      </c>
      <c r="Z23" s="111" t="n">
        <f aca="false">+Actuals!W173</f>
        <v>-0</v>
      </c>
      <c r="AA23" s="112" t="n">
        <f aca="false">+Actuals!X173</f>
        <v>-0</v>
      </c>
      <c r="AB23" s="111" t="n">
        <f aca="false">+Actuals!Y173</f>
        <v>-0</v>
      </c>
      <c r="AC23" s="112" t="n">
        <f aca="false">+Actuals!Z173</f>
        <v>-0</v>
      </c>
      <c r="AD23" s="111" t="n">
        <f aca="false">+Actuals!AA173</f>
        <v>-0</v>
      </c>
      <c r="AE23" s="112" t="n">
        <f aca="false">+Actuals!AB173</f>
        <v>-0</v>
      </c>
      <c r="AF23" s="111" t="n">
        <f aca="false">+Actuals!AC253</f>
        <v>-0</v>
      </c>
      <c r="AG23" s="112" t="n">
        <f aca="false">+Actuals!AD253</f>
        <v>-0</v>
      </c>
      <c r="AH23" s="111" t="n">
        <f aca="false">+Actuals!AE253</f>
        <v>-0</v>
      </c>
      <c r="AI23" s="112" t="n">
        <f aca="false">+Actuals!AF253</f>
        <v>-0</v>
      </c>
      <c r="AJ23" s="111" t="n">
        <f aca="false">+Actuals!AG253</f>
        <v>-0</v>
      </c>
      <c r="AK23" s="112" t="n">
        <f aca="false">+Actuals!AH253</f>
        <v>-0</v>
      </c>
      <c r="AL23" s="111" t="n">
        <f aca="false">+Actuals!AI253</f>
        <v>-0</v>
      </c>
      <c r="AM23" s="112" t="n">
        <f aca="false">+Actuals!AJ253</f>
        <v>-0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-187509258</v>
      </c>
      <c r="E24" s="48" t="n">
        <f aca="false">SUM(E19:E23)</f>
        <v>-361371823.191</v>
      </c>
      <c r="F24" s="17" t="n">
        <f aca="false">SUM(F19:F23)</f>
        <v>0</v>
      </c>
      <c r="G24" s="48" t="n">
        <f aca="false">SUM(G19:G23)</f>
        <v>8088827.11</v>
      </c>
      <c r="H24" s="17" t="n">
        <f aca="false">SUM(H19:H23)</f>
        <v>-186925035</v>
      </c>
      <c r="I24" s="48" t="n">
        <f aca="false">SUM(I19:I23)</f>
        <v>-366270062.72</v>
      </c>
      <c r="J24" s="17" t="n">
        <f aca="false">SUM(J19:J23)</f>
        <v>-1304964</v>
      </c>
      <c r="K24" s="86" t="n">
        <f aca="false">SUM(K19:K23)</f>
        <v>-6130074.389</v>
      </c>
      <c r="L24" s="17" t="n">
        <f aca="false">SUM(L19:L23)</f>
        <v>-866030</v>
      </c>
      <c r="M24" s="48" t="n">
        <f aca="false">SUM(M19:M23)</f>
        <v>211659.435</v>
      </c>
      <c r="N24" s="17" t="n">
        <f aca="false">SUM(N19:N23)</f>
        <v>498892</v>
      </c>
      <c r="O24" s="48" t="n">
        <f aca="false">SUM(O19:O23)</f>
        <v>984658.649</v>
      </c>
      <c r="P24" s="17" t="n">
        <f aca="false">SUM(P19:P23)</f>
        <v>1549484</v>
      </c>
      <c r="Q24" s="48" t="n">
        <f aca="false">SUM(Q19:Q23)</f>
        <v>2624268.57</v>
      </c>
      <c r="R24" s="17" t="n">
        <f aca="false">SUM(R19:R23)</f>
        <v>-1510</v>
      </c>
      <c r="S24" s="48" t="n">
        <f aca="false">SUM(S19:S23)</f>
        <v>-7067.706</v>
      </c>
      <c r="T24" s="17" t="n">
        <f aca="false">SUM(T19:T23)</f>
        <v>-37</v>
      </c>
      <c r="U24" s="48" t="n">
        <f aca="false">SUM(U19:U23)</f>
        <v>-777.99</v>
      </c>
      <c r="V24" s="17" t="n">
        <f aca="false">SUM(V19:V23)</f>
        <v>0</v>
      </c>
      <c r="W24" s="48" t="n">
        <f aca="false">SUM(W19:W23)</f>
        <v>-65565.38</v>
      </c>
      <c r="X24" s="17" t="n">
        <f aca="false">SUM(X19:X23)</f>
        <v>-70</v>
      </c>
      <c r="Y24" s="48" t="n">
        <f aca="false">SUM(Y19:Y23)</f>
        <v>-135.77</v>
      </c>
      <c r="Z24" s="17" t="n">
        <f aca="false">SUM(Z19:Z23)</f>
        <v>-85200</v>
      </c>
      <c r="AA24" s="48" t="n">
        <f aca="false">SUM(AA19:AA23)</f>
        <v>-150626</v>
      </c>
      <c r="AB24" s="17" t="n">
        <f aca="false">SUM(AB19:AB23)</f>
        <v>-85200</v>
      </c>
      <c r="AC24" s="48" t="n">
        <f aca="false">SUM(AC19:AC23)</f>
        <v>-149851</v>
      </c>
      <c r="AD24" s="17" t="n">
        <f aca="false">SUM(AD19:AD23)</f>
        <v>-289588</v>
      </c>
      <c r="AE24" s="48" t="n">
        <f aca="false">SUM(AE19:AE23)</f>
        <v>-507076</v>
      </c>
      <c r="AF24" s="17" t="n">
        <f aca="false">SUM(AF19:AF23)</f>
        <v>289588</v>
      </c>
      <c r="AG24" s="48" t="n">
        <f aca="false">SUM(AG19:AG23)</f>
        <v>507076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-289588</v>
      </c>
      <c r="AK24" s="48" t="n">
        <f aca="false">SUM(AK19:AK23)</f>
        <v>-507076</v>
      </c>
      <c r="AL24" s="17" t="n">
        <f aca="false">SUM(AL19:AL23)</f>
        <v>0</v>
      </c>
      <c r="AM24" s="48" t="n">
        <f aca="false">SUM(AM19:AM23)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9657096</v>
      </c>
      <c r="E27" s="47" t="n">
        <f aca="false">SUM(G27,I27,K27,M27,O27,Q27,S27,U27,W27,Y27,AA27,AC27,AE27,AG27,AI27,AK27,AM27)</f>
        <v>17557451.59</v>
      </c>
      <c r="F27" s="44" t="n">
        <f aca="false">'TIE-OUT'!H27+RECLASS!H27</f>
        <v>0</v>
      </c>
      <c r="G27" s="45" t="n">
        <f aca="false">'TIE-OUT'!I27+RECLASS!I27</f>
        <v>0</v>
      </c>
      <c r="H27" s="111" t="n">
        <f aca="false">+Actuals!E174</f>
        <v>9657096</v>
      </c>
      <c r="I27" s="112" t="n">
        <f aca="false">+Actuals!F174</f>
        <v>17557451.59</v>
      </c>
      <c r="J27" s="111" t="n">
        <f aca="false">+Actuals!G174</f>
        <v>-0</v>
      </c>
      <c r="K27" s="87" t="n">
        <f aca="false">+Actuals!H174</f>
        <v>-0</v>
      </c>
      <c r="L27" s="111" t="n">
        <f aca="false">+Actuals!I174</f>
        <v>-0</v>
      </c>
      <c r="M27" s="112" t="n">
        <f aca="false">+Actuals!J174</f>
        <v>-0</v>
      </c>
      <c r="N27" s="111" t="n">
        <f aca="false">+Actuals!K174</f>
        <v>-0</v>
      </c>
      <c r="O27" s="112" t="n">
        <f aca="false">+Actuals!L174</f>
        <v>-0</v>
      </c>
      <c r="P27" s="111" t="n">
        <f aca="false">+Actuals!M174</f>
        <v>-0</v>
      </c>
      <c r="Q27" s="112" t="n">
        <f aca="false">+Actuals!N174</f>
        <v>-0</v>
      </c>
      <c r="R27" s="111" t="n">
        <f aca="false">+Actuals!O174</f>
        <v>-0</v>
      </c>
      <c r="S27" s="112" t="n">
        <f aca="false">+Actuals!P174</f>
        <v>-0</v>
      </c>
      <c r="T27" s="111" t="n">
        <f aca="false">+Actuals!Q174</f>
        <v>-0</v>
      </c>
      <c r="U27" s="112" t="n">
        <f aca="false">+Actuals!R174</f>
        <v>-0</v>
      </c>
      <c r="V27" s="111" t="n">
        <f aca="false">+Actuals!S174</f>
        <v>-0</v>
      </c>
      <c r="W27" s="112" t="n">
        <f aca="false">+Actuals!T174</f>
        <v>-0</v>
      </c>
      <c r="X27" s="111" t="n">
        <f aca="false">+Actuals!U174</f>
        <v>-0</v>
      </c>
      <c r="Y27" s="112" t="n">
        <f aca="false">+Actuals!V174</f>
        <v>-0</v>
      </c>
      <c r="Z27" s="111" t="n">
        <f aca="false">+Actuals!W174</f>
        <v>-0</v>
      </c>
      <c r="AA27" s="112" t="n">
        <f aca="false">+Actuals!X174</f>
        <v>-0</v>
      </c>
      <c r="AB27" s="111" t="n">
        <f aca="false">+Actuals!Y174</f>
        <v>-0</v>
      </c>
      <c r="AC27" s="112" t="n">
        <f aca="false">+Actuals!Z174</f>
        <v>-0</v>
      </c>
      <c r="AD27" s="111" t="n">
        <f aca="false">+Actuals!AA174</f>
        <v>-0</v>
      </c>
      <c r="AE27" s="112" t="n">
        <f aca="false">+Actuals!AB174</f>
        <v>-0</v>
      </c>
      <c r="AF27" s="111" t="n">
        <f aca="false">+Actuals!AC254</f>
        <v>-0</v>
      </c>
      <c r="AG27" s="112" t="n">
        <f aca="false">+Actuals!AD254</f>
        <v>-0</v>
      </c>
      <c r="AH27" s="111" t="n">
        <f aca="false">+Actuals!AE254</f>
        <v>-0</v>
      </c>
      <c r="AI27" s="112" t="n">
        <f aca="false">+Actuals!AF254</f>
        <v>-0</v>
      </c>
      <c r="AJ27" s="111" t="n">
        <f aca="false">+Actuals!AG254</f>
        <v>-0</v>
      </c>
      <c r="AK27" s="112" t="n">
        <f aca="false">+Actuals!AH254</f>
        <v>-0</v>
      </c>
      <c r="AL27" s="111" t="n">
        <f aca="false">+Actuals!AI254</f>
        <v>-0</v>
      </c>
      <c r="AM27" s="112" t="n">
        <f aca="false">+Actuals!AJ254</f>
        <v>-0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-4219301</v>
      </c>
      <c r="E28" s="47" t="n">
        <f aca="false">SUM(G28,I28,K28,M28,O28,Q28,S28,U28,W28,Y28,AA28,AC28,AE28,AG28,AI28,AK28,AM28)</f>
        <v>-7858592.45</v>
      </c>
      <c r="F28" s="114" t="n">
        <f aca="false">'TIE-OUT'!H28+RECLASS!H28</f>
        <v>0</v>
      </c>
      <c r="G28" s="115" t="n">
        <f aca="false">'TIE-OUT'!I28+RECLASS!I28</f>
        <v>0</v>
      </c>
      <c r="H28" s="111" t="n">
        <f aca="false">+Actuals!E175</f>
        <v>-4219308</v>
      </c>
      <c r="I28" s="112" t="n">
        <f aca="false">+Actuals!F175</f>
        <v>-7858604.81</v>
      </c>
      <c r="J28" s="111" t="n">
        <f aca="false">+Actuals!G175</f>
        <v>7</v>
      </c>
      <c r="K28" s="87" t="n">
        <f aca="false">+Actuals!H175</f>
        <v>12.36</v>
      </c>
      <c r="L28" s="111" t="n">
        <f aca="false">+Actuals!I175</f>
        <v>-0</v>
      </c>
      <c r="M28" s="112" t="n">
        <f aca="false">+Actuals!J175</f>
        <v>-0</v>
      </c>
      <c r="N28" s="111" t="n">
        <f aca="false">+Actuals!K175</f>
        <v>-0</v>
      </c>
      <c r="O28" s="112" t="n">
        <f aca="false">+Actuals!L175</f>
        <v>-0</v>
      </c>
      <c r="P28" s="111" t="n">
        <f aca="false">+Actuals!M175</f>
        <v>-0</v>
      </c>
      <c r="Q28" s="112" t="n">
        <f aca="false">+Actuals!N175</f>
        <v>-0</v>
      </c>
      <c r="R28" s="111" t="n">
        <f aca="false">+Actuals!O175</f>
        <v>-0</v>
      </c>
      <c r="S28" s="112" t="n">
        <f aca="false">+Actuals!P175</f>
        <v>-0</v>
      </c>
      <c r="T28" s="111" t="n">
        <f aca="false">+Actuals!Q175</f>
        <v>-0</v>
      </c>
      <c r="U28" s="112" t="n">
        <f aca="false">+Actuals!R175</f>
        <v>-0</v>
      </c>
      <c r="V28" s="111" t="n">
        <f aca="false">+Actuals!S175</f>
        <v>-0</v>
      </c>
      <c r="W28" s="112" t="n">
        <f aca="false">+Actuals!T175</f>
        <v>-0</v>
      </c>
      <c r="X28" s="111" t="n">
        <f aca="false">+Actuals!U175</f>
        <v>-0</v>
      </c>
      <c r="Y28" s="112" t="n">
        <f aca="false">+Actuals!V175</f>
        <v>-0</v>
      </c>
      <c r="Z28" s="111" t="n">
        <f aca="false">+Actuals!W175</f>
        <v>-0</v>
      </c>
      <c r="AA28" s="112" t="n">
        <f aca="false">+Actuals!X175</f>
        <v>-0</v>
      </c>
      <c r="AB28" s="111" t="n">
        <f aca="false">+Actuals!Y175</f>
        <v>-0</v>
      </c>
      <c r="AC28" s="112" t="n">
        <f aca="false">+Actuals!Z175</f>
        <v>-0</v>
      </c>
      <c r="AD28" s="111" t="n">
        <f aca="false">+Actuals!AA175</f>
        <v>-0</v>
      </c>
      <c r="AE28" s="112" t="n">
        <f aca="false">+Actuals!AB175</f>
        <v>-0</v>
      </c>
      <c r="AF28" s="111" t="n">
        <f aca="false">+Actuals!AC255</f>
        <v>-0</v>
      </c>
      <c r="AG28" s="112" t="n">
        <f aca="false">+Actuals!AD255</f>
        <v>-0</v>
      </c>
      <c r="AH28" s="111" t="n">
        <f aca="false">+Actuals!AE255</f>
        <v>-0</v>
      </c>
      <c r="AI28" s="112" t="n">
        <f aca="false">+Actuals!AF255</f>
        <v>-0</v>
      </c>
      <c r="AJ28" s="111" t="n">
        <f aca="false">+Actuals!AG255</f>
        <v>-0</v>
      </c>
      <c r="AK28" s="112" t="n">
        <f aca="false">+Actuals!AH255</f>
        <v>-0</v>
      </c>
      <c r="AL28" s="111" t="n">
        <f aca="false">+Actuals!AI255</f>
        <v>-0</v>
      </c>
      <c r="AM28" s="112" t="n">
        <f aca="false">+Actuals!AJ255</f>
        <v>-0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5437795</v>
      </c>
      <c r="E29" s="48" t="n">
        <f aca="false">SUM(E27:E28)</f>
        <v>9698859.14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5437788</v>
      </c>
      <c r="I29" s="48" t="n">
        <f aca="false">SUM(I27:I28)</f>
        <v>9698846.78</v>
      </c>
      <c r="J29" s="17" t="n">
        <f aca="false">SUM(J27:J28)</f>
        <v>7</v>
      </c>
      <c r="K29" s="86" t="n">
        <f aca="false">SUM(K27:K28)</f>
        <v>12.36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-198384</v>
      </c>
      <c r="E32" s="47" t="n">
        <f aca="false">SUM(G32,I32,K32,M32,O32,Q32,S32,U32,W32,Y32,AA32,AC32,AE32,AG32,AI32,AK32,AM32)</f>
        <v>-350544.304</v>
      </c>
      <c r="F32" s="44" t="n">
        <f aca="false">'TIE-OUT'!H32+RECLASS!H32</f>
        <v>0</v>
      </c>
      <c r="G32" s="45" t="n">
        <f aca="false">'TIE-OUT'!I32+RECLASS!I32</f>
        <v>0</v>
      </c>
      <c r="H32" s="111" t="n">
        <f aca="false">+Actuals!E176</f>
        <v>-745776</v>
      </c>
      <c r="I32" s="112" t="n">
        <f aca="false">+Actuals!F176</f>
        <v>-1317786.19</v>
      </c>
      <c r="J32" s="111" t="n">
        <f aca="false">+Actuals!G176</f>
        <v>-414585</v>
      </c>
      <c r="K32" s="87" t="n">
        <f aca="false">+Actuals!H176</f>
        <v>-756939.15</v>
      </c>
      <c r="L32" s="111" t="n">
        <f aca="false">+Actuals!I176</f>
        <v>-158540</v>
      </c>
      <c r="M32" s="112" t="n">
        <f aca="false">+Actuals!J176</f>
        <v>-228619.58</v>
      </c>
      <c r="N32" s="111" t="n">
        <f aca="false">+Actuals!K176</f>
        <v>-71999</v>
      </c>
      <c r="O32" s="112" t="n">
        <f aca="false">+Actuals!L176</f>
        <v>-226582.492</v>
      </c>
      <c r="P32" s="111" t="n">
        <f aca="false">+Actuals!M176</f>
        <v>469402</v>
      </c>
      <c r="Q32" s="112" t="n">
        <f aca="false">+Actuals!N176</f>
        <v>359803.152</v>
      </c>
      <c r="R32" s="111" t="n">
        <f aca="false">+Actuals!O176</f>
        <v>154468</v>
      </c>
      <c r="S32" s="112" t="n">
        <f aca="false">+Actuals!P176</f>
        <v>460417.164</v>
      </c>
      <c r="T32" s="111" t="n">
        <f aca="false">+Actuals!Q176</f>
        <v>-92</v>
      </c>
      <c r="U32" s="112" t="n">
        <f aca="false">+Actuals!R176</f>
        <v>-27821.244</v>
      </c>
      <c r="V32" s="111" t="n">
        <f aca="false">+Actuals!S176</f>
        <v>551418</v>
      </c>
      <c r="W32" s="112" t="n">
        <f aca="false">+Actuals!T176</f>
        <v>990986.962</v>
      </c>
      <c r="X32" s="111" t="n">
        <f aca="false">+Actuals!U176</f>
        <v>511</v>
      </c>
      <c r="Y32" s="112" t="n">
        <f aca="false">+Actuals!V176</f>
        <v>65987.646</v>
      </c>
      <c r="Z32" s="111" t="n">
        <f aca="false">+Actuals!W176</f>
        <v>16809</v>
      </c>
      <c r="AA32" s="112" t="n">
        <f aca="false">+Actuals!X176</f>
        <v>330009.428</v>
      </c>
      <c r="AB32" s="111" t="n">
        <f aca="false">+Actuals!Y176</f>
        <v>-0</v>
      </c>
      <c r="AC32" s="112" t="n">
        <f aca="false">+Actuals!Z176</f>
        <v>-0</v>
      </c>
      <c r="AD32" s="111" t="n">
        <f aca="false">+Actuals!AA176</f>
        <v>-0</v>
      </c>
      <c r="AE32" s="112" t="n">
        <f aca="false">+Actuals!AB176</f>
        <v>-0</v>
      </c>
      <c r="AF32" s="111" t="n">
        <f aca="false">+Actuals!AC256</f>
        <v>-0</v>
      </c>
      <c r="AG32" s="112" t="n">
        <f aca="false">+Actuals!AD256</f>
        <v>-0</v>
      </c>
      <c r="AH32" s="111" t="n">
        <f aca="false">+Actuals!AE256</f>
        <v>-0</v>
      </c>
      <c r="AI32" s="112" t="n">
        <f aca="false">+Actuals!AF256</f>
        <v>-0</v>
      </c>
      <c r="AJ32" s="111" t="n">
        <f aca="false">+Actuals!AG256</f>
        <v>-0</v>
      </c>
      <c r="AK32" s="112" t="n">
        <f aca="false">+Actuals!AH256</f>
        <v>-0</v>
      </c>
      <c r="AL32" s="111" t="n">
        <f aca="false">+Actuals!AI256</f>
        <v>-0</v>
      </c>
      <c r="AM32" s="112" t="n">
        <f aca="false">+Actuals!AJ256</f>
        <v>-0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-81918</v>
      </c>
      <c r="E33" s="47" t="n">
        <f aca="false">SUM(G33,I33,K33,M33,O33,Q33,S33,U33,W33,Y33,AA33,AC33,AE33,AG33,AI33,AK33,AM33)</f>
        <v>-236309.39</v>
      </c>
      <c r="F33" s="13" t="n">
        <f aca="false">'TIE-OUT'!H33+RECLASS!H33</f>
        <v>0</v>
      </c>
      <c r="G33" s="47" t="n">
        <f aca="false">'TIE-OUT'!I33+RECLASS!I33</f>
        <v>0</v>
      </c>
      <c r="H33" s="111" t="n">
        <f aca="false">+Actuals!E177</f>
        <v>-0</v>
      </c>
      <c r="I33" s="112" t="n">
        <f aca="false">+Actuals!F177</f>
        <v>-0</v>
      </c>
      <c r="J33" s="111" t="n">
        <f aca="false">+Actuals!G177</f>
        <v>-36061</v>
      </c>
      <c r="K33" s="87" t="n">
        <f aca="false">+Actuals!H177</f>
        <v>-151079.98</v>
      </c>
      <c r="L33" s="111" t="n">
        <f aca="false">+Actuals!I177</f>
        <v>-537</v>
      </c>
      <c r="M33" s="112" t="n">
        <f aca="false">+Actuals!J177</f>
        <v>-1040.04</v>
      </c>
      <c r="N33" s="111" t="n">
        <f aca="false">+Actuals!K177</f>
        <v>-44073</v>
      </c>
      <c r="O33" s="112" t="n">
        <f aca="false">+Actuals!L177</f>
        <v>-81894.17</v>
      </c>
      <c r="P33" s="111" t="n">
        <f aca="false">+Actuals!M177</f>
        <v>-0</v>
      </c>
      <c r="Q33" s="112" t="n">
        <f aca="false">+Actuals!N177</f>
        <v>-0</v>
      </c>
      <c r="R33" s="111" t="n">
        <f aca="false">+Actuals!O177</f>
        <v>-1247</v>
      </c>
      <c r="S33" s="112" t="n">
        <f aca="false">+Actuals!P177</f>
        <v>-2295.2</v>
      </c>
      <c r="T33" s="111" t="n">
        <f aca="false">+Actuals!Q177</f>
        <v>-0</v>
      </c>
      <c r="U33" s="112" t="n">
        <f aca="false">+Actuals!R177</f>
        <v>-0</v>
      </c>
      <c r="V33" s="111" t="n">
        <f aca="false">+Actuals!S177</f>
        <v>-0</v>
      </c>
      <c r="W33" s="112" t="n">
        <f aca="false">+Actuals!T177</f>
        <v>-0</v>
      </c>
      <c r="X33" s="111" t="n">
        <f aca="false">+Actuals!U177</f>
        <v>-0</v>
      </c>
      <c r="Y33" s="112" t="n">
        <f aca="false">+Actuals!V177</f>
        <v>-0</v>
      </c>
      <c r="Z33" s="111" t="n">
        <f aca="false">+Actuals!W177</f>
        <v>-0</v>
      </c>
      <c r="AA33" s="112" t="n">
        <f aca="false">+Actuals!X177</f>
        <v>-0</v>
      </c>
      <c r="AB33" s="111" t="n">
        <f aca="false">+Actuals!Y177</f>
        <v>-0</v>
      </c>
      <c r="AC33" s="112" t="n">
        <f aca="false">+Actuals!Z177</f>
        <v>-0</v>
      </c>
      <c r="AD33" s="111" t="n">
        <f aca="false">+Actuals!AA177</f>
        <v>-0</v>
      </c>
      <c r="AE33" s="112" t="n">
        <f aca="false">+Actuals!AB177</f>
        <v>-0</v>
      </c>
      <c r="AF33" s="111" t="n">
        <f aca="false">+Actuals!AC257</f>
        <v>-0</v>
      </c>
      <c r="AG33" s="112" t="n">
        <f aca="false">+Actuals!AD257</f>
        <v>-0</v>
      </c>
      <c r="AH33" s="111" t="n">
        <f aca="false">+Actuals!AE257</f>
        <v>-0</v>
      </c>
      <c r="AI33" s="112" t="n">
        <f aca="false">+Actuals!AF257</f>
        <v>-0</v>
      </c>
      <c r="AJ33" s="111" t="n">
        <f aca="false">+Actuals!AG257</f>
        <v>-0</v>
      </c>
      <c r="AK33" s="112" t="n">
        <f aca="false">+Actuals!AH257</f>
        <v>-0</v>
      </c>
      <c r="AL33" s="111" t="n">
        <f aca="false">+Actuals!AI257</f>
        <v>-0</v>
      </c>
      <c r="AM33" s="112" t="n">
        <f aca="false">+Actuals!AJ257</f>
        <v>-0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280120</v>
      </c>
      <c r="E34" s="47" t="n">
        <f aca="false">SUM(G34,I34,K34,M34,O34,Q34,S34,U34,W34,Y34,AA34,AC34,AE34,AG34,AI34,AK34,AM34)</f>
        <v>514229.76</v>
      </c>
      <c r="F34" s="13" t="n">
        <f aca="false">'TIE-OUT'!H34+RECLASS!H34</f>
        <v>0</v>
      </c>
      <c r="G34" s="47" t="n">
        <f aca="false">'TIE-OUT'!I34+RECLASS!I34</f>
        <v>0</v>
      </c>
      <c r="H34" s="111" t="n">
        <f aca="false">+Actuals!E178</f>
        <v>-0</v>
      </c>
      <c r="I34" s="112" t="n">
        <f aca="false">+Actuals!F178</f>
        <v>-0</v>
      </c>
      <c r="J34" s="111" t="n">
        <f aca="false">+Actuals!G178</f>
        <v>239550</v>
      </c>
      <c r="K34" s="87" t="n">
        <f aca="false">+Actuals!H178</f>
        <v>440743.3</v>
      </c>
      <c r="L34" s="111" t="n">
        <f aca="false">+Actuals!I178</f>
        <v>31204</v>
      </c>
      <c r="M34" s="112" t="n">
        <f aca="false">+Actuals!J178</f>
        <v>56276.46</v>
      </c>
      <c r="N34" s="111" t="n">
        <f aca="false">+Actuals!K178</f>
        <v>6461</v>
      </c>
      <c r="O34" s="112" t="n">
        <f aca="false">+Actuals!L178</f>
        <v>11932.44</v>
      </c>
      <c r="P34" s="111" t="n">
        <f aca="false">+Actuals!M178</f>
        <v>741</v>
      </c>
      <c r="Q34" s="112" t="n">
        <f aca="false">+Actuals!N178</f>
        <v>1407.9</v>
      </c>
      <c r="R34" s="111" t="n">
        <f aca="false">+Actuals!O178</f>
        <v>2164</v>
      </c>
      <c r="S34" s="112" t="n">
        <f aca="false">+Actuals!P178</f>
        <v>3869.66</v>
      </c>
      <c r="T34" s="111" t="n">
        <f aca="false">+Actuals!Q178</f>
        <v>-0</v>
      </c>
      <c r="U34" s="112" t="n">
        <f aca="false">+Actuals!R178</f>
        <v>-0</v>
      </c>
      <c r="V34" s="111" t="n">
        <f aca="false">+Actuals!S178</f>
        <v>-0</v>
      </c>
      <c r="W34" s="112" t="n">
        <f aca="false">+Actuals!T178</f>
        <v>-0</v>
      </c>
      <c r="X34" s="111" t="n">
        <f aca="false">+Actuals!U178</f>
        <v>-0</v>
      </c>
      <c r="Y34" s="112" t="n">
        <f aca="false">+Actuals!V178</f>
        <v>-0</v>
      </c>
      <c r="Z34" s="111" t="n">
        <f aca="false">+Actuals!W178</f>
        <v>-0</v>
      </c>
      <c r="AA34" s="112" t="n">
        <f aca="false">+Actuals!X178</f>
        <v>-0</v>
      </c>
      <c r="AB34" s="111" t="n">
        <f aca="false">+Actuals!Y178</f>
        <v>-0</v>
      </c>
      <c r="AC34" s="112" t="n">
        <f aca="false">+Actuals!Z178</f>
        <v>-0</v>
      </c>
      <c r="AD34" s="111" t="n">
        <f aca="false">+Actuals!AA178</f>
        <v>-0</v>
      </c>
      <c r="AE34" s="112" t="n">
        <f aca="false">+Actuals!AB178</f>
        <v>-0</v>
      </c>
      <c r="AF34" s="111" t="n">
        <f aca="false">+Actuals!AC258</f>
        <v>-0</v>
      </c>
      <c r="AG34" s="112" t="n">
        <f aca="false">+Actuals!AD258</f>
        <v>-0</v>
      </c>
      <c r="AH34" s="111" t="n">
        <f aca="false">+Actuals!AE258</f>
        <v>-0</v>
      </c>
      <c r="AI34" s="112" t="n">
        <f aca="false">+Actuals!AF258</f>
        <v>-0</v>
      </c>
      <c r="AJ34" s="111" t="n">
        <f aca="false">+Actuals!AG258</f>
        <v>-0</v>
      </c>
      <c r="AK34" s="112" t="n">
        <f aca="false">+Actuals!AH258</f>
        <v>-0</v>
      </c>
      <c r="AL34" s="111" t="n">
        <f aca="false">+Actuals!AI258</f>
        <v>-0</v>
      </c>
      <c r="AM34" s="112" t="n">
        <f aca="false">+Actuals!AJ258</f>
        <v>-0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-33000</v>
      </c>
      <c r="E35" s="47" t="n">
        <f aca="false">SUM(G35,I35,K35,M35,O35,Q35,S35,U35,W35,Y35,AA35,AC35,AE35,AG35,AI35,AK35,AM35)</f>
        <v>-56931.01</v>
      </c>
      <c r="F35" s="114" t="n">
        <f aca="false">'TIE-OUT'!H35+RECLASS!H35</f>
        <v>0</v>
      </c>
      <c r="G35" s="115" t="n">
        <f aca="false">'TIE-OUT'!I35+RECLASS!I35</f>
        <v>0</v>
      </c>
      <c r="H35" s="111" t="n">
        <f aca="false">+Actuals!E179</f>
        <v>-83068</v>
      </c>
      <c r="I35" s="112" t="n">
        <f aca="false">+Actuals!F179</f>
        <v>-0.01</v>
      </c>
      <c r="J35" s="111" t="n">
        <f aca="false">+Actuals!G179</f>
        <v>362643</v>
      </c>
      <c r="K35" s="87" t="n">
        <f aca="false">+Actuals!H179</f>
        <v>-0</v>
      </c>
      <c r="L35" s="111" t="n">
        <f aca="false">+Actuals!I179</f>
        <v>-0</v>
      </c>
      <c r="M35" s="112" t="n">
        <f aca="false">+Actuals!J179</f>
        <v>-0</v>
      </c>
      <c r="N35" s="111" t="n">
        <f aca="false">+Actuals!K179</f>
        <v>50000</v>
      </c>
      <c r="O35" s="112" t="n">
        <f aca="false">+Actuals!L179</f>
        <v>-0</v>
      </c>
      <c r="P35" s="111" t="n">
        <f aca="false">+Actuals!M179</f>
        <v>-362575</v>
      </c>
      <c r="Q35" s="112" t="n">
        <f aca="false">+Actuals!N179</f>
        <v>-0</v>
      </c>
      <c r="R35" s="111" t="n">
        <f aca="false">+Actuals!O179</f>
        <v>-0</v>
      </c>
      <c r="S35" s="112" t="n">
        <f aca="false">+Actuals!P179</f>
        <v>-0</v>
      </c>
      <c r="T35" s="111" t="n">
        <f aca="false">+Actuals!Q179</f>
        <v>-0</v>
      </c>
      <c r="U35" s="112" t="n">
        <f aca="false">+Actuals!R179</f>
        <v>-0</v>
      </c>
      <c r="V35" s="111" t="n">
        <f aca="false">+Actuals!S179</f>
        <v>-0</v>
      </c>
      <c r="W35" s="112" t="n">
        <f aca="false">+Actuals!T179</f>
        <v>-0</v>
      </c>
      <c r="X35" s="111" t="n">
        <f aca="false">+Actuals!U179</f>
        <v>-0</v>
      </c>
      <c r="Y35" s="112" t="n">
        <f aca="false">+Actuals!V179</f>
        <v>-0</v>
      </c>
      <c r="Z35" s="111" t="n">
        <f aca="false">+Actuals!W179</f>
        <v>-0</v>
      </c>
      <c r="AA35" s="112" t="n">
        <f aca="false">+Actuals!X179</f>
        <v>-56931</v>
      </c>
      <c r="AB35" s="111" t="n">
        <f aca="false">+Actuals!Y179</f>
        <v>0</v>
      </c>
      <c r="AC35" s="112" t="n">
        <f aca="false">+Actuals!Z179</f>
        <v>0</v>
      </c>
      <c r="AD35" s="111" t="n">
        <f aca="false">+Actuals!AA179</f>
        <v>0</v>
      </c>
      <c r="AE35" s="112" t="n">
        <f aca="false">+Actuals!AB179</f>
        <v>0</v>
      </c>
      <c r="AF35" s="111" t="n">
        <f aca="false">+Actuals!AC259</f>
        <v>0</v>
      </c>
      <c r="AG35" s="112" t="n">
        <f aca="false">+Actuals!AD259</f>
        <v>0</v>
      </c>
      <c r="AH35" s="111" t="n">
        <f aca="false">+Actuals!AE259</f>
        <v>0</v>
      </c>
      <c r="AI35" s="112" t="n">
        <f aca="false">+Actuals!AF259</f>
        <v>0</v>
      </c>
      <c r="AJ35" s="111" t="n">
        <f aca="false">+Actuals!AG259</f>
        <v>-0</v>
      </c>
      <c r="AK35" s="112" t="n">
        <f aca="false">+Actuals!AH259</f>
        <v>-0</v>
      </c>
      <c r="AL35" s="111" t="n">
        <f aca="false">+Actuals!AI259</f>
        <v>0</v>
      </c>
      <c r="AM35" s="112" t="n">
        <f aca="false">+Actuals!AJ259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-33182</v>
      </c>
      <c r="E36" s="48" t="n">
        <f aca="false">SUM(E32:E35)</f>
        <v>-129554.944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-828844</v>
      </c>
      <c r="I36" s="48" t="n">
        <f aca="false">SUM(I32:I35)</f>
        <v>-1317786.2</v>
      </c>
      <c r="J36" s="17" t="n">
        <f aca="false">SUM(J32:J35)</f>
        <v>151547</v>
      </c>
      <c r="K36" s="86" t="n">
        <f aca="false">SUM(K32:K35)</f>
        <v>-467275.83</v>
      </c>
      <c r="L36" s="17" t="n">
        <f aca="false">SUM(L32:L35)</f>
        <v>-127873</v>
      </c>
      <c r="M36" s="48" t="n">
        <f aca="false">SUM(M32:M35)</f>
        <v>-173383.16</v>
      </c>
      <c r="N36" s="17" t="n">
        <f aca="false">SUM(N32:N35)</f>
        <v>-59611</v>
      </c>
      <c r="O36" s="48" t="n">
        <f aca="false">SUM(O32:O35)</f>
        <v>-296544.222</v>
      </c>
      <c r="P36" s="17" t="n">
        <f aca="false">SUM(P32:P35)</f>
        <v>107568</v>
      </c>
      <c r="Q36" s="48" t="n">
        <f aca="false">SUM(Q32:Q35)</f>
        <v>361211.052</v>
      </c>
      <c r="R36" s="17" t="n">
        <f aca="false">SUM(R32:R35)</f>
        <v>155385</v>
      </c>
      <c r="S36" s="48" t="n">
        <f aca="false">SUM(S32:S35)</f>
        <v>461991.624</v>
      </c>
      <c r="T36" s="17" t="n">
        <f aca="false">SUM(T32:T35)</f>
        <v>-92</v>
      </c>
      <c r="U36" s="48" t="n">
        <f aca="false">SUM(U32:U35)</f>
        <v>-27821.244</v>
      </c>
      <c r="V36" s="17" t="n">
        <f aca="false">SUM(V32:V35)</f>
        <v>551418</v>
      </c>
      <c r="W36" s="48" t="n">
        <f aca="false">SUM(W32:W35)</f>
        <v>990986.962</v>
      </c>
      <c r="X36" s="17" t="n">
        <f aca="false">SUM(X32:X35)</f>
        <v>511</v>
      </c>
      <c r="Y36" s="48" t="n">
        <f aca="false">SUM(Y32:Y35)</f>
        <v>65987.646</v>
      </c>
      <c r="Z36" s="17" t="n">
        <f aca="false">SUM(Z32:Z35)</f>
        <v>16809</v>
      </c>
      <c r="AA36" s="48" t="n">
        <f aca="false">SUM(AA32:AA35)</f>
        <v>273078.428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-53792</v>
      </c>
      <c r="E39" s="47" t="n">
        <f aca="false">SUM(G39,I39,K39,M39,O39,Q39,S39,U39,W39,Y39,AA39,AC39,AE39,AG39,AI39,AK39,AM39)</f>
        <v>-159016.1</v>
      </c>
      <c r="F39" s="44" t="n">
        <f aca="false">'TIE-OUT'!H39+RECLASS!H39</f>
        <v>0</v>
      </c>
      <c r="G39" s="45" t="n">
        <f aca="false">'TIE-OUT'!I39+RECLASS!I39</f>
        <v>0</v>
      </c>
      <c r="H39" s="111" t="n">
        <f aca="false">+Actuals!E180</f>
        <v>60065</v>
      </c>
      <c r="I39" s="112" t="n">
        <f aca="false">+Actuals!F180</f>
        <v>105113.75</v>
      </c>
      <c r="J39" s="111" t="n">
        <f aca="false">+Actuals!G180</f>
        <v>975</v>
      </c>
      <c r="K39" s="87" t="n">
        <f aca="false">+Actuals!H180</f>
        <v>1706.25</v>
      </c>
      <c r="L39" s="111" t="n">
        <f aca="false">+Actuals!I180</f>
        <v>-0</v>
      </c>
      <c r="M39" s="112" t="n">
        <f aca="false">+Actuals!J180</f>
        <v>-0</v>
      </c>
      <c r="N39" s="111" t="n">
        <f aca="false">+Actuals!K180</f>
        <v>-0</v>
      </c>
      <c r="O39" s="112" t="n">
        <f aca="false">+Actuals!L180</f>
        <v>-0</v>
      </c>
      <c r="P39" s="111" t="n">
        <f aca="false">+Actuals!M180</f>
        <v>-0</v>
      </c>
      <c r="Q39" s="112" t="n">
        <f aca="false">+Actuals!N180</f>
        <v>-0</v>
      </c>
      <c r="R39" s="111" t="n">
        <f aca="false">+Actuals!O180</f>
        <v>-114832</v>
      </c>
      <c r="S39" s="112" t="n">
        <f aca="false">+Actuals!P180</f>
        <v>-265836.08</v>
      </c>
      <c r="T39" s="111" t="n">
        <f aca="false">+Actuals!Q180</f>
        <v>-0</v>
      </c>
      <c r="U39" s="112" t="n">
        <f aca="false">+Actuals!R180</f>
        <v>-0</v>
      </c>
      <c r="V39" s="111" t="n">
        <f aca="false">+Actuals!S180</f>
        <v>-0</v>
      </c>
      <c r="W39" s="112" t="n">
        <f aca="false">+Actuals!T180</f>
        <v>-0</v>
      </c>
      <c r="X39" s="111" t="n">
        <f aca="false">+Actuals!U180</f>
        <v>-0</v>
      </c>
      <c r="Y39" s="112" t="n">
        <f aca="false">+Actuals!V180</f>
        <v>-0</v>
      </c>
      <c r="Z39" s="111" t="n">
        <f aca="false">+Actuals!W180</f>
        <v>-0</v>
      </c>
      <c r="AA39" s="112" t="n">
        <f aca="false">+Actuals!X180</f>
        <v>-0</v>
      </c>
      <c r="AB39" s="111" t="n">
        <f aca="false">+Actuals!Y180</f>
        <v>-0</v>
      </c>
      <c r="AC39" s="112" t="n">
        <f aca="false">+Actuals!Z180</f>
        <v>-0.02</v>
      </c>
      <c r="AD39" s="111" t="n">
        <f aca="false">+Actuals!AA180</f>
        <v>-0</v>
      </c>
      <c r="AE39" s="112" t="n">
        <f aca="false">+Actuals!AB180</f>
        <v>-0</v>
      </c>
      <c r="AF39" s="111" t="n">
        <f aca="false">+Actuals!AC260</f>
        <v>-0</v>
      </c>
      <c r="AG39" s="112" t="n">
        <f aca="false">+Actuals!AD260</f>
        <v>-0</v>
      </c>
      <c r="AH39" s="111" t="n">
        <f aca="false">+Actuals!AE260</f>
        <v>-0</v>
      </c>
      <c r="AI39" s="112" t="n">
        <f aca="false">+Actuals!AF260</f>
        <v>-0</v>
      </c>
      <c r="AJ39" s="111" t="n">
        <f aca="false">+Actuals!AG260</f>
        <v>-0</v>
      </c>
      <c r="AK39" s="112" t="n">
        <f aca="false">+Actuals!AH260</f>
        <v>-0</v>
      </c>
      <c r="AL39" s="111" t="n">
        <f aca="false">+Actuals!AI260</f>
        <v>-0</v>
      </c>
      <c r="AM39" s="112" t="n">
        <f aca="false">+Actuals!AJ260</f>
        <v>-0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-12506825</v>
      </c>
      <c r="E40" s="47" t="n">
        <f aca="false">SUM(G40,I40,K40,M40,O40,Q40,S40,U40,W40,Y40,AA40,AC40,AE40,AG40,AI40,AK40,AM40)</f>
        <v>-28375508.44</v>
      </c>
      <c r="F40" s="13" t="n">
        <f aca="false">'TIE-OUT'!H40+RECLASS!H40</f>
        <v>0</v>
      </c>
      <c r="G40" s="47" t="n">
        <f aca="false">'TIE-OUT'!I40+RECLASS!I40</f>
        <v>0</v>
      </c>
      <c r="H40" s="111" t="n">
        <f aca="false">+Actuals!E181</f>
        <v>-14105365</v>
      </c>
      <c r="I40" s="112" t="n">
        <f aca="false">+Actuals!F181</f>
        <v>-32062854.19</v>
      </c>
      <c r="J40" s="111" t="n">
        <f aca="false">+Actuals!G181</f>
        <v>376988</v>
      </c>
      <c r="K40" s="87" t="n">
        <f aca="false">+Actuals!H181</f>
        <v>-14906904.16</v>
      </c>
      <c r="L40" s="111" t="n">
        <f aca="false">+Actuals!I181</f>
        <v>215035</v>
      </c>
      <c r="M40" s="112" t="n">
        <f aca="false">+Actuals!J181</f>
        <v>459176.04</v>
      </c>
      <c r="N40" s="111" t="n">
        <f aca="false">+Actuals!K181</f>
        <v>-102539</v>
      </c>
      <c r="O40" s="112" t="n">
        <f aca="false">+Actuals!L181</f>
        <v>15551056.92</v>
      </c>
      <c r="P40" s="111" t="n">
        <f aca="false">+Actuals!M181</f>
        <v>114832</v>
      </c>
      <c r="Q40" s="112" t="n">
        <f aca="false">+Actuals!N181</f>
        <v>265836.08</v>
      </c>
      <c r="R40" s="111" t="n">
        <f aca="false">+Actuals!O181</f>
        <v>-150799</v>
      </c>
      <c r="S40" s="112" t="n">
        <f aca="false">+Actuals!P181</f>
        <v>-305959.12</v>
      </c>
      <c r="T40" s="111" t="n">
        <f aca="false">+Actuals!Q181</f>
        <v>-1</v>
      </c>
      <c r="U40" s="112" t="n">
        <f aca="false">+Actuals!R181</f>
        <v>2624139.95</v>
      </c>
      <c r="V40" s="111" t="n">
        <f aca="false">+Actuals!S181</f>
        <v>-555626</v>
      </c>
      <c r="W40" s="112" t="n">
        <f aca="false">+Actuals!T181</f>
        <v>-0.01</v>
      </c>
      <c r="X40" s="111" t="n">
        <f aca="false">+Actuals!U181</f>
        <v>-0</v>
      </c>
      <c r="Y40" s="112" t="n">
        <f aca="false">+Actuals!V181</f>
        <v>-0</v>
      </c>
      <c r="Z40" s="111" t="n">
        <f aca="false">+Actuals!W181</f>
        <v>1700650</v>
      </c>
      <c r="AA40" s="112" t="n">
        <f aca="false">+Actuals!X181</f>
        <v>0.05</v>
      </c>
      <c r="AB40" s="111" t="n">
        <f aca="false">+Actuals!Y181</f>
        <v>-0</v>
      </c>
      <c r="AC40" s="112" t="n">
        <f aca="false">+Actuals!Z181</f>
        <v>-0</v>
      </c>
      <c r="AD40" s="111" t="n">
        <f aca="false">+Actuals!AA181</f>
        <v>-0</v>
      </c>
      <c r="AE40" s="112" t="n">
        <f aca="false">+Actuals!AB181</f>
        <v>-0</v>
      </c>
      <c r="AF40" s="111" t="n">
        <f aca="false">+Actuals!AC261</f>
        <v>-0</v>
      </c>
      <c r="AG40" s="112" t="n">
        <f aca="false">+Actuals!AD261</f>
        <v>-0</v>
      </c>
      <c r="AH40" s="111" t="n">
        <f aca="false">+Actuals!AE261</f>
        <v>-0</v>
      </c>
      <c r="AI40" s="112" t="n">
        <f aca="false">+Actuals!AF261</f>
        <v>-0</v>
      </c>
      <c r="AJ40" s="111" t="n">
        <f aca="false">+Actuals!AG261</f>
        <v>-0</v>
      </c>
      <c r="AK40" s="112" t="n">
        <f aca="false">+Actuals!AH261</f>
        <v>-0</v>
      </c>
      <c r="AL40" s="111" t="n">
        <f aca="false">+Actuals!AI261</f>
        <v>-0</v>
      </c>
      <c r="AM40" s="112" t="n">
        <f aca="false">+Actuals!AJ261</f>
        <v>-0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278626</v>
      </c>
      <c r="F41" s="114" t="n">
        <f aca="false">'TIE-OUT'!H41+RECLASS!H41</f>
        <v>0</v>
      </c>
      <c r="G41" s="115" t="n">
        <f aca="false">'TIE-OUT'!I41+RECLASS!I41</f>
        <v>278626</v>
      </c>
      <c r="H41" s="111" t="n">
        <f aca="false">+Actuals!E182</f>
        <v>0</v>
      </c>
      <c r="I41" s="112" t="n">
        <f aca="false">+Actuals!F182</f>
        <v>0</v>
      </c>
      <c r="J41" s="111" t="n">
        <f aca="false">+Actuals!G182</f>
        <v>0</v>
      </c>
      <c r="K41" s="87" t="n">
        <f aca="false">+Actuals!H182</f>
        <v>0</v>
      </c>
      <c r="L41" s="111" t="n">
        <f aca="false">+Actuals!I182</f>
        <v>0</v>
      </c>
      <c r="M41" s="112" t="n">
        <f aca="false">+Actuals!J182</f>
        <v>0</v>
      </c>
      <c r="N41" s="111" t="n">
        <f aca="false">+Actuals!K182</f>
        <v>0</v>
      </c>
      <c r="O41" s="112" t="n">
        <f aca="false">+Actuals!L182</f>
        <v>0</v>
      </c>
      <c r="P41" s="111" t="n">
        <f aca="false">+Actuals!M182</f>
        <v>0</v>
      </c>
      <c r="Q41" s="112" t="n">
        <f aca="false">+Actuals!N182</f>
        <v>0</v>
      </c>
      <c r="R41" s="111" t="n">
        <f aca="false">+Actuals!O182</f>
        <v>0</v>
      </c>
      <c r="S41" s="112" t="n">
        <f aca="false">+Actuals!P182</f>
        <v>0</v>
      </c>
      <c r="T41" s="111" t="n">
        <f aca="false">+Actuals!Q182</f>
        <v>0</v>
      </c>
      <c r="U41" s="112" t="n">
        <f aca="false">+Actuals!R182</f>
        <v>0</v>
      </c>
      <c r="V41" s="111" t="n">
        <f aca="false">+Actuals!S182</f>
        <v>0</v>
      </c>
      <c r="W41" s="112" t="n">
        <f aca="false">+Actuals!T182</f>
        <v>0</v>
      </c>
      <c r="X41" s="111" t="n">
        <f aca="false">+Actuals!U182</f>
        <v>0</v>
      </c>
      <c r="Y41" s="112" t="n">
        <f aca="false">+Actuals!V182</f>
        <v>0</v>
      </c>
      <c r="Z41" s="111" t="n">
        <f aca="false">+Actuals!W182</f>
        <v>0</v>
      </c>
      <c r="AA41" s="112" t="n">
        <f aca="false">+Actuals!X182</f>
        <v>0</v>
      </c>
      <c r="AB41" s="111" t="n">
        <f aca="false">+Actuals!Y182</f>
        <v>0</v>
      </c>
      <c r="AC41" s="112" t="n">
        <f aca="false">+Actuals!Z182</f>
        <v>0</v>
      </c>
      <c r="AD41" s="111" t="n">
        <f aca="false">+Actuals!AA182</f>
        <v>0</v>
      </c>
      <c r="AE41" s="112" t="n">
        <f aca="false">+Actuals!AB182</f>
        <v>0</v>
      </c>
      <c r="AF41" s="111" t="n">
        <f aca="false">+Actuals!AC262</f>
        <v>0</v>
      </c>
      <c r="AG41" s="112" t="n">
        <f aca="false">+Actuals!AD262</f>
        <v>0</v>
      </c>
      <c r="AH41" s="111" t="n">
        <f aca="false">+Actuals!AE262</f>
        <v>0</v>
      </c>
      <c r="AI41" s="112" t="n">
        <f aca="false">+Actuals!AF262</f>
        <v>0</v>
      </c>
      <c r="AJ41" s="111" t="n">
        <f aca="false">+Actuals!AG262</f>
        <v>0</v>
      </c>
      <c r="AK41" s="112" t="n">
        <f aca="false">+Actuals!AH262</f>
        <v>0</v>
      </c>
      <c r="AL41" s="111" t="n">
        <f aca="false">+Actuals!AI262</f>
        <v>0</v>
      </c>
      <c r="AM41" s="112" t="n">
        <f aca="false">+Actuals!AJ262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-12506825</v>
      </c>
      <c r="E42" s="48" t="n">
        <f aca="false">SUM(E40:E41)</f>
        <v>-28096882.44</v>
      </c>
      <c r="F42" s="17" t="n">
        <f aca="false">SUM(F40:F41)</f>
        <v>0</v>
      </c>
      <c r="G42" s="48" t="n">
        <f aca="false">SUM(G40:G41)</f>
        <v>278626</v>
      </c>
      <c r="H42" s="17" t="n">
        <f aca="false">SUM(H40:H41)</f>
        <v>-14105365</v>
      </c>
      <c r="I42" s="48" t="n">
        <f aca="false">SUM(I40:I41)</f>
        <v>-32062854.19</v>
      </c>
      <c r="J42" s="17" t="n">
        <f aca="false">SUM(J40:J41)</f>
        <v>376988</v>
      </c>
      <c r="K42" s="86" t="n">
        <f aca="false">SUM(K40:K41)</f>
        <v>-14906904.16</v>
      </c>
      <c r="L42" s="17" t="n">
        <f aca="false">SUM(L40:L41)</f>
        <v>215035</v>
      </c>
      <c r="M42" s="48" t="n">
        <f aca="false">SUM(M40:M41)</f>
        <v>459176.04</v>
      </c>
      <c r="N42" s="17" t="n">
        <f aca="false">SUM(N40:N41)</f>
        <v>-102539</v>
      </c>
      <c r="O42" s="48" t="n">
        <f aca="false">SUM(O40:O41)</f>
        <v>15551056.92</v>
      </c>
      <c r="P42" s="17" t="n">
        <f aca="false">SUM(P40:P41)</f>
        <v>114832</v>
      </c>
      <c r="Q42" s="48" t="n">
        <f aca="false">SUM(Q40:Q41)</f>
        <v>265836.08</v>
      </c>
      <c r="R42" s="17" t="n">
        <f aca="false">SUM(R40:R41)</f>
        <v>-150799</v>
      </c>
      <c r="S42" s="48" t="n">
        <f aca="false">SUM(S40:S41)</f>
        <v>-305959.12</v>
      </c>
      <c r="T42" s="17" t="n">
        <f aca="false">SUM(T40:T41)</f>
        <v>-1</v>
      </c>
      <c r="U42" s="48" t="n">
        <f aca="false">SUM(U40:U41)</f>
        <v>2624139.95</v>
      </c>
      <c r="V42" s="17" t="n">
        <f aca="false">SUM(V40:V41)</f>
        <v>-555626</v>
      </c>
      <c r="W42" s="48" t="n">
        <f aca="false">SUM(W40:W41)</f>
        <v>-0.01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1700650</v>
      </c>
      <c r="AA42" s="48" t="n">
        <f aca="false">SUM(AA40:AA41)</f>
        <v>0.05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-12560617</v>
      </c>
      <c r="E43" s="48" t="n">
        <f aca="false">E42+E39</f>
        <v>-28255898.54</v>
      </c>
      <c r="F43" s="17" t="n">
        <f aca="false">F42+F39</f>
        <v>0</v>
      </c>
      <c r="G43" s="48" t="n">
        <f aca="false">G42+G39</f>
        <v>278626</v>
      </c>
      <c r="H43" s="17" t="n">
        <f aca="false">H42+H39</f>
        <v>-14045300</v>
      </c>
      <c r="I43" s="48" t="n">
        <f aca="false">I42+I39</f>
        <v>-31957740.44</v>
      </c>
      <c r="J43" s="17" t="n">
        <f aca="false">J42+J39</f>
        <v>377963</v>
      </c>
      <c r="K43" s="86" t="n">
        <f aca="false">K42+K39</f>
        <v>-14905197.91</v>
      </c>
      <c r="L43" s="17" t="n">
        <f aca="false">L42+L39</f>
        <v>215035</v>
      </c>
      <c r="M43" s="48" t="n">
        <f aca="false">M42+M39</f>
        <v>459176.04</v>
      </c>
      <c r="N43" s="17" t="n">
        <f aca="false">N42+N39</f>
        <v>-102539</v>
      </c>
      <c r="O43" s="48" t="n">
        <f aca="false">O42+O39</f>
        <v>15551056.92</v>
      </c>
      <c r="P43" s="17" t="n">
        <f aca="false">P42+P39</f>
        <v>114832</v>
      </c>
      <c r="Q43" s="48" t="n">
        <f aca="false">Q42+Q39</f>
        <v>265836.08</v>
      </c>
      <c r="R43" s="17" t="n">
        <f aca="false">R42+R39</f>
        <v>-265631</v>
      </c>
      <c r="S43" s="48" t="n">
        <f aca="false">S42+S39</f>
        <v>-571795.2</v>
      </c>
      <c r="T43" s="17" t="n">
        <f aca="false">T42+T39</f>
        <v>-1</v>
      </c>
      <c r="U43" s="48" t="n">
        <f aca="false">U42+U39</f>
        <v>2624139.95</v>
      </c>
      <c r="V43" s="17" t="n">
        <f aca="false">V42+V39</f>
        <v>-555626</v>
      </c>
      <c r="W43" s="48" t="n">
        <f aca="false">W42+W39</f>
        <v>-0.01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1700650</v>
      </c>
      <c r="AA43" s="48" t="n">
        <f aca="false">AA42+AA39</f>
        <v>0.05</v>
      </c>
      <c r="AB43" s="17" t="n">
        <f aca="false">AB42+AB39</f>
        <v>0</v>
      </c>
      <c r="AC43" s="48" t="n">
        <f aca="false">AC42+AC39</f>
        <v>-0.02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0</v>
      </c>
      <c r="E45" s="47" t="n">
        <f aca="false">SUM(G45,I45,K45,M45,O45,Q45,S45,U45,W45,Y45,AA45,AC45,AE45,AG45,AI45,AK45,AM45)</f>
        <v>0</v>
      </c>
      <c r="F45" s="44" t="n">
        <f aca="false">'TIE-OUT'!H45+RECLASS!H45</f>
        <v>0</v>
      </c>
      <c r="G45" s="45" t="n">
        <f aca="false">'TIE-OUT'!I45+RECLASS!I45</f>
        <v>0</v>
      </c>
      <c r="H45" s="111" t="n">
        <f aca="false">+Actuals!E183</f>
        <v>0</v>
      </c>
      <c r="I45" s="112" t="n">
        <f aca="false">+Actuals!F183</f>
        <v>0</v>
      </c>
      <c r="J45" s="111" t="n">
        <f aca="false">+Actuals!G183</f>
        <v>0</v>
      </c>
      <c r="K45" s="87" t="n">
        <f aca="false">+Actuals!H183</f>
        <v>0</v>
      </c>
      <c r="L45" s="111" t="n">
        <f aca="false">+Actuals!I183</f>
        <v>0</v>
      </c>
      <c r="M45" s="112" t="n">
        <f aca="false">+Actuals!J183</f>
        <v>0</v>
      </c>
      <c r="N45" s="111" t="n">
        <f aca="false">+Actuals!K183</f>
        <v>0</v>
      </c>
      <c r="O45" s="112" t="n">
        <f aca="false">+Actuals!L183</f>
        <v>0</v>
      </c>
      <c r="P45" s="111" t="n">
        <f aca="false">+Actuals!M183</f>
        <v>0</v>
      </c>
      <c r="Q45" s="112" t="n">
        <f aca="false">+Actuals!N183</f>
        <v>0</v>
      </c>
      <c r="R45" s="111" t="n">
        <f aca="false">+Actuals!O183</f>
        <v>0</v>
      </c>
      <c r="S45" s="112" t="n">
        <f aca="false">+Actuals!P183</f>
        <v>0</v>
      </c>
      <c r="T45" s="111" t="n">
        <f aca="false">+Actuals!Q183</f>
        <v>0</v>
      </c>
      <c r="U45" s="112" t="n">
        <f aca="false">+Actuals!R183</f>
        <v>0</v>
      </c>
      <c r="V45" s="111" t="n">
        <f aca="false">+Actuals!S183</f>
        <v>0</v>
      </c>
      <c r="W45" s="112" t="n">
        <f aca="false">+Actuals!T183</f>
        <v>0</v>
      </c>
      <c r="X45" s="111" t="n">
        <f aca="false">+Actuals!U183</f>
        <v>0</v>
      </c>
      <c r="Y45" s="112" t="n">
        <f aca="false">+Actuals!V183</f>
        <v>0</v>
      </c>
      <c r="Z45" s="111" t="n">
        <f aca="false">+Actuals!W183</f>
        <v>0</v>
      </c>
      <c r="AA45" s="112" t="n">
        <f aca="false">+Actuals!X183</f>
        <v>0</v>
      </c>
      <c r="AB45" s="111" t="n">
        <f aca="false">+Actuals!Y183</f>
        <v>0</v>
      </c>
      <c r="AC45" s="112" t="n">
        <f aca="false">+Actuals!Z183</f>
        <v>0</v>
      </c>
      <c r="AD45" s="111" t="n">
        <f aca="false">+Actuals!AA183</f>
        <v>0</v>
      </c>
      <c r="AE45" s="112" t="n">
        <f aca="false">+Actuals!AB183</f>
        <v>0</v>
      </c>
      <c r="AF45" s="111" t="n">
        <f aca="false">+Actuals!AC263</f>
        <v>0</v>
      </c>
      <c r="AG45" s="112" t="n">
        <f aca="false">+Actuals!AD263</f>
        <v>0</v>
      </c>
      <c r="AH45" s="111" t="n">
        <f aca="false">+Actuals!AE263</f>
        <v>0</v>
      </c>
      <c r="AI45" s="112" t="n">
        <f aca="false">+Actuals!AF263</f>
        <v>0</v>
      </c>
      <c r="AJ45" s="111" t="n">
        <f aca="false">+Actuals!AG263</f>
        <v>0</v>
      </c>
      <c r="AK45" s="112" t="n">
        <f aca="false">+Actuals!AH263</f>
        <v>0</v>
      </c>
      <c r="AL45" s="111" t="n">
        <f aca="false">+Actuals!AI263</f>
        <v>0</v>
      </c>
      <c r="AM45" s="112" t="n">
        <f aca="false">+Actuals!AJ263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0</v>
      </c>
      <c r="E47" s="47" t="n">
        <f aca="false">SUM(G47,I47,K47,M47,O47,Q47,S47,U47,W47,Y47,AA47,AC47,AE47,AG47,AI47,AK47,AM47)</f>
        <v>0</v>
      </c>
      <c r="F47" s="13" t="n">
        <f aca="false">'TIE-OUT'!H47+RECLASS!H47</f>
        <v>0</v>
      </c>
      <c r="G47" s="47" t="n">
        <f aca="false">'TIE-OUT'!I47+RECLASS!I47</f>
        <v>0</v>
      </c>
      <c r="H47" s="111" t="n">
        <f aca="false">+Actuals!E184</f>
        <v>0</v>
      </c>
      <c r="I47" s="112" t="n">
        <f aca="false">+Actuals!F184</f>
        <v>0</v>
      </c>
      <c r="J47" s="111" t="n">
        <f aca="false">+Actuals!G184</f>
        <v>0</v>
      </c>
      <c r="K47" s="87" t="n">
        <f aca="false">+Actuals!H184</f>
        <v>0</v>
      </c>
      <c r="L47" s="111" t="n">
        <f aca="false">+Actuals!I184</f>
        <v>0</v>
      </c>
      <c r="M47" s="112" t="n">
        <f aca="false">+Actuals!J184</f>
        <v>0</v>
      </c>
      <c r="N47" s="111" t="n">
        <f aca="false">+Actuals!K184</f>
        <v>0</v>
      </c>
      <c r="O47" s="112" t="n">
        <f aca="false">+Actuals!L184</f>
        <v>0</v>
      </c>
      <c r="P47" s="111" t="n">
        <f aca="false">+Actuals!M184</f>
        <v>0</v>
      </c>
      <c r="Q47" s="112" t="n">
        <f aca="false">+Actuals!N184</f>
        <v>0</v>
      </c>
      <c r="R47" s="111" t="n">
        <f aca="false">+Actuals!O184</f>
        <v>0</v>
      </c>
      <c r="S47" s="112" t="n">
        <f aca="false">+Actuals!P184</f>
        <v>0</v>
      </c>
      <c r="T47" s="111" t="n">
        <f aca="false">+Actuals!Q184</f>
        <v>0</v>
      </c>
      <c r="U47" s="112" t="n">
        <f aca="false">+Actuals!R184</f>
        <v>0</v>
      </c>
      <c r="V47" s="111" t="n">
        <f aca="false">+Actuals!S184</f>
        <v>0</v>
      </c>
      <c r="W47" s="112" t="n">
        <f aca="false">+Actuals!T184</f>
        <v>0</v>
      </c>
      <c r="X47" s="111" t="n">
        <f aca="false">+Actuals!U184</f>
        <v>0</v>
      </c>
      <c r="Y47" s="112" t="n">
        <f aca="false">+Actuals!V184</f>
        <v>0</v>
      </c>
      <c r="Z47" s="111" t="n">
        <f aca="false">+Actuals!W184</f>
        <v>0</v>
      </c>
      <c r="AA47" s="112" t="n">
        <f aca="false">+Actuals!X184</f>
        <v>0</v>
      </c>
      <c r="AB47" s="111" t="n">
        <f aca="false">+Actuals!Y184</f>
        <v>0</v>
      </c>
      <c r="AC47" s="112" t="n">
        <f aca="false">+Actuals!Z184</f>
        <v>0</v>
      </c>
      <c r="AD47" s="111" t="n">
        <f aca="false">+Actuals!AA184</f>
        <v>0</v>
      </c>
      <c r="AE47" s="112" t="n">
        <f aca="false">+Actuals!AB184</f>
        <v>0</v>
      </c>
      <c r="AF47" s="111" t="n">
        <f aca="false">+Actuals!AC264</f>
        <v>0</v>
      </c>
      <c r="AG47" s="112" t="n">
        <f aca="false">+Actuals!AD264</f>
        <v>0</v>
      </c>
      <c r="AH47" s="111" t="n">
        <f aca="false">+Actuals!AE264</f>
        <v>0</v>
      </c>
      <c r="AI47" s="112" t="n">
        <f aca="false">+Actuals!AF264</f>
        <v>0</v>
      </c>
      <c r="AJ47" s="111" t="n">
        <f aca="false">+Actuals!AG264</f>
        <v>0</v>
      </c>
      <c r="AK47" s="112" t="n">
        <f aca="false">+Actuals!AH264</f>
        <v>0</v>
      </c>
      <c r="AL47" s="111" t="n">
        <f aca="false">+Actuals!AI264</f>
        <v>0</v>
      </c>
      <c r="AM47" s="112" t="n">
        <f aca="false">+Actuals!AJ264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-320917</v>
      </c>
      <c r="E49" s="47" t="n">
        <f aca="false">SUM(G49,I49,K49,M49,O49,Q49,S49,U49,W49,Y49,AA49,AC49,AE49,AG49,AI49,AK49,AM49)</f>
        <v>-567852.989</v>
      </c>
      <c r="F49" s="13" t="n">
        <f aca="false">'TIE-OUT'!H49+RECLASS!H49</f>
        <v>0</v>
      </c>
      <c r="G49" s="47" t="n">
        <f aca="false">'TIE-OUT'!I49+RECLASS!I49</f>
        <v>0</v>
      </c>
      <c r="H49" s="111" t="n">
        <f aca="false">+Actuals!E185</f>
        <v>1256086</v>
      </c>
      <c r="I49" s="112" t="n">
        <f aca="false">+Actuals!F185</f>
        <v>2219503.962</v>
      </c>
      <c r="J49" s="111" t="n">
        <f aca="false">+Actuals!G185</f>
        <v>-771874</v>
      </c>
      <c r="K49" s="87" t="n">
        <f aca="false">+Actuals!H185</f>
        <v>-1363901.358</v>
      </c>
      <c r="L49" s="111" t="n">
        <f aca="false">+Actuals!I185</f>
        <v>777816</v>
      </c>
      <c r="M49" s="112" t="n">
        <f aca="false">+Actuals!J185</f>
        <v>1374400.872</v>
      </c>
      <c r="N49" s="111" t="n">
        <f aca="false">+Actuals!K185</f>
        <v>-279201</v>
      </c>
      <c r="O49" s="112" t="n">
        <f aca="false">+Actuals!L185</f>
        <v>2719692.183</v>
      </c>
      <c r="P49" s="111" t="n">
        <f aca="false">+Actuals!M185</f>
        <v>-163948</v>
      </c>
      <c r="Q49" s="112" t="n">
        <f aca="false">+Actuals!N185</f>
        <v>-3503529.116</v>
      </c>
      <c r="R49" s="111" t="n">
        <f aca="false">+Actuals!O185</f>
        <v>111507</v>
      </c>
      <c r="S49" s="112" t="n">
        <f aca="false">+Actuals!P185</f>
        <v>197032.869</v>
      </c>
      <c r="T49" s="111" t="n">
        <f aca="false">+Actuals!Q185</f>
        <v>130</v>
      </c>
      <c r="U49" s="112" t="n">
        <f aca="false">+Actuals!R185</f>
        <v>229.71</v>
      </c>
      <c r="V49" s="111" t="n">
        <f aca="false">+Actuals!S185</f>
        <v>4208</v>
      </c>
      <c r="W49" s="112" t="n">
        <f aca="false">+Actuals!T185</f>
        <v>7435.536</v>
      </c>
      <c r="X49" s="111" t="n">
        <f aca="false">+Actuals!U185</f>
        <v>-441</v>
      </c>
      <c r="Y49" s="112" t="n">
        <f aca="false">+Actuals!V185</f>
        <v>-779.247</v>
      </c>
      <c r="Z49" s="111" t="n">
        <f aca="false">+Actuals!W185</f>
        <v>-1717459</v>
      </c>
      <c r="AA49" s="112" t="n">
        <f aca="false">+Actuals!X185</f>
        <v>-3034750.053</v>
      </c>
      <c r="AB49" s="111" t="n">
        <f aca="false">+Actuals!Y185</f>
        <v>-0</v>
      </c>
      <c r="AC49" s="112" t="n">
        <f aca="false">+Actuals!Z185</f>
        <v>-0</v>
      </c>
      <c r="AD49" s="111" t="n">
        <f aca="false">+Actuals!AA185</f>
        <v>462259</v>
      </c>
      <c r="AE49" s="112" t="n">
        <f aca="false">+Actuals!AB185</f>
        <v>816811.653</v>
      </c>
      <c r="AF49" s="111" t="n">
        <f aca="false">+Actuals!AC265</f>
        <v>-462259</v>
      </c>
      <c r="AG49" s="112" t="n">
        <f aca="false">+Actuals!AD265</f>
        <v>-816811.653</v>
      </c>
      <c r="AH49" s="111" t="n">
        <f aca="false">+Actuals!AE265</f>
        <v>-0</v>
      </c>
      <c r="AI49" s="112" t="n">
        <f aca="false">+Actuals!AF265</f>
        <v>-0</v>
      </c>
      <c r="AJ49" s="111" t="n">
        <f aca="false">+Actuals!AG265</f>
        <v>462259</v>
      </c>
      <c r="AK49" s="112" t="n">
        <f aca="false">+Actuals!AH265</f>
        <v>816811.653</v>
      </c>
      <c r="AL49" s="111" t="n">
        <f aca="false">+Actuals!AI265</f>
        <v>-0</v>
      </c>
      <c r="AM49" s="112" t="n">
        <f aca="false">+Actuals!AJ265</f>
        <v>-0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-1701259</v>
      </c>
      <c r="E51" s="47" t="n">
        <f aca="false">SUM(G51,I51,K51,M51,O51,Q51,S51,U51,W51,Y51,AA51,AC51,AE51,AG51,AI51,AK51,AM51)</f>
        <v>-2226131.979</v>
      </c>
      <c r="F51" s="13" t="n">
        <f aca="false">'TIE-OUT'!H51+RECLASS!H51</f>
        <v>0</v>
      </c>
      <c r="G51" s="47" t="n">
        <f aca="false">'TIE-OUT'!I51+RECLASS!I51</f>
        <v>0</v>
      </c>
      <c r="H51" s="111" t="n">
        <f aca="false">+Actuals!E186</f>
        <v>-1436350</v>
      </c>
      <c r="I51" s="112" t="n">
        <f aca="false">+Actuals!F186</f>
        <v>-2538030.45</v>
      </c>
      <c r="J51" s="111" t="n">
        <f aca="false">+Actuals!G186</f>
        <v>111457</v>
      </c>
      <c r="K51" s="87" t="n">
        <f aca="false">+Actuals!H186</f>
        <v>196944.519</v>
      </c>
      <c r="L51" s="111" t="n">
        <f aca="false">+Actuals!I186</f>
        <v>89715</v>
      </c>
      <c r="M51" s="112" t="n">
        <f aca="false">+Actuals!J186</f>
        <v>158526.405</v>
      </c>
      <c r="N51" s="111" t="n">
        <f aca="false">+Actuals!K186</f>
        <v>-24707</v>
      </c>
      <c r="O51" s="112" t="n">
        <f aca="false">+Actuals!L186</f>
        <v>-43657.269</v>
      </c>
      <c r="P51" s="111" t="n">
        <f aca="false">+Actuals!M186</f>
        <v>-0</v>
      </c>
      <c r="Q51" s="112" t="n">
        <f aca="false">+Actuals!N186</f>
        <v>-0</v>
      </c>
      <c r="R51" s="111" t="n">
        <f aca="false">+Actuals!O186</f>
        <v>48</v>
      </c>
      <c r="S51" s="112" t="n">
        <f aca="false">+Actuals!P186</f>
        <v>84.816</v>
      </c>
      <c r="T51" s="111" t="n">
        <f aca="false">+Actuals!Q186</f>
        <v>-0</v>
      </c>
      <c r="U51" s="112" t="n">
        <f aca="false">+Actuals!R186</f>
        <v>-0</v>
      </c>
      <c r="V51" s="111" t="n">
        <f aca="false">+Actuals!S186</f>
        <v>-0</v>
      </c>
      <c r="W51" s="112" t="n">
        <f aca="false">+Actuals!T186</f>
        <v>-0</v>
      </c>
      <c r="X51" s="111" t="n">
        <f aca="false">+Actuals!U186</f>
        <v>-0</v>
      </c>
      <c r="Y51" s="112" t="n">
        <f aca="false">+Actuals!V186</f>
        <v>-0</v>
      </c>
      <c r="Z51" s="111" t="n">
        <f aca="false">+Actuals!W186</f>
        <v>-441422</v>
      </c>
      <c r="AA51" s="112" t="n">
        <f aca="false">+Actuals!X186</f>
        <v>-0</v>
      </c>
      <c r="AB51" s="111" t="n">
        <f aca="false">+Actuals!Y186</f>
        <v>-0</v>
      </c>
      <c r="AC51" s="112" t="n">
        <f aca="false">+Actuals!Z186</f>
        <v>-0</v>
      </c>
      <c r="AD51" s="111" t="n">
        <f aca="false">+Actuals!AA186</f>
        <v>-0</v>
      </c>
      <c r="AE51" s="112" t="n">
        <f aca="false">+Actuals!AB186</f>
        <v>-0</v>
      </c>
      <c r="AF51" s="111" t="n">
        <f aca="false">+Actuals!AC266</f>
        <v>-0</v>
      </c>
      <c r="AG51" s="112" t="n">
        <f aca="false">+Actuals!AD266</f>
        <v>-0</v>
      </c>
      <c r="AH51" s="111" t="n">
        <f aca="false">+Actuals!AE266</f>
        <v>-0</v>
      </c>
      <c r="AI51" s="112" t="n">
        <f aca="false">+Actuals!AF266</f>
        <v>-0</v>
      </c>
      <c r="AJ51" s="111" t="n">
        <f aca="false">+Actuals!AG266</f>
        <v>-0</v>
      </c>
      <c r="AK51" s="112" t="n">
        <f aca="false">+Actuals!AH266</f>
        <v>-0</v>
      </c>
      <c r="AL51" s="111" t="n">
        <f aca="false">+Actuals!AI266</f>
        <v>-0</v>
      </c>
      <c r="AM51" s="112" t="n">
        <f aca="false">+Actuals!AJ266</f>
        <v>-0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-66624562</v>
      </c>
      <c r="E54" s="47" t="n">
        <f aca="false">SUM(G54,I54,K54,M54,O54,Q54,S54,U54,W54,Y54,AA54,AC54,AE54,AG54,AI54,AK54,AM54)</f>
        <v>-1623965.29</v>
      </c>
      <c r="F54" s="44" t="n">
        <f aca="false">'TIE-OUT'!H54+RECLASS!H54</f>
        <v>0</v>
      </c>
      <c r="G54" s="45" t="n">
        <f aca="false">'TIE-OUT'!I54+RECLASS!I54</f>
        <v>0</v>
      </c>
      <c r="H54" s="111" t="n">
        <f aca="false">+Actuals!E187</f>
        <v>-67818560</v>
      </c>
      <c r="I54" s="112" t="n">
        <f aca="false">+Actuals!F187</f>
        <v>-2966001.47</v>
      </c>
      <c r="J54" s="111" t="n">
        <f aca="false">+Actuals!G187</f>
        <v>1030113</v>
      </c>
      <c r="K54" s="87" t="n">
        <f aca="false">+Actuals!H187</f>
        <v>625412.37</v>
      </c>
      <c r="L54" s="111" t="n">
        <f aca="false">+Actuals!I187</f>
        <v>73827</v>
      </c>
      <c r="M54" s="112" t="n">
        <f aca="false">+Actuals!J187</f>
        <v>-15165.64</v>
      </c>
      <c r="N54" s="111" t="n">
        <f aca="false">+Actuals!K187</f>
        <v>77445</v>
      </c>
      <c r="O54" s="112" t="n">
        <f aca="false">+Actuals!L187</f>
        <v>-82307.3</v>
      </c>
      <c r="P54" s="111" t="n">
        <f aca="false">+Actuals!M187</f>
        <v>-840</v>
      </c>
      <c r="Q54" s="112" t="n">
        <f aca="false">+Actuals!N187</f>
        <v>82825.63</v>
      </c>
      <c r="R54" s="111" t="n">
        <f aca="false">+Actuals!O187</f>
        <v>-787</v>
      </c>
      <c r="S54" s="112" t="n">
        <f aca="false">+Actuals!P187</f>
        <v>-363.87</v>
      </c>
      <c r="T54" s="111" t="n">
        <f aca="false">+Actuals!Q187</f>
        <v>-0</v>
      </c>
      <c r="U54" s="112" t="n">
        <f aca="false">+Actuals!R187</f>
        <v>-0</v>
      </c>
      <c r="V54" s="111" t="n">
        <f aca="false">+Actuals!S187</f>
        <v>14310</v>
      </c>
      <c r="W54" s="112" t="n">
        <f aca="false">+Actuals!T187</f>
        <v>0.329999999999927</v>
      </c>
      <c r="X54" s="111" t="n">
        <f aca="false">+Actuals!U187</f>
        <v>-70</v>
      </c>
      <c r="Y54" s="112" t="n">
        <f aca="false">+Actuals!V187</f>
        <v>-9.34</v>
      </c>
      <c r="Z54" s="111" t="n">
        <f aca="false">+Actuals!W187</f>
        <v>-0</v>
      </c>
      <c r="AA54" s="112" t="n">
        <f aca="false">+Actuals!X187+731644</f>
        <v>731644</v>
      </c>
      <c r="AB54" s="111" t="n">
        <f aca="false">+Actuals!Y187</f>
        <v>-0</v>
      </c>
      <c r="AC54" s="112" t="n">
        <f aca="false">+Actuals!Z187</f>
        <v>-0</v>
      </c>
      <c r="AD54" s="111" t="n">
        <f aca="false">+Actuals!AA187</f>
        <v>-0</v>
      </c>
      <c r="AE54" s="112" t="n">
        <f aca="false">+Actuals!AB187</f>
        <v>-0</v>
      </c>
      <c r="AF54" s="111" t="n">
        <f aca="false">+Actuals!AC267</f>
        <v>-0</v>
      </c>
      <c r="AG54" s="113" t="n">
        <f aca="false">+Actuals!AD267</f>
        <v>-0</v>
      </c>
      <c r="AH54" s="111" t="n">
        <f aca="false">+Actuals!AE267</f>
        <v>-0</v>
      </c>
      <c r="AI54" s="113" t="n">
        <f aca="false">+Actuals!AF267</f>
        <v>-0</v>
      </c>
      <c r="AJ54" s="111" t="n">
        <f aca="false">+Actuals!AG267</f>
        <v>-0</v>
      </c>
      <c r="AK54" s="113" t="n">
        <f aca="false">+Actuals!AH267</f>
        <v>-0</v>
      </c>
      <c r="AL54" s="111" t="n">
        <f aca="false">+Actuals!AI267</f>
        <v>-0</v>
      </c>
      <c r="AM54" s="113" t="n">
        <f aca="false">+Actuals!AJ267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0</v>
      </c>
      <c r="E55" s="47" t="n">
        <f aca="false">SUM(G55,I55,K55,M55,O55,Q55,S55,U55,W55,Y55,AA55,AC55,AE55,AG55,AI55,AK55,AM55)</f>
        <v>-15397685.62</v>
      </c>
      <c r="F55" s="114" t="n">
        <f aca="false">'TIE-OUT'!H55+RECLASS!H55</f>
        <v>0</v>
      </c>
      <c r="G55" s="115" t="n">
        <f aca="false">'TIE-OUT'!I55+RECLASS!I55</f>
        <v>638345.11</v>
      </c>
      <c r="H55" s="111" t="n">
        <f aca="false">+Actuals!E188</f>
        <v>-0</v>
      </c>
      <c r="I55" s="112" t="n">
        <f aca="false">+Actuals!F188</f>
        <v>-16549210.6</v>
      </c>
      <c r="J55" s="111" t="n">
        <f aca="false">+Actuals!G188</f>
        <v>-0</v>
      </c>
      <c r="K55" s="87" t="n">
        <f aca="false">+Actuals!H188</f>
        <v>481773.21</v>
      </c>
      <c r="L55" s="111" t="n">
        <f aca="false">+Actuals!I188</f>
        <v>-0</v>
      </c>
      <c r="M55" s="112" t="n">
        <f aca="false">+Actuals!J188</f>
        <v>36742.78</v>
      </c>
      <c r="N55" s="111" t="n">
        <f aca="false">+Actuals!K188</f>
        <v>-0</v>
      </c>
      <c r="O55" s="112" t="n">
        <f aca="false">+Actuals!L188</f>
        <v>-9935.86</v>
      </c>
      <c r="P55" s="111" t="n">
        <f aca="false">+Actuals!M188</f>
        <v>-0</v>
      </c>
      <c r="Q55" s="112" t="n">
        <f aca="false">+Actuals!N188</f>
        <v>3.72</v>
      </c>
      <c r="R55" s="111" t="n">
        <f aca="false">+Actuals!O188</f>
        <v>-0</v>
      </c>
      <c r="S55" s="112" t="n">
        <f aca="false">+Actuals!P188</f>
        <v>4596.02</v>
      </c>
      <c r="T55" s="111" t="n">
        <f aca="false">+Actuals!Q188</f>
        <v>-0</v>
      </c>
      <c r="U55" s="112" t="n">
        <f aca="false">+Actuals!R188</f>
        <v>-0</v>
      </c>
      <c r="V55" s="111" t="n">
        <f aca="false">+Actuals!S188</f>
        <v>-0</v>
      </c>
      <c r="W55" s="112" t="n">
        <f aca="false">+Actuals!T188</f>
        <v>-0</v>
      </c>
      <c r="X55" s="111" t="n">
        <f aca="false">+Actuals!U188</f>
        <v>-0</v>
      </c>
      <c r="Y55" s="112" t="n">
        <f aca="false">+Actuals!V188</f>
        <v>-0</v>
      </c>
      <c r="Z55" s="111" t="n">
        <f aca="false">+Actuals!W188</f>
        <v>-0</v>
      </c>
      <c r="AA55" s="112" t="n">
        <f aca="false">+Actuals!X188</f>
        <v>-0</v>
      </c>
      <c r="AB55" s="111" t="n">
        <f aca="false">+Actuals!Y188</f>
        <v>-0</v>
      </c>
      <c r="AC55" s="112" t="n">
        <f aca="false">+Actuals!Z188</f>
        <v>-0</v>
      </c>
      <c r="AD55" s="111" t="n">
        <f aca="false">+Actuals!AA188</f>
        <v>-0</v>
      </c>
      <c r="AE55" s="112" t="n">
        <f aca="false">+Actuals!AB188</f>
        <v>-0</v>
      </c>
      <c r="AF55" s="111" t="n">
        <f aca="false">+Actuals!AC268</f>
        <v>-0</v>
      </c>
      <c r="AG55" s="112" t="n">
        <f aca="false">+Actuals!AD268</f>
        <v>-0</v>
      </c>
      <c r="AH55" s="111" t="n">
        <f aca="false">+Actuals!AE268</f>
        <v>-0</v>
      </c>
      <c r="AI55" s="112" t="n">
        <f aca="false">+Actuals!AF268</f>
        <v>-0</v>
      </c>
      <c r="AJ55" s="111" t="n">
        <f aca="false">+Actuals!AG268</f>
        <v>-0</v>
      </c>
      <c r="AK55" s="112" t="n">
        <f aca="false">+Actuals!AH268</f>
        <v>-0</v>
      </c>
      <c r="AL55" s="111" t="n">
        <f aca="false">+Actuals!AI268</f>
        <v>-0</v>
      </c>
      <c r="AM55" s="112" t="n">
        <f aca="false">+Actuals!AJ268</f>
        <v>-0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-66624562</v>
      </c>
      <c r="E56" s="48" t="n">
        <f aca="false">SUM(E54:E55)</f>
        <v>-17021650.91</v>
      </c>
      <c r="F56" s="17" t="n">
        <f aca="false">SUM(F54:F55)</f>
        <v>0</v>
      </c>
      <c r="G56" s="48" t="n">
        <f aca="false">SUM(G54:G55)</f>
        <v>638345.11</v>
      </c>
      <c r="H56" s="17" t="n">
        <f aca="false">SUM(H54:H55)</f>
        <v>-67818560</v>
      </c>
      <c r="I56" s="48" t="n">
        <f aca="false">SUM(I54:I55)</f>
        <v>-19515212.07</v>
      </c>
      <c r="J56" s="17" t="n">
        <f aca="false">SUM(J54:J55)</f>
        <v>1030113</v>
      </c>
      <c r="K56" s="86" t="n">
        <f aca="false">SUM(K54:K55)</f>
        <v>1107185.58</v>
      </c>
      <c r="L56" s="17" t="n">
        <f aca="false">SUM(L54:L55)</f>
        <v>73827</v>
      </c>
      <c r="M56" s="48" t="n">
        <f aca="false">SUM(M54:M55)</f>
        <v>21577.14</v>
      </c>
      <c r="N56" s="17" t="n">
        <f aca="false">SUM(N54:N55)</f>
        <v>77445</v>
      </c>
      <c r="O56" s="48" t="n">
        <f aca="false">SUM(O54:O55)</f>
        <v>-92243.16</v>
      </c>
      <c r="P56" s="17" t="n">
        <f aca="false">SUM(P54:P55)</f>
        <v>-840</v>
      </c>
      <c r="Q56" s="48" t="n">
        <f aca="false">SUM(Q54:Q55)</f>
        <v>82829.35</v>
      </c>
      <c r="R56" s="17" t="n">
        <f aca="false">SUM(R54:R55)</f>
        <v>-787</v>
      </c>
      <c r="S56" s="48" t="n">
        <f aca="false">SUM(S54:S55)</f>
        <v>4232.15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14310</v>
      </c>
      <c r="W56" s="48" t="n">
        <f aca="false">SUM(W54:W55)</f>
        <v>0.329999999999927</v>
      </c>
      <c r="X56" s="17" t="n">
        <f aca="false">SUM(X54:X55)</f>
        <v>-70</v>
      </c>
      <c r="Y56" s="48" t="n">
        <f aca="false">SUM(Y54:Y55)</f>
        <v>-9.34</v>
      </c>
      <c r="Z56" s="17" t="n">
        <f aca="false">SUM(Z54:Z55)</f>
        <v>0</v>
      </c>
      <c r="AA56" s="48" t="n">
        <f aca="false">SUM(AA54:AA55)</f>
        <v>731644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37"/>
      <c r="G58" s="38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0</v>
      </c>
      <c r="E59" s="47" t="n">
        <f aca="false">SUM(G59,I59,K59,M59,O59,Q59,S59,U59,W59,Y59,AA59,AC59,AE59,AG59,AI59,AK59,AM59)</f>
        <v>0</v>
      </c>
      <c r="F59" s="44" t="n">
        <f aca="false">'TIE-OUT'!H59+RECLASS!H59</f>
        <v>0</v>
      </c>
      <c r="G59" s="45" t="n">
        <f aca="false">'TIE-OUT'!I59+RECLASS!I59</f>
        <v>0</v>
      </c>
      <c r="H59" s="111" t="n">
        <f aca="false">+Actuals!E189</f>
        <v>0</v>
      </c>
      <c r="I59" s="112" t="n">
        <f aca="false">+Actuals!F189</f>
        <v>0</v>
      </c>
      <c r="J59" s="111" t="n">
        <f aca="false">+Actuals!G189</f>
        <v>0</v>
      </c>
      <c r="K59" s="87" t="n">
        <f aca="false">+Actuals!H189</f>
        <v>0</v>
      </c>
      <c r="L59" s="111" t="n">
        <f aca="false">+Actuals!I189</f>
        <v>0</v>
      </c>
      <c r="M59" s="112" t="n">
        <f aca="false">+Actuals!J189</f>
        <v>0</v>
      </c>
      <c r="N59" s="111" t="n">
        <f aca="false">+Actuals!K189</f>
        <v>0</v>
      </c>
      <c r="O59" s="112" t="n">
        <f aca="false">+Actuals!L189</f>
        <v>0</v>
      </c>
      <c r="P59" s="111" t="n">
        <f aca="false">+Actuals!M189</f>
        <v>0</v>
      </c>
      <c r="Q59" s="112" t="n">
        <f aca="false">+Actuals!N189</f>
        <v>0</v>
      </c>
      <c r="R59" s="111" t="n">
        <f aca="false">+Actuals!O189</f>
        <v>0</v>
      </c>
      <c r="S59" s="112" t="n">
        <f aca="false">+Actuals!P189</f>
        <v>0</v>
      </c>
      <c r="T59" s="111" t="n">
        <f aca="false">+Actuals!Q189</f>
        <v>-0</v>
      </c>
      <c r="U59" s="112" t="n">
        <f aca="false">+Actuals!R189</f>
        <v>-0</v>
      </c>
      <c r="V59" s="111" t="n">
        <f aca="false">+Actuals!S189</f>
        <v>-0</v>
      </c>
      <c r="W59" s="112" t="n">
        <f aca="false">+Actuals!T189</f>
        <v>-0</v>
      </c>
      <c r="X59" s="111" t="n">
        <f aca="false">+Actuals!U189</f>
        <v>-0</v>
      </c>
      <c r="Y59" s="112" t="n">
        <f aca="false">+Actuals!V189</f>
        <v>-0</v>
      </c>
      <c r="Z59" s="111" t="n">
        <f aca="false">+Actuals!W189</f>
        <v>-0</v>
      </c>
      <c r="AA59" s="112" t="n">
        <f aca="false">+Actuals!X189</f>
        <v>-0</v>
      </c>
      <c r="AB59" s="111" t="n">
        <f aca="false">+Actuals!Y189</f>
        <v>-0</v>
      </c>
      <c r="AC59" s="112" t="n">
        <f aca="false">+Actuals!Z189</f>
        <v>-0</v>
      </c>
      <c r="AD59" s="111" t="n">
        <f aca="false">+Actuals!AA189</f>
        <v>-0</v>
      </c>
      <c r="AE59" s="112" t="n">
        <f aca="false">+Actuals!AB189</f>
        <v>-0</v>
      </c>
      <c r="AF59" s="111" t="n">
        <f aca="false">+Actuals!AC269</f>
        <v>-0</v>
      </c>
      <c r="AG59" s="112" t="n">
        <f aca="false">+Actuals!AD269</f>
        <v>-0</v>
      </c>
      <c r="AH59" s="111" t="n">
        <f aca="false">+Actuals!AE269</f>
        <v>-0</v>
      </c>
      <c r="AI59" s="112" t="n">
        <f aca="false">+Actuals!AF269</f>
        <v>-0</v>
      </c>
      <c r="AJ59" s="111" t="n">
        <f aca="false">+Actuals!AG269</f>
        <v>-0</v>
      </c>
      <c r="AK59" s="112" t="n">
        <f aca="false">+Actuals!AH269</f>
        <v>-0</v>
      </c>
      <c r="AL59" s="111" t="n">
        <f aca="false">+Actuals!AI269</f>
        <v>-0</v>
      </c>
      <c r="AM59" s="112" t="n">
        <f aca="false">+Actuals!AJ269</f>
        <v>-0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0</v>
      </c>
      <c r="F60" s="114" t="n">
        <f aca="false">'TIE-OUT'!H60+RECLASS!H60</f>
        <v>0</v>
      </c>
      <c r="G60" s="115" t="n">
        <f aca="false">'TIE-OUT'!I60+RECLASS!I60</f>
        <v>0</v>
      </c>
      <c r="H60" s="111" t="n">
        <f aca="false">+Actuals!E190</f>
        <v>0</v>
      </c>
      <c r="I60" s="112" t="n">
        <f aca="false">+Actuals!F190</f>
        <v>0</v>
      </c>
      <c r="J60" s="111" t="n">
        <f aca="false">+Actuals!G190</f>
        <v>0</v>
      </c>
      <c r="K60" s="87" t="n">
        <f aca="false">+Actuals!H190</f>
        <v>0</v>
      </c>
      <c r="L60" s="111" t="n">
        <f aca="false">+Actuals!I190</f>
        <v>0</v>
      </c>
      <c r="M60" s="112" t="n">
        <f aca="false">+Actuals!J190</f>
        <v>0</v>
      </c>
      <c r="N60" s="111" t="n">
        <f aca="false">+Actuals!K190</f>
        <v>0</v>
      </c>
      <c r="O60" s="112" t="n">
        <f aca="false">+Actuals!L190</f>
        <v>0</v>
      </c>
      <c r="P60" s="111" t="n">
        <f aca="false">+Actuals!M190</f>
        <v>0</v>
      </c>
      <c r="Q60" s="112" t="n">
        <f aca="false">+Actuals!N190</f>
        <v>0</v>
      </c>
      <c r="R60" s="111" t="n">
        <f aca="false">+Actuals!O190</f>
        <v>0</v>
      </c>
      <c r="S60" s="112" t="n">
        <f aca="false">+Actuals!P190</f>
        <v>0</v>
      </c>
      <c r="T60" s="111" t="n">
        <f aca="false">+Actuals!Q190</f>
        <v>0</v>
      </c>
      <c r="U60" s="112" t="n">
        <f aca="false">+Actuals!R190</f>
        <v>0</v>
      </c>
      <c r="V60" s="111" t="n">
        <f aca="false">+Actuals!S190</f>
        <v>0</v>
      </c>
      <c r="W60" s="112" t="n">
        <f aca="false">+Actuals!T190</f>
        <v>0</v>
      </c>
      <c r="X60" s="111" t="n">
        <f aca="false">+Actuals!U190</f>
        <v>0</v>
      </c>
      <c r="Y60" s="112" t="n">
        <f aca="false">+Actuals!V190</f>
        <v>0</v>
      </c>
      <c r="Z60" s="111" t="n">
        <f aca="false">+Actuals!W190</f>
        <v>0</v>
      </c>
      <c r="AA60" s="112" t="n">
        <f aca="false">+Actuals!X190</f>
        <v>0</v>
      </c>
      <c r="AB60" s="111" t="n">
        <f aca="false">+Actuals!Y190</f>
        <v>0</v>
      </c>
      <c r="AC60" s="112" t="n">
        <f aca="false">+Actuals!Z190</f>
        <v>0</v>
      </c>
      <c r="AD60" s="111" t="n">
        <f aca="false">+Actuals!AA190</f>
        <v>0</v>
      </c>
      <c r="AE60" s="112" t="n">
        <f aca="false">+Actuals!AB190</f>
        <v>0</v>
      </c>
      <c r="AF60" s="111" t="n">
        <f aca="false">+Actuals!AC270</f>
        <v>0</v>
      </c>
      <c r="AG60" s="112" t="n">
        <f aca="false">+Actuals!AD270</f>
        <v>0</v>
      </c>
      <c r="AH60" s="111" t="n">
        <f aca="false">+Actuals!AE270</f>
        <v>0</v>
      </c>
      <c r="AI60" s="112" t="n">
        <f aca="false">+Actuals!AF270</f>
        <v>0</v>
      </c>
      <c r="AJ60" s="111" t="n">
        <f aca="false">+Actuals!AG270</f>
        <v>0</v>
      </c>
      <c r="AK60" s="112" t="n">
        <f aca="false">+Actuals!AH270</f>
        <v>0</v>
      </c>
      <c r="AL60" s="111" t="n">
        <f aca="false">+Actuals!AI270</f>
        <v>0</v>
      </c>
      <c r="AM60" s="112" t="n">
        <f aca="false">+Actuals!AJ270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86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0</v>
      </c>
      <c r="E64" s="47" t="n">
        <f aca="false">SUM(G64,I64,K64,M64,O64,Q64,S64,U64,W64,Y64,AA64,AC64,AE64,AG64,AI64,AK64,AM64)</f>
        <v>0</v>
      </c>
      <c r="F64" s="44" t="n">
        <f aca="false">'TIE-OUT'!H64+RECLASS!H64</f>
        <v>0</v>
      </c>
      <c r="G64" s="45" t="n">
        <f aca="false">'TIE-OUT'!I64+RECLASS!I64</f>
        <v>0</v>
      </c>
      <c r="H64" s="111" t="n">
        <f aca="false">+Actuals!E191</f>
        <v>0</v>
      </c>
      <c r="I64" s="112" t="n">
        <f aca="false">+Actuals!F191</f>
        <v>0</v>
      </c>
      <c r="J64" s="111" t="n">
        <f aca="false">+Actuals!G191</f>
        <v>0</v>
      </c>
      <c r="K64" s="87" t="n">
        <f aca="false">+Actuals!H191</f>
        <v>0</v>
      </c>
      <c r="L64" s="111" t="n">
        <f aca="false">+Actuals!I191</f>
        <v>0</v>
      </c>
      <c r="M64" s="112" t="n">
        <f aca="false">+Actuals!J191</f>
        <v>0</v>
      </c>
      <c r="N64" s="111" t="n">
        <f aca="false">+Actuals!K191</f>
        <v>0</v>
      </c>
      <c r="O64" s="112" t="n">
        <f aca="false">+Actuals!L191</f>
        <v>0</v>
      </c>
      <c r="P64" s="111" t="n">
        <f aca="false">+Actuals!M191</f>
        <v>0</v>
      </c>
      <c r="Q64" s="112" t="n">
        <f aca="false">+Actuals!N191</f>
        <v>0</v>
      </c>
      <c r="R64" s="111" t="n">
        <f aca="false">+Actuals!O191</f>
        <v>0</v>
      </c>
      <c r="S64" s="112" t="n">
        <f aca="false">+Actuals!P191</f>
        <v>0</v>
      </c>
      <c r="T64" s="111" t="n">
        <f aca="false">+Actuals!Q191</f>
        <v>0</v>
      </c>
      <c r="U64" s="112" t="n">
        <f aca="false">+Actuals!R191</f>
        <v>0</v>
      </c>
      <c r="V64" s="111" t="n">
        <f aca="false">+Actuals!S191</f>
        <v>0</v>
      </c>
      <c r="W64" s="112" t="n">
        <f aca="false">+Actuals!T191</f>
        <v>0</v>
      </c>
      <c r="X64" s="111" t="n">
        <f aca="false">+Actuals!U191</f>
        <v>0</v>
      </c>
      <c r="Y64" s="112" t="n">
        <f aca="false">+Actuals!V191</f>
        <v>0</v>
      </c>
      <c r="Z64" s="111" t="n">
        <f aca="false">+Actuals!W191</f>
        <v>0</v>
      </c>
      <c r="AA64" s="112" t="n">
        <f aca="false">+Actuals!X191</f>
        <v>0</v>
      </c>
      <c r="AB64" s="111" t="n">
        <f aca="false">+Actuals!Y191</f>
        <v>0</v>
      </c>
      <c r="AC64" s="112" t="n">
        <f aca="false">+Actuals!Z191</f>
        <v>0</v>
      </c>
      <c r="AD64" s="111" t="n">
        <f aca="false">+Actuals!AA191</f>
        <v>0</v>
      </c>
      <c r="AE64" s="112" t="n">
        <f aca="false">+Actuals!AB191</f>
        <v>0</v>
      </c>
      <c r="AF64" s="111" t="n">
        <f aca="false">+Actuals!AC271</f>
        <v>0</v>
      </c>
      <c r="AG64" s="112" t="n">
        <f aca="false">+Actuals!AD271</f>
        <v>0</v>
      </c>
      <c r="AH64" s="111" t="n">
        <f aca="false">+Actuals!AE271</f>
        <v>0</v>
      </c>
      <c r="AI64" s="112" t="n">
        <f aca="false">+Actuals!AF271</f>
        <v>0</v>
      </c>
      <c r="AJ64" s="111" t="n">
        <f aca="false">+Actuals!AG271</f>
        <v>0</v>
      </c>
      <c r="AK64" s="112" t="n">
        <f aca="false">+Actuals!AH271</f>
        <v>0</v>
      </c>
      <c r="AL64" s="111" t="n">
        <f aca="false">+Actuals!AI271</f>
        <v>0</v>
      </c>
      <c r="AM64" s="112" t="n">
        <f aca="false">+Actuals!AJ271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0</v>
      </c>
      <c r="E65" s="47" t="n">
        <f aca="false">SUM(G65,I65,K65,M65,O65,Q65,S65,U65,W65,Y65,AA65,AC65,AE65,AG65,AI65,AK65,AM65)</f>
        <v>0</v>
      </c>
      <c r="F65" s="114" t="n">
        <f aca="false">'TIE-OUT'!H65+RECLASS!H65</f>
        <v>0</v>
      </c>
      <c r="G65" s="115" t="n">
        <f aca="false">'TIE-OUT'!I65+RECLASS!I65</f>
        <v>0</v>
      </c>
      <c r="H65" s="111" t="n">
        <f aca="false">+Actuals!E192</f>
        <v>0</v>
      </c>
      <c r="I65" s="112" t="n">
        <f aca="false">+Actuals!F192</f>
        <v>0</v>
      </c>
      <c r="J65" s="111" t="n">
        <f aca="false">+Actuals!G192</f>
        <v>0</v>
      </c>
      <c r="K65" s="87" t="n">
        <f aca="false">+Actuals!H192</f>
        <v>0</v>
      </c>
      <c r="L65" s="111" t="n">
        <f aca="false">+Actuals!I192</f>
        <v>0</v>
      </c>
      <c r="M65" s="112" t="n">
        <f aca="false">+Actuals!J192</f>
        <v>0</v>
      </c>
      <c r="N65" s="111" t="n">
        <f aca="false">+Actuals!K192</f>
        <v>0</v>
      </c>
      <c r="O65" s="112" t="n">
        <f aca="false">+Actuals!L192</f>
        <v>0</v>
      </c>
      <c r="P65" s="111" t="n">
        <f aca="false">+Actuals!M192</f>
        <v>0</v>
      </c>
      <c r="Q65" s="112" t="n">
        <f aca="false">+Actuals!N192</f>
        <v>0</v>
      </c>
      <c r="R65" s="111" t="n">
        <f aca="false">+Actuals!O192</f>
        <v>0</v>
      </c>
      <c r="S65" s="112" t="n">
        <f aca="false">+Actuals!P192</f>
        <v>0</v>
      </c>
      <c r="T65" s="111" t="n">
        <f aca="false">+Actuals!Q192</f>
        <v>0</v>
      </c>
      <c r="U65" s="112" t="n">
        <f aca="false">+Actuals!R192</f>
        <v>0</v>
      </c>
      <c r="V65" s="111" t="n">
        <f aca="false">+Actuals!S192</f>
        <v>0</v>
      </c>
      <c r="W65" s="112" t="n">
        <f aca="false">+Actuals!T192</f>
        <v>0</v>
      </c>
      <c r="X65" s="111" t="n">
        <f aca="false">+Actuals!U192</f>
        <v>0</v>
      </c>
      <c r="Y65" s="112" t="n">
        <f aca="false">+Actuals!V192</f>
        <v>0</v>
      </c>
      <c r="Z65" s="111" t="n">
        <f aca="false">+Actuals!W192</f>
        <v>0</v>
      </c>
      <c r="AA65" s="112" t="n">
        <f aca="false">+Actuals!X192</f>
        <v>0</v>
      </c>
      <c r="AB65" s="111" t="n">
        <f aca="false">+Actuals!Y192</f>
        <v>0</v>
      </c>
      <c r="AC65" s="112" t="n">
        <f aca="false">+Actuals!Z192</f>
        <v>0</v>
      </c>
      <c r="AD65" s="111" t="n">
        <f aca="false">+Actuals!AA192</f>
        <v>0</v>
      </c>
      <c r="AE65" s="112" t="n">
        <f aca="false">+Actuals!AB192</f>
        <v>0</v>
      </c>
      <c r="AF65" s="111" t="n">
        <f aca="false">+Actuals!AC272</f>
        <v>0</v>
      </c>
      <c r="AG65" s="112" t="n">
        <f aca="false">+Actuals!AD272</f>
        <v>0</v>
      </c>
      <c r="AH65" s="111" t="n">
        <f aca="false">+Actuals!AE272</f>
        <v>0</v>
      </c>
      <c r="AI65" s="112" t="n">
        <f aca="false">+Actuals!AF272</f>
        <v>0</v>
      </c>
      <c r="AJ65" s="111" t="n">
        <f aca="false">+Actuals!AG272</f>
        <v>0</v>
      </c>
      <c r="AK65" s="112" t="n">
        <f aca="false">+Actuals!AH272</f>
        <v>0</v>
      </c>
      <c r="AL65" s="111" t="n">
        <f aca="false">+Actuals!AI272</f>
        <v>0</v>
      </c>
      <c r="AM65" s="112" t="n">
        <f aca="false">+Actuals!AJ272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86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-11762935.85</v>
      </c>
      <c r="F70" s="44" t="n">
        <f aca="false">'TIE-OUT'!H70+RECLASS!H70</f>
        <v>0</v>
      </c>
      <c r="G70" s="45" t="n">
        <f aca="false">'TIE-OUT'!I70+RECLASS!I70</f>
        <v>-1003281.85</v>
      </c>
      <c r="H70" s="111" t="n">
        <f aca="false">+Actuals!E193</f>
        <v>0</v>
      </c>
      <c r="I70" s="112" t="n">
        <f aca="false">+Actuals!F193</f>
        <v>0</v>
      </c>
      <c r="J70" s="111" t="n">
        <f aca="false">+Actuals!G193</f>
        <v>0</v>
      </c>
      <c r="K70" s="117" t="n">
        <v>0</v>
      </c>
      <c r="L70" s="111" t="n">
        <f aca="false">+Actuals!I193</f>
        <v>0</v>
      </c>
      <c r="M70" s="117" t="n">
        <v>-10759654</v>
      </c>
      <c r="N70" s="111" t="n">
        <f aca="false">+Actuals!K193</f>
        <v>0</v>
      </c>
      <c r="O70" s="112" t="n">
        <f aca="false">+Actuals!L193</f>
        <v>0</v>
      </c>
      <c r="P70" s="111" t="n">
        <f aca="false">+Actuals!M193</f>
        <v>0</v>
      </c>
      <c r="Q70" s="112" t="n">
        <f aca="false">+Actuals!N193</f>
        <v>0</v>
      </c>
      <c r="R70" s="111" t="n">
        <f aca="false">+Actuals!O193</f>
        <v>0</v>
      </c>
      <c r="S70" s="112" t="n">
        <f aca="false">+Actuals!P193</f>
        <v>0</v>
      </c>
      <c r="T70" s="111" t="n">
        <f aca="false">+Actuals!Q193</f>
        <v>0</v>
      </c>
      <c r="U70" s="112" t="n">
        <f aca="false">+Actuals!R193</f>
        <v>0</v>
      </c>
      <c r="V70" s="111" t="n">
        <f aca="false">+Actuals!S193</f>
        <v>0</v>
      </c>
      <c r="W70" s="112" t="n">
        <f aca="false">+Actuals!T193</f>
        <v>0</v>
      </c>
      <c r="X70" s="111" t="n">
        <f aca="false">+Actuals!U193</f>
        <v>0</v>
      </c>
      <c r="Y70" s="112" t="n">
        <f aca="false">+Actuals!V193</f>
        <v>0</v>
      </c>
      <c r="Z70" s="111" t="n">
        <f aca="false">+Actuals!W193</f>
        <v>0</v>
      </c>
      <c r="AA70" s="112" t="n">
        <f aca="false">+Actuals!X193</f>
        <v>0</v>
      </c>
      <c r="AB70" s="111" t="n">
        <f aca="false">+Actuals!Y193</f>
        <v>0</v>
      </c>
      <c r="AC70" s="112" t="n">
        <f aca="false">+Actuals!Z193</f>
        <v>0</v>
      </c>
      <c r="AD70" s="111" t="n">
        <f aca="false">+Actuals!AA193</f>
        <v>0</v>
      </c>
      <c r="AE70" s="112" t="n">
        <f aca="false">+Actuals!AB193</f>
        <v>0</v>
      </c>
      <c r="AF70" s="111" t="n">
        <f aca="false">+Actuals!AC273</f>
        <v>0</v>
      </c>
      <c r="AG70" s="112" t="n">
        <f aca="false">+Actuals!AD273</f>
        <v>0</v>
      </c>
      <c r="AH70" s="111" t="n">
        <f aca="false">+Actuals!AE273</f>
        <v>0</v>
      </c>
      <c r="AI70" s="112" t="n">
        <f aca="false">+Actuals!AF273</f>
        <v>0</v>
      </c>
      <c r="AJ70" s="111" t="n">
        <f aca="false">+Actuals!AG273</f>
        <v>0</v>
      </c>
      <c r="AK70" s="112" t="n">
        <f aca="false">+Actuals!AH273</f>
        <v>0</v>
      </c>
      <c r="AL70" s="111" t="n">
        <f aca="false">+Actuals!AI273</f>
        <v>0</v>
      </c>
      <c r="AM70" s="112" t="n">
        <f aca="false">+Actuals!AJ273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'TIE-OUT'!H71+RECLASS!H71</f>
        <v>0</v>
      </c>
      <c r="G71" s="115" t="n">
        <f aca="false">'TIE-OUT'!I71+RECLASS!I71</f>
        <v>0</v>
      </c>
      <c r="H71" s="111" t="n">
        <f aca="false">+Actuals!E194</f>
        <v>0</v>
      </c>
      <c r="I71" s="112" t="n">
        <f aca="false">+Actuals!F194</f>
        <v>0</v>
      </c>
      <c r="J71" s="111" t="n">
        <f aca="false">+Actuals!G194</f>
        <v>0</v>
      </c>
      <c r="K71" s="87" t="n">
        <f aca="false">+Actuals!H194</f>
        <v>0</v>
      </c>
      <c r="L71" s="111" t="n">
        <f aca="false">+Actuals!I194</f>
        <v>0</v>
      </c>
      <c r="M71" s="112" t="n">
        <f aca="false">+Actuals!J194</f>
        <v>0</v>
      </c>
      <c r="N71" s="111" t="n">
        <f aca="false">+Actuals!K194</f>
        <v>0</v>
      </c>
      <c r="O71" s="112" t="n">
        <f aca="false">+Actuals!L194</f>
        <v>0</v>
      </c>
      <c r="P71" s="111" t="n">
        <f aca="false">+Actuals!M194</f>
        <v>0</v>
      </c>
      <c r="Q71" s="112" t="n">
        <f aca="false">+Actuals!N194</f>
        <v>0</v>
      </c>
      <c r="R71" s="111" t="n">
        <f aca="false">+Actuals!O194</f>
        <v>0</v>
      </c>
      <c r="S71" s="112" t="n">
        <f aca="false">+Actuals!P194</f>
        <v>0</v>
      </c>
      <c r="T71" s="111" t="n">
        <f aca="false">+Actuals!Q194</f>
        <v>0</v>
      </c>
      <c r="U71" s="112" t="n">
        <f aca="false">+Actuals!R194</f>
        <v>0</v>
      </c>
      <c r="V71" s="111" t="n">
        <f aca="false">+Actuals!S194</f>
        <v>0</v>
      </c>
      <c r="W71" s="112" t="n">
        <f aca="false">+Actuals!T194</f>
        <v>0</v>
      </c>
      <c r="X71" s="111" t="n">
        <f aca="false">+Actuals!U194</f>
        <v>0</v>
      </c>
      <c r="Y71" s="112" t="n">
        <f aca="false">+Actuals!V194</f>
        <v>0</v>
      </c>
      <c r="Z71" s="111" t="n">
        <f aca="false">+Actuals!W194</f>
        <v>0</v>
      </c>
      <c r="AA71" s="112" t="n">
        <f aca="false">+Actuals!X194</f>
        <v>0</v>
      </c>
      <c r="AB71" s="111" t="n">
        <f aca="false">+Actuals!Y194</f>
        <v>0</v>
      </c>
      <c r="AC71" s="112" t="n">
        <f aca="false">+Actuals!Z194</f>
        <v>0</v>
      </c>
      <c r="AD71" s="111" t="n">
        <f aca="false">+Actuals!AA194</f>
        <v>0</v>
      </c>
      <c r="AE71" s="112" t="n">
        <f aca="false">+Actuals!AB194</f>
        <v>0</v>
      </c>
      <c r="AF71" s="111" t="n">
        <f aca="false">+Actuals!AC274</f>
        <v>0</v>
      </c>
      <c r="AG71" s="112" t="n">
        <f aca="false">+Actuals!AD274</f>
        <v>0</v>
      </c>
      <c r="AH71" s="111" t="n">
        <f aca="false">+Actuals!AE274</f>
        <v>0</v>
      </c>
      <c r="AI71" s="112" t="n">
        <f aca="false">+Actuals!AF274</f>
        <v>0</v>
      </c>
      <c r="AJ71" s="111" t="n">
        <f aca="false">+Actuals!AG274</f>
        <v>0</v>
      </c>
      <c r="AK71" s="112" t="n">
        <f aca="false">+Actuals!AH274</f>
        <v>0</v>
      </c>
      <c r="AL71" s="111" t="n">
        <f aca="false">+Actuals!AI274</f>
        <v>0</v>
      </c>
      <c r="AM71" s="112" t="n">
        <f aca="false">+Actuals!AJ274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-11762935.85</v>
      </c>
      <c r="F72" s="17" t="n">
        <f aca="false">SUM(F70:F71)</f>
        <v>0</v>
      </c>
      <c r="G72" s="48" t="n">
        <f aca="false">SUM(G70:G71)</f>
        <v>-1003281.85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-10759654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'TIE-OUT'!H73+RECLASS!H73</f>
        <v>0</v>
      </c>
      <c r="G73" s="13" t="n">
        <f aca="false">'TIE-OUT'!I73+RECLASS!I73</f>
        <v>0</v>
      </c>
      <c r="H73" s="111" t="n">
        <f aca="false">+Actuals!E195</f>
        <v>0</v>
      </c>
      <c r="I73" s="112" t="n">
        <f aca="false">+Actuals!F195</f>
        <v>0</v>
      </c>
      <c r="J73" s="111" t="n">
        <f aca="false">+Actuals!G195</f>
        <v>0</v>
      </c>
      <c r="K73" s="87" t="n">
        <f aca="false">+Actuals!H195</f>
        <v>0</v>
      </c>
      <c r="L73" s="111" t="n">
        <f aca="false">+Actuals!I195</f>
        <v>0</v>
      </c>
      <c r="M73" s="112" t="n">
        <f aca="false">+Actuals!J195</f>
        <v>0</v>
      </c>
      <c r="N73" s="111" t="n">
        <f aca="false">+Actuals!K195</f>
        <v>0</v>
      </c>
      <c r="O73" s="112" t="n">
        <f aca="false">+Actuals!L195</f>
        <v>0</v>
      </c>
      <c r="P73" s="111" t="n">
        <f aca="false">+Actuals!M195</f>
        <v>0</v>
      </c>
      <c r="Q73" s="112" t="n">
        <f aca="false">+Actuals!N195</f>
        <v>0</v>
      </c>
      <c r="R73" s="111" t="n">
        <f aca="false">+Actuals!O195</f>
        <v>0</v>
      </c>
      <c r="S73" s="112" t="n">
        <f aca="false">+Actuals!P195</f>
        <v>0</v>
      </c>
      <c r="T73" s="111" t="n">
        <f aca="false">+Actuals!Q195</f>
        <v>0</v>
      </c>
      <c r="U73" s="112" t="n">
        <f aca="false">+Actuals!R195</f>
        <v>0</v>
      </c>
      <c r="V73" s="111" t="n">
        <f aca="false">+Actuals!S195</f>
        <v>0</v>
      </c>
      <c r="W73" s="112" t="n">
        <f aca="false">+Actuals!T195</f>
        <v>0</v>
      </c>
      <c r="X73" s="111" t="n">
        <f aca="false">+Actuals!U195</f>
        <v>0</v>
      </c>
      <c r="Y73" s="112" t="n">
        <f aca="false">+Actuals!V195</f>
        <v>0</v>
      </c>
      <c r="Z73" s="111" t="n">
        <f aca="false">+Actuals!W195</f>
        <v>0</v>
      </c>
      <c r="AA73" s="112" t="n">
        <f aca="false">+Actuals!X195</f>
        <v>0</v>
      </c>
      <c r="AB73" s="111" t="n">
        <f aca="false">+Actuals!Y195</f>
        <v>0</v>
      </c>
      <c r="AC73" s="112" t="n">
        <f aca="false">+Actuals!Z195</f>
        <v>0</v>
      </c>
      <c r="AD73" s="111" t="n">
        <f aca="false">+Actuals!AA195</f>
        <v>0</v>
      </c>
      <c r="AE73" s="112" t="n">
        <f aca="false">+Actuals!AB195</f>
        <v>0</v>
      </c>
      <c r="AF73" s="111" t="n">
        <f aca="false">+Actuals!AC275</f>
        <v>0</v>
      </c>
      <c r="AG73" s="112" t="n">
        <f aca="false">+Actuals!AD275</f>
        <v>0</v>
      </c>
      <c r="AH73" s="111" t="n">
        <f aca="false">+Actuals!AE275</f>
        <v>0</v>
      </c>
      <c r="AI73" s="112" t="n">
        <f aca="false">+Actuals!AF275</f>
        <v>0</v>
      </c>
      <c r="AJ73" s="111" t="n">
        <f aca="false">+Actuals!AG275</f>
        <v>0</v>
      </c>
      <c r="AK73" s="112" t="n">
        <f aca="false">+Actuals!AH275</f>
        <v>0</v>
      </c>
      <c r="AL73" s="111" t="n">
        <f aca="false">+Actuals!AI275</f>
        <v>0</v>
      </c>
      <c r="AM73" s="112" t="n">
        <f aca="false">+Actuals!AJ275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13034492</v>
      </c>
      <c r="F74" s="13" t="n">
        <f aca="false">'TIE-OUT'!H74+RECLASS!H74</f>
        <v>0</v>
      </c>
      <c r="G74" s="13" t="n">
        <f aca="false">'TIE-OUT'!I74+RECLASS!I74</f>
        <v>9319951</v>
      </c>
      <c r="H74" s="111" t="n">
        <f aca="false">+Actuals!E196</f>
        <v>0</v>
      </c>
      <c r="I74" s="112" t="n">
        <f aca="false">+Actuals!F196</f>
        <v>0</v>
      </c>
      <c r="J74" s="111" t="n">
        <f aca="false">+Actuals!G196</f>
        <v>0</v>
      </c>
      <c r="K74" s="117" t="n">
        <f aca="false">+Actuals!H196</f>
        <v>0</v>
      </c>
      <c r="L74" s="111" t="n">
        <f aca="false">+Actuals!I196</f>
        <v>0</v>
      </c>
      <c r="M74" s="113" t="n">
        <f aca="false">+Actuals!J196+3714541</f>
        <v>3714541</v>
      </c>
      <c r="N74" s="111" t="n">
        <f aca="false">+Actuals!K196</f>
        <v>0</v>
      </c>
      <c r="O74" s="112" t="n">
        <f aca="false">+Actuals!L196</f>
        <v>0</v>
      </c>
      <c r="P74" s="111" t="n">
        <f aca="false">+Actuals!M196</f>
        <v>0</v>
      </c>
      <c r="Q74" s="112" t="n">
        <f aca="false">+Actuals!N196</f>
        <v>0</v>
      </c>
      <c r="R74" s="111" t="n">
        <f aca="false">+Actuals!O196</f>
        <v>0</v>
      </c>
      <c r="S74" s="112" t="n">
        <f aca="false">+Actuals!P196</f>
        <v>0</v>
      </c>
      <c r="T74" s="111" t="n">
        <f aca="false">+Actuals!Q196</f>
        <v>0</v>
      </c>
      <c r="U74" s="112" t="n">
        <f aca="false">+Actuals!R196</f>
        <v>0</v>
      </c>
      <c r="V74" s="111" t="n">
        <f aca="false">+Actuals!S196</f>
        <v>0</v>
      </c>
      <c r="W74" s="112" t="n">
        <f aca="false">+Actuals!T196</f>
        <v>0</v>
      </c>
      <c r="X74" s="111" t="n">
        <f aca="false">+Actuals!U196</f>
        <v>0</v>
      </c>
      <c r="Y74" s="112" t="n">
        <f aca="false">+Actuals!V196</f>
        <v>0</v>
      </c>
      <c r="Z74" s="111" t="n">
        <f aca="false">+Actuals!W196</f>
        <v>0</v>
      </c>
      <c r="AA74" s="112" t="n">
        <f aca="false">+Actuals!X196</f>
        <v>0</v>
      </c>
      <c r="AB74" s="111" t="n">
        <f aca="false">+Actuals!Y196</f>
        <v>0</v>
      </c>
      <c r="AC74" s="112" t="n">
        <f aca="false">+Actuals!Z196</f>
        <v>0</v>
      </c>
      <c r="AD74" s="111" t="n">
        <f aca="false">+Actuals!AA196</f>
        <v>0</v>
      </c>
      <c r="AE74" s="112" t="n">
        <f aca="false">+Actuals!AB196</f>
        <v>0</v>
      </c>
      <c r="AF74" s="111" t="n">
        <f aca="false">+Actuals!AC276</f>
        <v>0</v>
      </c>
      <c r="AG74" s="112" t="n">
        <f aca="false">+Actuals!AD276</f>
        <v>0</v>
      </c>
      <c r="AH74" s="111" t="n">
        <f aca="false">+Actuals!AE276</f>
        <v>0</v>
      </c>
      <c r="AI74" s="112" t="n">
        <f aca="false">+Actuals!AF276</f>
        <v>0</v>
      </c>
      <c r="AJ74" s="111" t="n">
        <f aca="false">+Actuals!AG276</f>
        <v>0</v>
      </c>
      <c r="AK74" s="112" t="n">
        <f aca="false">+Actuals!AH276</f>
        <v>0</v>
      </c>
      <c r="AL74" s="111" t="n">
        <f aca="false">+Actuals!AI276</f>
        <v>0</v>
      </c>
      <c r="AM74" s="112" t="n">
        <f aca="false">+Actuals!AJ276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191500</v>
      </c>
      <c r="F75" s="13" t="n">
        <f aca="false">'TIE-OUT'!H75+RECLASS!H75</f>
        <v>0</v>
      </c>
      <c r="G75" s="13" t="n">
        <f aca="false">'TIE-OUT'!I75+RECLASS!I75</f>
        <v>191500</v>
      </c>
      <c r="H75" s="111" t="n">
        <f aca="false">+Actuals!E197</f>
        <v>0</v>
      </c>
      <c r="I75" s="112" t="n">
        <f aca="false">+Actuals!F197</f>
        <v>0</v>
      </c>
      <c r="J75" s="111" t="n">
        <f aca="false">+Actuals!G197</f>
        <v>0</v>
      </c>
      <c r="K75" s="87" t="n">
        <f aca="false">+Actuals!H197</f>
        <v>0</v>
      </c>
      <c r="L75" s="111" t="n">
        <f aca="false">+Actuals!I197</f>
        <v>0</v>
      </c>
      <c r="M75" s="112" t="n">
        <f aca="false">+Actuals!J197</f>
        <v>0</v>
      </c>
      <c r="N75" s="111" t="n">
        <f aca="false">+Actuals!K197</f>
        <v>0</v>
      </c>
      <c r="O75" s="112" t="n">
        <f aca="false">+Actuals!L197</f>
        <v>0</v>
      </c>
      <c r="P75" s="111" t="n">
        <f aca="false">+Actuals!M197</f>
        <v>0</v>
      </c>
      <c r="Q75" s="112" t="n">
        <f aca="false">+Actuals!N197</f>
        <v>0</v>
      </c>
      <c r="R75" s="111" t="n">
        <f aca="false">+Actuals!O197</f>
        <v>0</v>
      </c>
      <c r="S75" s="112" t="n">
        <f aca="false">+Actuals!P197</f>
        <v>0</v>
      </c>
      <c r="T75" s="111" t="n">
        <f aca="false">+Actuals!Q197</f>
        <v>0</v>
      </c>
      <c r="U75" s="112" t="n">
        <f aca="false">+Actuals!R197</f>
        <v>0</v>
      </c>
      <c r="V75" s="111" t="n">
        <f aca="false">+Actuals!S197</f>
        <v>0</v>
      </c>
      <c r="W75" s="112" t="n">
        <f aca="false">+Actuals!T197</f>
        <v>0</v>
      </c>
      <c r="X75" s="111" t="n">
        <f aca="false">+Actuals!U197</f>
        <v>0</v>
      </c>
      <c r="Y75" s="112" t="n">
        <f aca="false">+Actuals!V197</f>
        <v>0</v>
      </c>
      <c r="Z75" s="111" t="n">
        <f aca="false">+Actuals!W197</f>
        <v>0</v>
      </c>
      <c r="AA75" s="112" t="n">
        <f aca="false">+Actuals!X197</f>
        <v>0</v>
      </c>
      <c r="AB75" s="111" t="n">
        <f aca="false">+Actuals!Y197</f>
        <v>0</v>
      </c>
      <c r="AC75" s="112" t="n">
        <f aca="false">+Actuals!Z197</f>
        <v>0</v>
      </c>
      <c r="AD75" s="111" t="n">
        <f aca="false">+Actuals!AA197</f>
        <v>0</v>
      </c>
      <c r="AE75" s="112" t="n">
        <f aca="false">+Actuals!AB197</f>
        <v>0</v>
      </c>
      <c r="AF75" s="111" t="n">
        <f aca="false">+Actuals!AC277</f>
        <v>0</v>
      </c>
      <c r="AG75" s="112" t="n">
        <f aca="false">+Actuals!AD277</f>
        <v>0</v>
      </c>
      <c r="AH75" s="111" t="n">
        <f aca="false">+Actuals!AE277</f>
        <v>0</v>
      </c>
      <c r="AI75" s="112" t="n">
        <f aca="false">+Actuals!AF277</f>
        <v>0</v>
      </c>
      <c r="AJ75" s="111" t="n">
        <f aca="false">+Actuals!AG277</f>
        <v>0</v>
      </c>
      <c r="AK75" s="112" t="n">
        <f aca="false">+Actuals!AH277</f>
        <v>0</v>
      </c>
      <c r="AL75" s="111" t="n">
        <f aca="false">+Actuals!AI277</f>
        <v>0</v>
      </c>
      <c r="AM75" s="112" t="n">
        <f aca="false">+Actuals!AJ277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-217667.54</v>
      </c>
      <c r="F76" s="13" t="n">
        <f aca="false">'TIE-OUT'!H76+RECLASS!H76</f>
        <v>0</v>
      </c>
      <c r="G76" s="13" t="n">
        <f aca="false">'TIE-OUT'!I76+RECLASS!I76</f>
        <v>0</v>
      </c>
      <c r="H76" s="111" t="n">
        <f aca="false">+Actuals!E198</f>
        <v>-0</v>
      </c>
      <c r="I76" s="112" t="n">
        <f aca="false">+Actuals!F198</f>
        <v>-100</v>
      </c>
      <c r="J76" s="111" t="n">
        <f aca="false">+Actuals!G198</f>
        <v>-0</v>
      </c>
      <c r="K76" s="87" t="n">
        <f aca="false">+Actuals!H198</f>
        <v>-217567.54</v>
      </c>
      <c r="L76" s="111" t="n">
        <f aca="false">+Actuals!I198</f>
        <v>-0</v>
      </c>
      <c r="M76" s="112" t="n">
        <f aca="false">+Actuals!J198</f>
        <v>-0</v>
      </c>
      <c r="N76" s="111" t="n">
        <f aca="false">+Actuals!K198</f>
        <v>-0</v>
      </c>
      <c r="O76" s="112" t="n">
        <f aca="false">+Actuals!L198</f>
        <v>-0</v>
      </c>
      <c r="P76" s="111" t="n">
        <f aca="false">+Actuals!M198</f>
        <v>-0</v>
      </c>
      <c r="Q76" s="112" t="n">
        <f aca="false">+Actuals!N198</f>
        <v>-0</v>
      </c>
      <c r="R76" s="111" t="n">
        <f aca="false">+Actuals!O198</f>
        <v>-0</v>
      </c>
      <c r="S76" s="112" t="n">
        <f aca="false">+Actuals!P198</f>
        <v>-0</v>
      </c>
      <c r="T76" s="111" t="n">
        <f aca="false">+Actuals!Q198</f>
        <v>-0</v>
      </c>
      <c r="U76" s="112" t="n">
        <f aca="false">+Actuals!R198</f>
        <v>-0</v>
      </c>
      <c r="V76" s="111" t="n">
        <f aca="false">+Actuals!S198</f>
        <v>-0</v>
      </c>
      <c r="W76" s="112" t="n">
        <f aca="false">+Actuals!T198</f>
        <v>-0</v>
      </c>
      <c r="X76" s="111" t="n">
        <f aca="false">+Actuals!U198</f>
        <v>-0</v>
      </c>
      <c r="Y76" s="112" t="n">
        <f aca="false">+Actuals!V198</f>
        <v>-0</v>
      </c>
      <c r="Z76" s="111" t="n">
        <f aca="false">+Actuals!W198</f>
        <v>-0</v>
      </c>
      <c r="AA76" s="112" t="n">
        <f aca="false">+Actuals!X198</f>
        <v>-0</v>
      </c>
      <c r="AB76" s="111" t="n">
        <f aca="false">+Actuals!Y198</f>
        <v>-0</v>
      </c>
      <c r="AC76" s="112" t="n">
        <f aca="false">+Actuals!Z198</f>
        <v>-0</v>
      </c>
      <c r="AD76" s="111" t="n">
        <f aca="false">+Actuals!AA198</f>
        <v>-0</v>
      </c>
      <c r="AE76" s="112" t="n">
        <f aca="false">+Actuals!AB198</f>
        <v>-0</v>
      </c>
      <c r="AF76" s="111" t="n">
        <f aca="false">+Actuals!AC278</f>
        <v>-0</v>
      </c>
      <c r="AG76" s="112" t="n">
        <f aca="false">+Actuals!AD278</f>
        <v>-0</v>
      </c>
      <c r="AH76" s="111" t="n">
        <f aca="false">+Actuals!AE278</f>
        <v>-0</v>
      </c>
      <c r="AI76" s="112" t="n">
        <f aca="false">+Actuals!AF278</f>
        <v>-0</v>
      </c>
      <c r="AJ76" s="111" t="n">
        <f aca="false">+Actuals!AG278</f>
        <v>-0</v>
      </c>
      <c r="AK76" s="112" t="n">
        <f aca="false">+Actuals!AH278</f>
        <v>-0</v>
      </c>
      <c r="AL76" s="111" t="n">
        <f aca="false">+Actuals!AI278</f>
        <v>-0</v>
      </c>
      <c r="AM76" s="112" t="n">
        <f aca="false">+Actuals!AJ278</f>
        <v>-0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-3276809</v>
      </c>
      <c r="F77" s="13" t="n">
        <f aca="false">'TIE-OUT'!H77+RECLASS!H77</f>
        <v>0</v>
      </c>
      <c r="G77" s="13" t="n">
        <f aca="false">'TIE-OUT'!I77+RECLASS!I77</f>
        <v>-3276809</v>
      </c>
      <c r="H77" s="111" t="n">
        <f aca="false">+Actuals!E199</f>
        <v>0</v>
      </c>
      <c r="I77" s="112" t="n">
        <f aca="false">+Actuals!F199</f>
        <v>0</v>
      </c>
      <c r="J77" s="111" t="n">
        <f aca="false">+Actuals!G199</f>
        <v>0</v>
      </c>
      <c r="K77" s="87" t="n">
        <f aca="false">+Actuals!H199</f>
        <v>0</v>
      </c>
      <c r="L77" s="111" t="n">
        <f aca="false">+Actuals!I199</f>
        <v>0</v>
      </c>
      <c r="M77" s="112" t="n">
        <f aca="false">+Actuals!J199</f>
        <v>0</v>
      </c>
      <c r="N77" s="111" t="n">
        <f aca="false">+Actuals!K199</f>
        <v>0</v>
      </c>
      <c r="O77" s="112" t="n">
        <f aca="false">+Actuals!L199</f>
        <v>0</v>
      </c>
      <c r="P77" s="111" t="n">
        <f aca="false">+Actuals!M199</f>
        <v>0</v>
      </c>
      <c r="Q77" s="112" t="n">
        <f aca="false">+Actuals!N199</f>
        <v>0</v>
      </c>
      <c r="R77" s="111" t="n">
        <f aca="false">+Actuals!O199</f>
        <v>0</v>
      </c>
      <c r="S77" s="112" t="n">
        <f aca="false">+Actuals!P199</f>
        <v>0</v>
      </c>
      <c r="T77" s="111" t="n">
        <f aca="false">+Actuals!Q199</f>
        <v>0</v>
      </c>
      <c r="U77" s="112" t="n">
        <f aca="false">+Actuals!R199</f>
        <v>0</v>
      </c>
      <c r="V77" s="111" t="n">
        <f aca="false">+Actuals!S199</f>
        <v>0</v>
      </c>
      <c r="W77" s="112" t="n">
        <f aca="false">+Actuals!T199</f>
        <v>0</v>
      </c>
      <c r="X77" s="111" t="n">
        <f aca="false">+Actuals!U199</f>
        <v>0</v>
      </c>
      <c r="Y77" s="112" t="n">
        <f aca="false">+Actuals!V199</f>
        <v>0</v>
      </c>
      <c r="Z77" s="111" t="n">
        <f aca="false">+Actuals!W199</f>
        <v>0</v>
      </c>
      <c r="AA77" s="112" t="n">
        <f aca="false">+Actuals!X199</f>
        <v>0</v>
      </c>
      <c r="AB77" s="111" t="n">
        <f aca="false">+Actuals!Y199</f>
        <v>0</v>
      </c>
      <c r="AC77" s="112" t="n">
        <f aca="false">+Actuals!Z199</f>
        <v>0</v>
      </c>
      <c r="AD77" s="111" t="n">
        <f aca="false">+Actuals!AA199</f>
        <v>0</v>
      </c>
      <c r="AE77" s="112" t="n">
        <f aca="false">+Actuals!AB199</f>
        <v>0</v>
      </c>
      <c r="AF77" s="111" t="n">
        <f aca="false">+Actuals!AC279</f>
        <v>0</v>
      </c>
      <c r="AG77" s="112" t="n">
        <f aca="false">+Actuals!AD279</f>
        <v>0</v>
      </c>
      <c r="AH77" s="111" t="n">
        <f aca="false">+Actuals!AE279</f>
        <v>0</v>
      </c>
      <c r="AI77" s="112" t="n">
        <f aca="false">+Actuals!AF279</f>
        <v>0</v>
      </c>
      <c r="AJ77" s="111" t="n">
        <f aca="false">+Actuals!AG279</f>
        <v>0</v>
      </c>
      <c r="AK77" s="112" t="n">
        <f aca="false">+Actuals!AH279</f>
        <v>0</v>
      </c>
      <c r="AL77" s="111" t="n">
        <f aca="false">+Actuals!AI279</f>
        <v>0</v>
      </c>
      <c r="AM77" s="112" t="n">
        <f aca="false">+Actuals!AJ279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'TIE-OUT'!H78+RECLASS!H78</f>
        <v>0</v>
      </c>
      <c r="G78" s="13" t="n">
        <f aca="false">'TIE-OUT'!I78+RECLASS!I78</f>
        <v>0</v>
      </c>
      <c r="H78" s="111" t="n">
        <f aca="false">+Actuals!E200</f>
        <v>0</v>
      </c>
      <c r="I78" s="112" t="n">
        <f aca="false">+Actuals!F200</f>
        <v>0</v>
      </c>
      <c r="J78" s="111" t="n">
        <f aca="false">+Actuals!G200</f>
        <v>0</v>
      </c>
      <c r="K78" s="87" t="n">
        <f aca="false">+Actuals!H200</f>
        <v>0</v>
      </c>
      <c r="L78" s="111" t="n">
        <f aca="false">+Actuals!I200</f>
        <v>0</v>
      </c>
      <c r="M78" s="112" t="n">
        <f aca="false">+Actuals!J200</f>
        <v>0</v>
      </c>
      <c r="N78" s="111" t="n">
        <f aca="false">+Actuals!K200</f>
        <v>0</v>
      </c>
      <c r="O78" s="112" t="n">
        <f aca="false">+Actuals!L200</f>
        <v>0</v>
      </c>
      <c r="P78" s="111" t="n">
        <f aca="false">+Actuals!M200</f>
        <v>0</v>
      </c>
      <c r="Q78" s="112" t="n">
        <f aca="false">+Actuals!N200</f>
        <v>0</v>
      </c>
      <c r="R78" s="111" t="n">
        <f aca="false">+Actuals!O200</f>
        <v>0</v>
      </c>
      <c r="S78" s="112" t="n">
        <f aca="false">+Actuals!P200</f>
        <v>0</v>
      </c>
      <c r="T78" s="111" t="n">
        <f aca="false">+Actuals!Q200</f>
        <v>0</v>
      </c>
      <c r="U78" s="112" t="n">
        <f aca="false">+Actuals!R200</f>
        <v>0</v>
      </c>
      <c r="V78" s="111" t="n">
        <f aca="false">+Actuals!S200</f>
        <v>0</v>
      </c>
      <c r="W78" s="112" t="n">
        <f aca="false">+Actuals!T200</f>
        <v>0</v>
      </c>
      <c r="X78" s="111" t="n">
        <f aca="false">+Actuals!U200</f>
        <v>0</v>
      </c>
      <c r="Y78" s="112" t="n">
        <f aca="false">+Actuals!V200</f>
        <v>0</v>
      </c>
      <c r="Z78" s="111" t="n">
        <f aca="false">+Actuals!W200</f>
        <v>0</v>
      </c>
      <c r="AA78" s="112" t="n">
        <f aca="false">+Actuals!X200</f>
        <v>0</v>
      </c>
      <c r="AB78" s="111" t="n">
        <f aca="false">+Actuals!Y200</f>
        <v>0</v>
      </c>
      <c r="AC78" s="112" t="n">
        <f aca="false">+Actuals!Z200</f>
        <v>0</v>
      </c>
      <c r="AD78" s="111" t="n">
        <f aca="false">+Actuals!AA200</f>
        <v>0</v>
      </c>
      <c r="AE78" s="112" t="n">
        <f aca="false">+Actuals!AB200</f>
        <v>0</v>
      </c>
      <c r="AF78" s="111" t="n">
        <f aca="false">+Actuals!AC280</f>
        <v>0</v>
      </c>
      <c r="AG78" s="112" t="n">
        <f aca="false">+Actuals!AD280</f>
        <v>0</v>
      </c>
      <c r="AH78" s="111" t="n">
        <f aca="false">+Actuals!AE280</f>
        <v>0</v>
      </c>
      <c r="AI78" s="112" t="n">
        <f aca="false">+Actuals!AF280</f>
        <v>0</v>
      </c>
      <c r="AJ78" s="111" t="n">
        <f aca="false">+Actuals!AG280</f>
        <v>0</v>
      </c>
      <c r="AK78" s="112" t="n">
        <f aca="false">+Actuals!AH280</f>
        <v>0</v>
      </c>
      <c r="AL78" s="111" t="n">
        <f aca="false">+Actuals!AI280</f>
        <v>0</v>
      </c>
      <c r="AM78" s="112" t="n">
        <f aca="false">+Actuals!AJ280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'TIE-OUT'!H79+RECLASS!H79</f>
        <v>0</v>
      </c>
      <c r="G79" s="13" t="n">
        <f aca="false">'TIE-OUT'!I79+RECLASS!I79</f>
        <v>0</v>
      </c>
      <c r="H79" s="111" t="n">
        <f aca="false">+Actuals!E201</f>
        <v>0</v>
      </c>
      <c r="I79" s="112" t="n">
        <f aca="false">+Actuals!F201</f>
        <v>0</v>
      </c>
      <c r="J79" s="111" t="n">
        <f aca="false">+Actuals!G201</f>
        <v>0</v>
      </c>
      <c r="K79" s="87" t="n">
        <f aca="false">+Actuals!H201</f>
        <v>0</v>
      </c>
      <c r="L79" s="111" t="n">
        <f aca="false">+Actuals!I201</f>
        <v>0</v>
      </c>
      <c r="M79" s="112" t="n">
        <f aca="false">+Actuals!J201</f>
        <v>0</v>
      </c>
      <c r="N79" s="111" t="n">
        <f aca="false">+Actuals!K201</f>
        <v>0</v>
      </c>
      <c r="O79" s="112" t="n">
        <f aca="false">+Actuals!L201</f>
        <v>0</v>
      </c>
      <c r="P79" s="111" t="n">
        <f aca="false">+Actuals!M201</f>
        <v>0</v>
      </c>
      <c r="Q79" s="112" t="n">
        <f aca="false">+Actuals!N201</f>
        <v>0</v>
      </c>
      <c r="R79" s="111" t="n">
        <f aca="false">+Actuals!O201</f>
        <v>0</v>
      </c>
      <c r="S79" s="112" t="n">
        <f aca="false">+Actuals!P201</f>
        <v>0</v>
      </c>
      <c r="T79" s="111" t="n">
        <f aca="false">+Actuals!Q201</f>
        <v>0</v>
      </c>
      <c r="U79" s="112" t="n">
        <f aca="false">+Actuals!R201</f>
        <v>0</v>
      </c>
      <c r="V79" s="111" t="n">
        <f aca="false">+Actuals!S201</f>
        <v>0</v>
      </c>
      <c r="W79" s="112" t="n">
        <f aca="false">+Actuals!T201</f>
        <v>0</v>
      </c>
      <c r="X79" s="111" t="n">
        <f aca="false">+Actuals!U201</f>
        <v>0</v>
      </c>
      <c r="Y79" s="112" t="n">
        <f aca="false">+Actuals!V201</f>
        <v>0</v>
      </c>
      <c r="Z79" s="111" t="n">
        <f aca="false">+Actuals!W201</f>
        <v>0</v>
      </c>
      <c r="AA79" s="112" t="n">
        <f aca="false">+Actuals!X201</f>
        <v>0</v>
      </c>
      <c r="AB79" s="111" t="n">
        <f aca="false">+Actuals!Y201</f>
        <v>0</v>
      </c>
      <c r="AC79" s="112" t="n">
        <f aca="false">+Actuals!Z201</f>
        <v>0</v>
      </c>
      <c r="AD79" s="111" t="n">
        <f aca="false">+Actuals!AA201</f>
        <v>0</v>
      </c>
      <c r="AE79" s="112" t="n">
        <f aca="false">+Actuals!AB201</f>
        <v>0</v>
      </c>
      <c r="AF79" s="111" t="n">
        <f aca="false">+Actuals!AC281</f>
        <v>0</v>
      </c>
      <c r="AG79" s="112" t="n">
        <f aca="false">+Actuals!AD281</f>
        <v>0</v>
      </c>
      <c r="AH79" s="111" t="n">
        <f aca="false">+Actuals!AE281</f>
        <v>0</v>
      </c>
      <c r="AI79" s="112" t="n">
        <f aca="false">+Actuals!AF281</f>
        <v>0</v>
      </c>
      <c r="AJ79" s="111" t="n">
        <f aca="false">+Actuals!AG281</f>
        <v>0</v>
      </c>
      <c r="AK79" s="112" t="n">
        <f aca="false">+Actuals!AH281</f>
        <v>0</v>
      </c>
      <c r="AL79" s="111" t="n">
        <f aca="false">+Actuals!AI281</f>
        <v>0</v>
      </c>
      <c r="AM79" s="112" t="n">
        <f aca="false">+Actuals!AJ281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'TIE-OUT'!H80+RECLASS!H80</f>
        <v>0</v>
      </c>
      <c r="G80" s="13" t="n">
        <f aca="false">'TIE-OUT'!I80+RECLASS!I80</f>
        <v>0</v>
      </c>
      <c r="H80" s="111" t="n">
        <f aca="false">+Actuals!E202</f>
        <v>0</v>
      </c>
      <c r="I80" s="112" t="n">
        <f aca="false">+Actuals!F202</f>
        <v>0</v>
      </c>
      <c r="J80" s="111" t="n">
        <f aca="false">+Actuals!G202</f>
        <v>0</v>
      </c>
      <c r="K80" s="87" t="n">
        <f aca="false">+Actuals!H202</f>
        <v>0</v>
      </c>
      <c r="L80" s="111" t="n">
        <f aca="false">+Actuals!I202</f>
        <v>0</v>
      </c>
      <c r="M80" s="112" t="n">
        <f aca="false">+Actuals!J202</f>
        <v>0</v>
      </c>
      <c r="N80" s="111" t="n">
        <f aca="false">+Actuals!K202</f>
        <v>0</v>
      </c>
      <c r="O80" s="112" t="n">
        <f aca="false">+Actuals!L202</f>
        <v>0</v>
      </c>
      <c r="P80" s="111" t="n">
        <f aca="false">+Actuals!M202</f>
        <v>0</v>
      </c>
      <c r="Q80" s="112" t="n">
        <f aca="false">+Actuals!N202</f>
        <v>0</v>
      </c>
      <c r="R80" s="111" t="n">
        <f aca="false">+Actuals!O202</f>
        <v>0</v>
      </c>
      <c r="S80" s="112" t="n">
        <f aca="false">+Actuals!P202</f>
        <v>0</v>
      </c>
      <c r="T80" s="111" t="n">
        <f aca="false">+Actuals!Q202</f>
        <v>0</v>
      </c>
      <c r="U80" s="112" t="n">
        <f aca="false">+Actuals!R202</f>
        <v>0</v>
      </c>
      <c r="V80" s="111" t="n">
        <f aca="false">+Actuals!S202</f>
        <v>0</v>
      </c>
      <c r="W80" s="112" t="n">
        <f aca="false">+Actuals!T202</f>
        <v>0</v>
      </c>
      <c r="X80" s="111" t="n">
        <f aca="false">+Actuals!U202</f>
        <v>0</v>
      </c>
      <c r="Y80" s="112" t="n">
        <f aca="false">+Actuals!V202</f>
        <v>0</v>
      </c>
      <c r="Z80" s="111" t="n">
        <f aca="false">+Actuals!W202</f>
        <v>0</v>
      </c>
      <c r="AA80" s="112" t="n">
        <f aca="false">+Actuals!X202</f>
        <v>0</v>
      </c>
      <c r="AB80" s="111" t="n">
        <f aca="false">+Actuals!Y202</f>
        <v>0</v>
      </c>
      <c r="AC80" s="112" t="n">
        <f aca="false">+Actuals!Z202</f>
        <v>0</v>
      </c>
      <c r="AD80" s="111" t="n">
        <f aca="false">+Actuals!AA202</f>
        <v>0</v>
      </c>
      <c r="AE80" s="112" t="n">
        <f aca="false">+Actuals!AB202</f>
        <v>0</v>
      </c>
      <c r="AF80" s="111" t="n">
        <f aca="false">+Actuals!AC282</f>
        <v>0</v>
      </c>
      <c r="AG80" s="112" t="n">
        <f aca="false">+Actuals!AD282</f>
        <v>0</v>
      </c>
      <c r="AH80" s="111" t="n">
        <f aca="false">+Actuals!AE282</f>
        <v>0</v>
      </c>
      <c r="AI80" s="112" t="n">
        <f aca="false">+Actuals!AF282</f>
        <v>0</v>
      </c>
      <c r="AJ80" s="111" t="n">
        <f aca="false">+Actuals!AG282</f>
        <v>0</v>
      </c>
      <c r="AK80" s="112" t="n">
        <f aca="false">+Actuals!AH282</f>
        <v>0</v>
      </c>
      <c r="AL80" s="111" t="n">
        <f aca="false">+Actuals!AI282</f>
        <v>0</v>
      </c>
      <c r="AM80" s="112" t="n">
        <f aca="false">+Actuals!AJ282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646621.33</v>
      </c>
      <c r="F81" s="13" t="n">
        <f aca="false">'TIE-OUT'!H81+RECLASS!H81</f>
        <v>0</v>
      </c>
      <c r="G81" s="13" t="n">
        <f aca="false">'TIE-OUT'!I81+RECLASS!I81</f>
        <v>54411</v>
      </c>
      <c r="H81" s="111" t="n">
        <f aca="false">+Actuals!E203</f>
        <v>-0</v>
      </c>
      <c r="I81" s="112" t="n">
        <f aca="false">+Actuals!F203</f>
        <v>386552.33</v>
      </c>
      <c r="J81" s="111" t="n">
        <f aca="false">+Actuals!G203</f>
        <v>-0</v>
      </c>
      <c r="K81" s="87" t="n">
        <f aca="false">+Actuals!H203</f>
        <v>52966.8</v>
      </c>
      <c r="L81" s="111" t="n">
        <f aca="false">+Actuals!I203</f>
        <v>-0</v>
      </c>
      <c r="M81" s="112" t="n">
        <f aca="false">+Actuals!J203</f>
        <v>152520</v>
      </c>
      <c r="N81" s="111" t="n">
        <f aca="false">+Actuals!K203</f>
        <v>-0</v>
      </c>
      <c r="O81" s="112" t="n">
        <f aca="false">+Actuals!L203</f>
        <v>171.2</v>
      </c>
      <c r="P81" s="111" t="n">
        <f aca="false">+Actuals!M203</f>
        <v>-0</v>
      </c>
      <c r="Q81" s="112" t="n">
        <f aca="false">+Actuals!N203</f>
        <v>-0</v>
      </c>
      <c r="R81" s="111" t="n">
        <f aca="false">+Actuals!O203</f>
        <v>-0</v>
      </c>
      <c r="S81" s="112" t="n">
        <f aca="false">+Actuals!P203</f>
        <v>-0</v>
      </c>
      <c r="T81" s="111" t="n">
        <f aca="false">+Actuals!Q203</f>
        <v>-0</v>
      </c>
      <c r="U81" s="112" t="n">
        <f aca="false">+Actuals!R203</f>
        <v>-0</v>
      </c>
      <c r="V81" s="111" t="n">
        <f aca="false">+Actuals!S203</f>
        <v>-0</v>
      </c>
      <c r="W81" s="112" t="n">
        <f aca="false">+Actuals!T203</f>
        <v>-0</v>
      </c>
      <c r="X81" s="111" t="n">
        <f aca="false">+Actuals!U203</f>
        <v>-0</v>
      </c>
      <c r="Y81" s="112" t="n">
        <f aca="false">+Actuals!V203</f>
        <v>-0</v>
      </c>
      <c r="Z81" s="111" t="n">
        <f aca="false">+Actuals!W203</f>
        <v>-0</v>
      </c>
      <c r="AA81" s="112" t="n">
        <f aca="false">+Actuals!X203</f>
        <v>-0</v>
      </c>
      <c r="AB81" s="111" t="n">
        <f aca="false">+Actuals!Y203</f>
        <v>-0</v>
      </c>
      <c r="AC81" s="112" t="n">
        <f aca="false">+Actuals!Z203</f>
        <v>-0</v>
      </c>
      <c r="AD81" s="111" t="n">
        <f aca="false">+Actuals!AA203</f>
        <v>-0</v>
      </c>
      <c r="AE81" s="112" t="n">
        <f aca="false">+Actuals!AB203</f>
        <v>-0</v>
      </c>
      <c r="AF81" s="111" t="n">
        <f aca="false">+Actuals!AC283</f>
        <v>-0</v>
      </c>
      <c r="AG81" s="112" t="n">
        <f aca="false">+Actuals!AD283</f>
        <v>-0</v>
      </c>
      <c r="AH81" s="111" t="n">
        <f aca="false">+Actuals!AE283</f>
        <v>-0</v>
      </c>
      <c r="AI81" s="112" t="n">
        <f aca="false">+Actuals!AF283</f>
        <v>-0</v>
      </c>
      <c r="AJ81" s="111" t="n">
        <f aca="false">+Actuals!AG283</f>
        <v>-0</v>
      </c>
      <c r="AK81" s="112" t="n">
        <f aca="false">+Actuals!AH283</f>
        <v>-0</v>
      </c>
      <c r="AL81" s="111" t="n">
        <f aca="false">+Actuals!AI283</f>
        <v>-0</v>
      </c>
      <c r="AM81" s="112" t="n">
        <f aca="false">+Actuals!AJ283</f>
        <v>-0</v>
      </c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-1736842.27300006</v>
      </c>
      <c r="F82" s="59" t="n">
        <f aca="false">F16+F24+F29+F36+F43+F45+F47+F49</f>
        <v>0</v>
      </c>
      <c r="G82" s="60" t="n">
        <f aca="false">SUM(G72:G81)+G16+G24+G29+G36+G43+G45+G47+G49+G51+G56+G61+G66</f>
        <v>-1643925.24</v>
      </c>
      <c r="H82" s="59" t="n">
        <f aca="false">H16+H24+H29+H36+H43+H45+H47+H49</f>
        <v>0</v>
      </c>
      <c r="I82" s="60" t="n">
        <f aca="false">SUM(I72:I81)+I16+I24+I29+I36+I43+I45+I47+I49+I51+I56+I61+I66</f>
        <v>-390424.538000006</v>
      </c>
      <c r="J82" s="59" t="n">
        <f aca="false">J16+J24+J29+J36+J43+J45+J47+J49</f>
        <v>0</v>
      </c>
      <c r="K82" s="118" t="n">
        <f aca="false">SUM(K72:K81)+K16+K24+K29+K36+K43+K45+K47+K49+K51+K56+K61+K66</f>
        <v>-7984634.268</v>
      </c>
      <c r="L82" s="59" t="n">
        <f aca="false">L16+L24+L29+L36+L43+L45+L47+L49</f>
        <v>0</v>
      </c>
      <c r="M82" s="60" t="n">
        <f aca="false">SUM(M72:M81)+M16+M24+M29+M36+M43+M45+M47+M49+M51+M56+M61+M66</f>
        <v>-5516877.828</v>
      </c>
      <c r="N82" s="59" t="n">
        <f aca="false">N16+N24+N29+N36+N43+N45+N47+N49</f>
        <v>0</v>
      </c>
      <c r="O82" s="60" t="n">
        <f aca="false">SUM(O72:O81)+O16+O24+O29+O36+O43+O45+O47+O49+O51+O56+O61+O66</f>
        <v>12834537.421</v>
      </c>
      <c r="P82" s="59" t="n">
        <f aca="false">P16+P24+P29+P36+P43+P45+P47+P49</f>
        <v>0</v>
      </c>
      <c r="Q82" s="60" t="n">
        <f aca="false">SUM(Q72:Q81)+Q16+Q24+Q29+Q36+Q43+Q45+Q47+Q49+Q51+Q56+Q61+Q66</f>
        <v>-4840168.684</v>
      </c>
      <c r="R82" s="59" t="n">
        <f aca="false">R16+R24+R29+R36+R43+R45+R47+R49</f>
        <v>0</v>
      </c>
      <c r="S82" s="60" t="n">
        <f aca="false">SUM(S72:S81)+S16+S24+S29+S36+S43+S45+S47+S49+S51+S56+S61+S66</f>
        <v>84917.413</v>
      </c>
      <c r="T82" s="59" t="n">
        <f aca="false">T16+T24+T29+T36+T43+T45+T47+T49</f>
        <v>0</v>
      </c>
      <c r="U82" s="60" t="n">
        <f aca="false">SUM(U72:U81)+U16+U24+U29+U36+U43+U45+U47+U49+U51+U56+U61+U66</f>
        <v>2591932.036</v>
      </c>
      <c r="V82" s="59" t="n">
        <f aca="false">V16+V24+V29+V36+V43+V45+V47+V49</f>
        <v>0</v>
      </c>
      <c r="W82" s="60" t="n">
        <f aca="false">SUM(W72:W81)+W16+W24+W29+W36+W43+W45+W47+W49+W51+W56+W61+W66</f>
        <v>1126988.368</v>
      </c>
      <c r="X82" s="59" t="n">
        <f aca="false">X16+X24+X29+X36+X43+X45+X47+X49</f>
        <v>0</v>
      </c>
      <c r="Y82" s="60" t="n">
        <f aca="false">SUM(Y72:Y81)+Y16+Y24+Y29+Y36+Y43+Y45+Y47+Y49+Y51+Y56+Y61+Y66</f>
        <v>65063.289</v>
      </c>
      <c r="Z82" s="59" t="n">
        <f aca="false">Z16+Z24+Z29+Z36+Z43+Z45+Z47+Z49</f>
        <v>0</v>
      </c>
      <c r="AA82" s="60" t="n">
        <f aca="false">SUM(AA72:AA81)+AA16+AA24+AA29+AA36+AA43+AA45+AA47+AA49+AA51+AA56+AA61+AA66</f>
        <v>1929382.425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243.680000000012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6123.65300000005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-6123.65300000005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6123.65300000005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0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142</v>
      </c>
      <c r="B85" s="52"/>
      <c r="F85" s="15"/>
      <c r="G85" s="15"/>
      <c r="H85" s="15"/>
      <c r="I85" s="15"/>
      <c r="K85" s="0"/>
      <c r="L85" s="22"/>
    </row>
    <row r="86" customFormat="false" ht="12.75" hidden="false" customHeight="false" outlineLevel="0" collapsed="false">
      <c r="A86" s="3"/>
      <c r="B86" s="52"/>
      <c r="C86" s="54" t="s">
        <v>98</v>
      </c>
      <c r="D86" s="63" t="n">
        <f aca="false">SUM(F86,H86,J86,L86,N86,P86,R86,T86,V86,X86,Z86,AB86,AD86)</f>
        <v>0</v>
      </c>
      <c r="E86" s="63" t="n">
        <f aca="false">SUM(G86,I86,K86,M86,O86,Q86,S86,U86,W86,Y86,AA86,AC86,AE86)</f>
        <v>97571.85</v>
      </c>
      <c r="F86" s="63" t="n">
        <f aca="false">'TIE-OUT'!H86+RECLASS!H86</f>
        <v>0</v>
      </c>
      <c r="G86" s="63" t="n">
        <f aca="false">'TIE-OUT'!I86+RECLASS!I86</f>
        <v>97571.85</v>
      </c>
      <c r="H86" s="63" t="n">
        <v>0</v>
      </c>
      <c r="I86" s="63" t="n">
        <v>0</v>
      </c>
      <c r="J86" s="63" t="n">
        <f aca="false">+Actuals!G208</f>
        <v>0</v>
      </c>
      <c r="K86" s="63" t="n">
        <f aca="false">+Actuals!H208</f>
        <v>0</v>
      </c>
      <c r="L86" s="63" t="n">
        <f aca="false">+Actuals!I208</f>
        <v>0</v>
      </c>
      <c r="M86" s="63" t="n">
        <f aca="false">+Actuals!J208</f>
        <v>0</v>
      </c>
      <c r="N86" s="63" t="n">
        <v>0</v>
      </c>
      <c r="O86" s="63" t="n">
        <v>0</v>
      </c>
      <c r="P86" s="63" t="n">
        <v>0</v>
      </c>
      <c r="Q86" s="63" t="n">
        <v>0</v>
      </c>
      <c r="R86" s="63" t="n">
        <v>0</v>
      </c>
      <c r="S86" s="63" t="n">
        <v>0</v>
      </c>
      <c r="T86" s="63" t="n">
        <v>0</v>
      </c>
      <c r="U86" s="63" t="n">
        <v>0</v>
      </c>
      <c r="V86" s="63" t="n">
        <v>0</v>
      </c>
      <c r="W86" s="63" t="n">
        <v>0</v>
      </c>
      <c r="X86" s="63" t="n">
        <v>0</v>
      </c>
      <c r="Y86" s="63" t="n">
        <v>0</v>
      </c>
      <c r="Z86" s="63" t="n">
        <v>0</v>
      </c>
      <c r="AA86" s="63" t="n">
        <v>0</v>
      </c>
      <c r="AB86" s="63" t="n">
        <v>0</v>
      </c>
      <c r="AC86" s="63" t="n">
        <v>0</v>
      </c>
      <c r="AD86" s="63" t="n">
        <v>0</v>
      </c>
      <c r="AE86" s="63" t="n">
        <v>0</v>
      </c>
      <c r="AF86" s="63" t="n">
        <v>0</v>
      </c>
      <c r="AG86" s="63" t="n">
        <v>0</v>
      </c>
      <c r="AH86" s="63" t="n">
        <v>0</v>
      </c>
      <c r="AI86" s="63" t="n">
        <v>0</v>
      </c>
      <c r="AJ86" s="63" t="n">
        <v>0</v>
      </c>
      <c r="AK86" s="63" t="n">
        <v>0</v>
      </c>
      <c r="AL86" s="63" t="n">
        <v>0</v>
      </c>
      <c r="AM86" s="63" t="n">
        <v>0</v>
      </c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customFormat="false" ht="12.75" hidden="false" customHeight="false" outlineLevel="0" collapsed="false">
      <c r="A87" s="3"/>
      <c r="B87" s="52"/>
      <c r="C87" s="54" t="s">
        <v>88</v>
      </c>
      <c r="D87" s="64" t="n">
        <f aca="false">SUM(F87,H87,J87,L87,N87,P87,R87,T87,V87,X87,Z87,AB87,AD87)</f>
        <v>0</v>
      </c>
      <c r="E87" s="64" t="n">
        <f aca="false">SUM(G87,I87,K87,M87,O87,Q87,S87,U87,W87,Y87,AA87,AC87,AE87)</f>
        <v>0</v>
      </c>
      <c r="F87" s="64" t="n">
        <f aca="false">'TIE-OUT'!H87+RECLASS!H87</f>
        <v>0</v>
      </c>
      <c r="G87" s="64" t="n">
        <f aca="false">'TIE-OUT'!I87+RECLASS!I87</f>
        <v>0</v>
      </c>
      <c r="H87" s="64" t="n">
        <v>0</v>
      </c>
      <c r="I87" s="64" t="n">
        <v>0</v>
      </c>
      <c r="J87" s="64" t="n">
        <f aca="false">+Actuals!G209</f>
        <v>0</v>
      </c>
      <c r="K87" s="64" t="n">
        <f aca="false">+Actuals!H209</f>
        <v>0</v>
      </c>
      <c r="L87" s="64" t="n">
        <f aca="false">+Actuals!I209</f>
        <v>0</v>
      </c>
      <c r="M87" s="64" t="n">
        <f aca="false">+Actuals!J209</f>
        <v>0</v>
      </c>
      <c r="N87" s="64" t="n">
        <v>0</v>
      </c>
      <c r="O87" s="64" t="n">
        <v>0</v>
      </c>
      <c r="P87" s="64" t="n">
        <v>0</v>
      </c>
      <c r="Q87" s="64" t="n">
        <v>0</v>
      </c>
      <c r="R87" s="64" t="n">
        <v>0</v>
      </c>
      <c r="S87" s="64" t="n">
        <v>0</v>
      </c>
      <c r="T87" s="64" t="n">
        <v>0</v>
      </c>
      <c r="U87" s="64" t="n">
        <v>0</v>
      </c>
      <c r="V87" s="64" t="n">
        <v>0</v>
      </c>
      <c r="W87" s="64" t="n">
        <v>0</v>
      </c>
      <c r="X87" s="64" t="n">
        <v>0</v>
      </c>
      <c r="Y87" s="64" t="n">
        <v>0</v>
      </c>
      <c r="Z87" s="64" t="n">
        <v>0</v>
      </c>
      <c r="AA87" s="64" t="n">
        <v>0</v>
      </c>
      <c r="AB87" s="64" t="n">
        <v>0</v>
      </c>
      <c r="AC87" s="64" t="n">
        <v>0</v>
      </c>
      <c r="AD87" s="64" t="n">
        <v>0</v>
      </c>
      <c r="AE87" s="64" t="n">
        <v>0</v>
      </c>
      <c r="AF87" s="64" t="n">
        <v>0</v>
      </c>
      <c r="AG87" s="64" t="n">
        <v>0</v>
      </c>
      <c r="AH87" s="64" t="n">
        <v>0</v>
      </c>
      <c r="AI87" s="64" t="n">
        <v>0</v>
      </c>
      <c r="AJ87" s="64" t="n">
        <v>0</v>
      </c>
      <c r="AK87" s="64" t="n">
        <v>0</v>
      </c>
      <c r="AL87" s="64" t="n">
        <v>0</v>
      </c>
      <c r="AM87" s="64" t="n">
        <v>0</v>
      </c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customFormat="false" ht="12.75" hidden="false" customHeight="false" outlineLevel="0" collapsed="false">
      <c r="A88" s="3"/>
      <c r="B88" s="52"/>
      <c r="C88" s="54" t="s">
        <v>89</v>
      </c>
      <c r="D88" s="65" t="n">
        <f aca="false">SUM(F88,H88,J88,L88,N88,P88,R88,T88,V88,X88,Z88,AB88,AD88)</f>
        <v>0</v>
      </c>
      <c r="E88" s="65" t="n">
        <f aca="false">SUM(G88,I88,K88,M88,O88,Q88,S88,U88,W88,Y88,AA88,AC88,AE88)</f>
        <v>-202000</v>
      </c>
      <c r="F88" s="65" t="n">
        <f aca="false">'TIE-OUT'!H88+RECLASS!H88</f>
        <v>0</v>
      </c>
      <c r="G88" s="65" t="n">
        <f aca="false">'TIE-OUT'!I88+RECLASS!I88</f>
        <v>-202000</v>
      </c>
      <c r="H88" s="65" t="n">
        <v>0</v>
      </c>
      <c r="I88" s="65" t="n">
        <v>0</v>
      </c>
      <c r="J88" s="65" t="n">
        <f aca="false">+Actuals!G210</f>
        <v>0</v>
      </c>
      <c r="K88" s="65" t="n">
        <f aca="false">+Actuals!H210</f>
        <v>0</v>
      </c>
      <c r="L88" s="65" t="n">
        <f aca="false">+Actuals!I210</f>
        <v>0</v>
      </c>
      <c r="M88" s="65" t="n">
        <f aca="false">+Actuals!J210</f>
        <v>0</v>
      </c>
      <c r="N88" s="65" t="n">
        <v>0</v>
      </c>
      <c r="O88" s="65" t="n">
        <v>0</v>
      </c>
      <c r="P88" s="65" t="n">
        <v>0</v>
      </c>
      <c r="Q88" s="65" t="n">
        <v>0</v>
      </c>
      <c r="R88" s="65" t="n">
        <v>0</v>
      </c>
      <c r="S88" s="65" t="n">
        <v>0</v>
      </c>
      <c r="T88" s="65" t="n">
        <v>0</v>
      </c>
      <c r="U88" s="65" t="n">
        <v>0</v>
      </c>
      <c r="V88" s="65" t="n">
        <v>0</v>
      </c>
      <c r="W88" s="65" t="n">
        <v>0</v>
      </c>
      <c r="X88" s="65" t="n">
        <v>0</v>
      </c>
      <c r="Y88" s="65" t="n">
        <v>0</v>
      </c>
      <c r="Z88" s="65" t="n">
        <v>0</v>
      </c>
      <c r="AA88" s="65" t="n">
        <v>0</v>
      </c>
      <c r="AB88" s="65" t="n">
        <v>0</v>
      </c>
      <c r="AC88" s="65" t="n">
        <v>0</v>
      </c>
      <c r="AD88" s="65" t="n">
        <v>0</v>
      </c>
      <c r="AE88" s="65" t="n">
        <v>0</v>
      </c>
      <c r="AF88" s="65" t="n">
        <v>0</v>
      </c>
      <c r="AG88" s="65" t="n">
        <v>0</v>
      </c>
      <c r="AH88" s="65" t="n">
        <v>0</v>
      </c>
      <c r="AI88" s="65" t="n">
        <v>0</v>
      </c>
      <c r="AJ88" s="65" t="n">
        <v>0</v>
      </c>
      <c r="AK88" s="65" t="n">
        <v>0</v>
      </c>
      <c r="AL88" s="65" t="n">
        <v>0</v>
      </c>
      <c r="AM88" s="65" t="n">
        <v>0</v>
      </c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customFormat="false" ht="20.25" hidden="false" customHeight="true" outlineLevel="0" collapsed="false">
      <c r="A89" s="66"/>
      <c r="B89" s="67"/>
      <c r="C89" s="68" t="s">
        <v>99</v>
      </c>
      <c r="D89" s="69" t="n">
        <f aca="false">SUM(D86:D88)</f>
        <v>0</v>
      </c>
      <c r="E89" s="69" t="n">
        <f aca="false">SUM(E86:E88)</f>
        <v>-104428.15</v>
      </c>
      <c r="F89" s="69" t="n">
        <f aca="false">SUM(F86:F88)</f>
        <v>0</v>
      </c>
      <c r="G89" s="69" t="n">
        <f aca="false">SUM(G86:G88)</f>
        <v>-104428.15</v>
      </c>
      <c r="H89" s="69" t="n">
        <f aca="false">SUM(H86:H88)</f>
        <v>0</v>
      </c>
      <c r="I89" s="69" t="n">
        <f aca="false">SUM(I86:I88)</f>
        <v>0</v>
      </c>
      <c r="J89" s="69" t="n">
        <f aca="false">SUM(J86:J88)</f>
        <v>0</v>
      </c>
      <c r="K89" s="69" t="n">
        <f aca="false">SUM(K86:K88)</f>
        <v>0</v>
      </c>
      <c r="L89" s="69" t="n">
        <f aca="false">SUM(L86:L88)</f>
        <v>0</v>
      </c>
      <c r="M89" s="69" t="n">
        <f aca="false">SUM(M86:M88)</f>
        <v>0</v>
      </c>
      <c r="N89" s="69" t="n">
        <f aca="false">SUM(N86:N88)</f>
        <v>0</v>
      </c>
      <c r="O89" s="69" t="n">
        <f aca="false">SUM(O86:O88)</f>
        <v>0</v>
      </c>
      <c r="P89" s="69" t="n">
        <f aca="false">SUM(P86:P88)</f>
        <v>0</v>
      </c>
      <c r="Q89" s="69" t="n">
        <f aca="false">SUM(Q86:Q88)</f>
        <v>0</v>
      </c>
      <c r="R89" s="69" t="n">
        <f aca="false">SUM(R86:R88)</f>
        <v>0</v>
      </c>
      <c r="S89" s="69" t="n">
        <f aca="false">SUM(S86:S88)</f>
        <v>0</v>
      </c>
      <c r="T89" s="69" t="n">
        <f aca="false">SUM(T86:T88)</f>
        <v>0</v>
      </c>
      <c r="U89" s="69" t="n">
        <f aca="false">SUM(U86:U88)</f>
        <v>0</v>
      </c>
      <c r="V89" s="69" t="n">
        <f aca="false">SUM(V86:V88)</f>
        <v>0</v>
      </c>
      <c r="W89" s="69" t="n">
        <f aca="false">SUM(W86:W88)</f>
        <v>0</v>
      </c>
      <c r="X89" s="69" t="n">
        <f aca="false">SUM(X86:X88)</f>
        <v>0</v>
      </c>
      <c r="Y89" s="69" t="n">
        <f aca="false">SUM(Y86:Y88)</f>
        <v>0</v>
      </c>
      <c r="Z89" s="69" t="n">
        <f aca="false">SUM(Z86:Z88)</f>
        <v>0</v>
      </c>
      <c r="AA89" s="69" t="n">
        <f aca="false">SUM(AA86:AA88)</f>
        <v>0</v>
      </c>
      <c r="AB89" s="69" t="n">
        <f aca="false">SUM(AB86:AB88)</f>
        <v>0</v>
      </c>
      <c r="AC89" s="69" t="n">
        <f aca="false">SUM(AC86:AC88)</f>
        <v>0</v>
      </c>
      <c r="AD89" s="69" t="n">
        <f aca="false">SUM(AD86:AD88)</f>
        <v>0</v>
      </c>
      <c r="AE89" s="69" t="n">
        <f aca="false">SUM(AE86:AE88)</f>
        <v>0</v>
      </c>
      <c r="AF89" s="69" t="n">
        <f aca="false">SUM(AF86:AF88)</f>
        <v>0</v>
      </c>
      <c r="AG89" s="69" t="n">
        <f aca="false">SUM(AG86:AG88)</f>
        <v>0</v>
      </c>
      <c r="AH89" s="69" t="n">
        <f aca="false">SUM(AH86:AH88)</f>
        <v>0</v>
      </c>
      <c r="AI89" s="69" t="n">
        <f aca="false">SUM(AI86:AI88)</f>
        <v>0</v>
      </c>
      <c r="AJ89" s="69" t="n">
        <f aca="false">SUM(AJ86:AJ88)</f>
        <v>0</v>
      </c>
      <c r="AK89" s="69" t="n">
        <f aca="false">SUM(AK86:AK88)</f>
        <v>0</v>
      </c>
      <c r="AL89" s="69" t="n">
        <f aca="false">SUM(AL86:AL88)</f>
        <v>0</v>
      </c>
      <c r="AM89" s="69" t="n">
        <f aca="false">SUM(AM86:AM88)</f>
        <v>0</v>
      </c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</row>
    <row r="90" customFormat="false" ht="12.75" hidden="false" customHeight="false" outlineLevel="0" collapsed="false">
      <c r="A90" s="62"/>
      <c r="B90" s="52"/>
      <c r="F90" s="15"/>
      <c r="G90" s="15"/>
      <c r="H90" s="15"/>
      <c r="I90" s="15"/>
      <c r="K90" s="0"/>
    </row>
    <row r="91" customFormat="false" ht="20.25" hidden="false" customHeight="true" outlineLevel="0" collapsed="false">
      <c r="A91" s="66"/>
      <c r="B91" s="67"/>
      <c r="C91" s="68" t="s">
        <v>100</v>
      </c>
      <c r="D91" s="69" t="n">
        <f aca="false">+D82+D89</f>
        <v>0</v>
      </c>
      <c r="E91" s="69" t="n">
        <f aca="false">+E82+E89</f>
        <v>-1841270.42300006</v>
      </c>
      <c r="F91" s="69" t="n">
        <f aca="false">+F82+F89</f>
        <v>0</v>
      </c>
      <c r="G91" s="69" t="n">
        <f aca="false">+G82+G89</f>
        <v>-1748353.39</v>
      </c>
      <c r="H91" s="69" t="n">
        <f aca="false">+H82+H89</f>
        <v>0</v>
      </c>
      <c r="I91" s="69" t="n">
        <f aca="false">+I82+I89</f>
        <v>-390424.538000006</v>
      </c>
      <c r="J91" s="69" t="n">
        <f aca="false">+J82+J89</f>
        <v>0</v>
      </c>
      <c r="K91" s="69" t="n">
        <f aca="false">+K82+K89</f>
        <v>-7984634.268</v>
      </c>
      <c r="L91" s="69" t="n">
        <f aca="false">+L82+L89</f>
        <v>0</v>
      </c>
      <c r="M91" s="69" t="n">
        <f aca="false">+M82+M89</f>
        <v>-5516877.828</v>
      </c>
      <c r="N91" s="69" t="n">
        <f aca="false">+N82+N89</f>
        <v>0</v>
      </c>
      <c r="O91" s="69" t="n">
        <f aca="false">+O82+O89</f>
        <v>12834537.421</v>
      </c>
      <c r="P91" s="69" t="n">
        <f aca="false">+P82+P89</f>
        <v>0</v>
      </c>
      <c r="Q91" s="69" t="n">
        <f aca="false">+Q82+Q89</f>
        <v>-4840168.684</v>
      </c>
      <c r="R91" s="69" t="n">
        <f aca="false">+R82+R89</f>
        <v>0</v>
      </c>
      <c r="S91" s="69" t="n">
        <f aca="false">+S82+S89</f>
        <v>84917.413</v>
      </c>
      <c r="T91" s="69" t="n">
        <f aca="false">+T82+T89</f>
        <v>0</v>
      </c>
      <c r="U91" s="69" t="n">
        <f aca="false">+U82+U89</f>
        <v>2591932.036</v>
      </c>
      <c r="V91" s="69" t="n">
        <f aca="false">+V82+V89</f>
        <v>0</v>
      </c>
      <c r="W91" s="69" t="n">
        <f aca="false">+W82+W89</f>
        <v>1126988.368</v>
      </c>
      <c r="X91" s="69" t="n">
        <f aca="false">+X82+X89</f>
        <v>0</v>
      </c>
      <c r="Y91" s="69" t="n">
        <f aca="false">+Y82+Y89</f>
        <v>65063.289</v>
      </c>
      <c r="Z91" s="69" t="n">
        <f aca="false">+Z82+Z89</f>
        <v>0</v>
      </c>
      <c r="AA91" s="69" t="n">
        <f aca="false">+AA82+AA89</f>
        <v>1929382.425</v>
      </c>
      <c r="AB91" s="69" t="n">
        <f aca="false">+AB82+AB89</f>
        <v>0</v>
      </c>
      <c r="AC91" s="69" t="n">
        <f aca="false">+AC82+AC89</f>
        <v>243.680000000012</v>
      </c>
      <c r="AD91" s="69" t="n">
        <f aca="false">+AD82+AD89</f>
        <v>0</v>
      </c>
      <c r="AE91" s="69" t="n">
        <f aca="false">+AE82+AE89</f>
        <v>6123.65300000005</v>
      </c>
      <c r="AF91" s="69" t="n">
        <f aca="false">+AF82+AF89</f>
        <v>0</v>
      </c>
      <c r="AG91" s="69" t="n">
        <f aca="false">+AG82+AG89</f>
        <v>-6123.65300000005</v>
      </c>
      <c r="AH91" s="69" t="n">
        <f aca="false">+AH82+AH89</f>
        <v>0</v>
      </c>
      <c r="AI91" s="69" t="n">
        <f aca="false">+AI82+AI89</f>
        <v>0</v>
      </c>
      <c r="AJ91" s="69" t="n">
        <f aca="false">+AJ82+AJ89</f>
        <v>0</v>
      </c>
      <c r="AK91" s="69" t="n">
        <f aca="false">+AK82+AK89</f>
        <v>6123.65300000005</v>
      </c>
      <c r="AL91" s="69" t="n">
        <f aca="false">+AL82+AL89</f>
        <v>0</v>
      </c>
      <c r="AM91" s="69" t="n">
        <f aca="false">+AM82+AM89</f>
        <v>0</v>
      </c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6" activePane="bottomRight" state="frozen"/>
      <selection pane="topLeft" activeCell="A1" activeCellId="0" sqref="A1"/>
      <selection pane="topRight" activeCell="D1" activeCellId="0" sqref="D1"/>
      <selection pane="bottomLeft" activeCell="A66" activeCellId="0" sqref="A66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57" min="11" style="0" width="15.28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143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40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0</v>
      </c>
      <c r="E11" s="47" t="n">
        <f aca="false">SUM(G11,I11,K11,M11,O11,Q11,S11,U11,W11,Y11,AA11,AC11,AE11,AG11,AI11,AK11,AM11)</f>
        <v>0</v>
      </c>
      <c r="F11" s="13" t="n">
        <f aca="false">'TIE-OUT'!L11+RECLASS!L11</f>
        <v>0</v>
      </c>
      <c r="G11" s="47" t="n">
        <f aca="false">'TIE-OUT'!M11+RECLASS!M11</f>
        <v>0</v>
      </c>
      <c r="H11" s="111" t="n">
        <f aca="false">+Actuals!E204</f>
        <v>0</v>
      </c>
      <c r="I11" s="112" t="n">
        <f aca="false">+Actuals!F204</f>
        <v>0</v>
      </c>
      <c r="J11" s="111" t="n">
        <f aca="false">+Actuals!G204</f>
        <v>0</v>
      </c>
      <c r="K11" s="112" t="n">
        <f aca="false">+Actuals!H204</f>
        <v>0</v>
      </c>
      <c r="L11" s="111" t="n">
        <f aca="false">+Actuals!I204</f>
        <v>0</v>
      </c>
      <c r="M11" s="112" t="n">
        <f aca="false">+Actuals!J204</f>
        <v>0</v>
      </c>
      <c r="N11" s="111" t="n">
        <f aca="false">+Actuals!K204</f>
        <v>0</v>
      </c>
      <c r="O11" s="112" t="n">
        <f aca="false">+Actuals!L204</f>
        <v>0</v>
      </c>
      <c r="P11" s="111" t="n">
        <f aca="false">+Actuals!M204</f>
        <v>0</v>
      </c>
      <c r="Q11" s="112" t="n">
        <f aca="false">+Actuals!N204</f>
        <v>0</v>
      </c>
      <c r="R11" s="111" t="n">
        <f aca="false">+Actuals!O204</f>
        <v>0</v>
      </c>
      <c r="S11" s="112" t="n">
        <f aca="false">+Actuals!P204</f>
        <v>0</v>
      </c>
      <c r="T11" s="111" t="n">
        <f aca="false">+Actuals!Q204</f>
        <v>0</v>
      </c>
      <c r="U11" s="112" t="n">
        <f aca="false">+Actuals!R204</f>
        <v>0</v>
      </c>
      <c r="V11" s="111" t="n">
        <f aca="false">+Actuals!S204</f>
        <v>0</v>
      </c>
      <c r="W11" s="112" t="n">
        <f aca="false">+Actuals!T204</f>
        <v>0</v>
      </c>
      <c r="X11" s="111" t="n">
        <f aca="false">+Actuals!U204</f>
        <v>0</v>
      </c>
      <c r="Y11" s="112" t="n">
        <f aca="false">+Actuals!V204</f>
        <v>0</v>
      </c>
      <c r="Z11" s="111" t="n">
        <f aca="false">+Actuals!W204</f>
        <v>0</v>
      </c>
      <c r="AA11" s="112" t="n">
        <f aca="false">+Actuals!X204</f>
        <v>0</v>
      </c>
      <c r="AB11" s="111" t="n">
        <f aca="false">+Actuals!Y204</f>
        <v>0</v>
      </c>
      <c r="AC11" s="112" t="n">
        <f aca="false">+Actuals!Z204</f>
        <v>0</v>
      </c>
      <c r="AD11" s="111" t="n">
        <f aca="false">+Actuals!AA204</f>
        <v>0</v>
      </c>
      <c r="AE11" s="112" t="n">
        <f aca="false">+Actuals!AB204</f>
        <v>0</v>
      </c>
      <c r="AF11" s="111" t="n">
        <f aca="false">+Actuals!AC204</f>
        <v>-0</v>
      </c>
      <c r="AG11" s="112" t="n">
        <f aca="false">+Actuals!AD204</f>
        <v>-0</v>
      </c>
      <c r="AH11" s="111" t="n">
        <f aca="false">+Actuals!AE204</f>
        <v>-0</v>
      </c>
      <c r="AI11" s="112" t="n">
        <f aca="false">+Actuals!AF204</f>
        <v>-0</v>
      </c>
      <c r="AJ11" s="111" t="n">
        <f aca="false">+Actuals!AG204</f>
        <v>-0</v>
      </c>
      <c r="AK11" s="112" t="n">
        <f aca="false">+Actuals!AH204</f>
        <v>-0</v>
      </c>
      <c r="AL11" s="111" t="n">
        <f aca="false">+Actuals!AI204</f>
        <v>-0</v>
      </c>
      <c r="AM11" s="112" t="n">
        <f aca="false">+Actuals!AJ204</f>
        <v>-0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0</v>
      </c>
      <c r="F12" s="13" t="n">
        <f aca="false">'TIE-OUT'!L12+RECLASS!L12</f>
        <v>0</v>
      </c>
      <c r="G12" s="47" t="n">
        <f aca="false">'TIE-OUT'!M12+RECLASS!M12</f>
        <v>0</v>
      </c>
      <c r="H12" s="111" t="n">
        <f aca="false">+Actuals!E205</f>
        <v>0</v>
      </c>
      <c r="I12" s="112" t="n">
        <f aca="false">+Actuals!F205</f>
        <v>0</v>
      </c>
      <c r="J12" s="111" t="n">
        <f aca="false">+Actuals!G205</f>
        <v>0</v>
      </c>
      <c r="K12" s="112" t="n">
        <f aca="false">+Actuals!H205</f>
        <v>0</v>
      </c>
      <c r="L12" s="111" t="n">
        <f aca="false">+Actuals!I205</f>
        <v>0</v>
      </c>
      <c r="M12" s="112" t="n">
        <f aca="false">+Actuals!J205</f>
        <v>0</v>
      </c>
      <c r="N12" s="111" t="n">
        <f aca="false">+Actuals!K205</f>
        <v>0</v>
      </c>
      <c r="O12" s="112" t="n">
        <f aca="false">+Actuals!L205</f>
        <v>0</v>
      </c>
      <c r="P12" s="111" t="n">
        <f aca="false">+Actuals!M205</f>
        <v>0</v>
      </c>
      <c r="Q12" s="112" t="n">
        <f aca="false">+Actuals!N205</f>
        <v>0</v>
      </c>
      <c r="R12" s="111" t="n">
        <f aca="false">+Actuals!O205</f>
        <v>0</v>
      </c>
      <c r="S12" s="112" t="n">
        <f aca="false">+Actuals!P205</f>
        <v>0</v>
      </c>
      <c r="T12" s="111" t="n">
        <f aca="false">+Actuals!Q205</f>
        <v>0</v>
      </c>
      <c r="U12" s="112" t="n">
        <f aca="false">+Actuals!R205</f>
        <v>0</v>
      </c>
      <c r="V12" s="111" t="n">
        <f aca="false">+Actuals!S205</f>
        <v>0</v>
      </c>
      <c r="W12" s="112" t="n">
        <f aca="false">+Actuals!T205</f>
        <v>0</v>
      </c>
      <c r="X12" s="111" t="n">
        <f aca="false">+Actuals!U205</f>
        <v>0</v>
      </c>
      <c r="Y12" s="112" t="n">
        <f aca="false">+Actuals!V205</f>
        <v>0</v>
      </c>
      <c r="Z12" s="111" t="n">
        <f aca="false">+Actuals!W205</f>
        <v>0</v>
      </c>
      <c r="AA12" s="112" t="n">
        <f aca="false">+Actuals!X205</f>
        <v>0</v>
      </c>
      <c r="AB12" s="111" t="n">
        <f aca="false">+Actuals!Y205</f>
        <v>0</v>
      </c>
      <c r="AC12" s="112" t="n">
        <f aca="false">+Actuals!Z205</f>
        <v>0</v>
      </c>
      <c r="AD12" s="111" t="n">
        <f aca="false">+Actuals!AA205</f>
        <v>0</v>
      </c>
      <c r="AE12" s="112" t="n">
        <f aca="false">+Actuals!AB205</f>
        <v>0</v>
      </c>
      <c r="AF12" s="111" t="n">
        <f aca="false">+Actuals!AC205</f>
        <v>0</v>
      </c>
      <c r="AG12" s="112" t="n">
        <f aca="false">+Actuals!AD205</f>
        <v>0</v>
      </c>
      <c r="AH12" s="111" t="n">
        <f aca="false">+Actuals!AE205</f>
        <v>0</v>
      </c>
      <c r="AI12" s="112" t="n">
        <f aca="false">+Actuals!AF205</f>
        <v>0</v>
      </c>
      <c r="AJ12" s="111" t="n">
        <f aca="false">+Actuals!AG205</f>
        <v>0</v>
      </c>
      <c r="AK12" s="112" t="n">
        <f aca="false">+Actuals!AH205</f>
        <v>0</v>
      </c>
      <c r="AL12" s="111" t="n">
        <f aca="false">+Actuals!AI205</f>
        <v>0</v>
      </c>
      <c r="AM12" s="112" t="n">
        <f aca="false">+Actuals!AJ205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0</v>
      </c>
      <c r="E13" s="47" t="n">
        <f aca="false">SUM(G13,I13,K13,M13,O13,Q13,S13,U13,W13,Y13,AA13,AC13,AE13,AG13,AI13,AK13,AM13)</f>
        <v>0</v>
      </c>
      <c r="F13" s="13" t="n">
        <f aca="false">'TIE-OUT'!L13+RECLASS!L13</f>
        <v>0</v>
      </c>
      <c r="G13" s="47" t="n">
        <f aca="false">'TIE-OUT'!M13+RECLASS!M13</f>
        <v>0</v>
      </c>
      <c r="H13" s="111" t="n">
        <f aca="false">+Actuals!E206</f>
        <v>0</v>
      </c>
      <c r="I13" s="112" t="n">
        <f aca="false">+Actuals!F206</f>
        <v>0</v>
      </c>
      <c r="J13" s="111" t="n">
        <f aca="false">+Actuals!G206</f>
        <v>0</v>
      </c>
      <c r="K13" s="112" t="n">
        <f aca="false">+Actuals!H206</f>
        <v>0</v>
      </c>
      <c r="L13" s="111" t="n">
        <f aca="false">+Actuals!I206</f>
        <v>0</v>
      </c>
      <c r="M13" s="112" t="n">
        <f aca="false">+Actuals!J206</f>
        <v>0</v>
      </c>
      <c r="N13" s="111" t="n">
        <f aca="false">+Actuals!K206</f>
        <v>0</v>
      </c>
      <c r="O13" s="112" t="n">
        <f aca="false">+Actuals!L206</f>
        <v>0</v>
      </c>
      <c r="P13" s="111" t="n">
        <f aca="false">+Actuals!M206</f>
        <v>0</v>
      </c>
      <c r="Q13" s="112" t="n">
        <f aca="false">+Actuals!N206</f>
        <v>0</v>
      </c>
      <c r="R13" s="111" t="n">
        <f aca="false">+Actuals!O206</f>
        <v>0</v>
      </c>
      <c r="S13" s="112" t="n">
        <f aca="false">+Actuals!P206</f>
        <v>0</v>
      </c>
      <c r="T13" s="111" t="n">
        <f aca="false">+Actuals!Q206</f>
        <v>0</v>
      </c>
      <c r="U13" s="112" t="n">
        <f aca="false">+Actuals!R206</f>
        <v>0</v>
      </c>
      <c r="V13" s="111" t="n">
        <f aca="false">+Actuals!S206</f>
        <v>0</v>
      </c>
      <c r="W13" s="112" t="n">
        <f aca="false">+Actuals!T206</f>
        <v>0</v>
      </c>
      <c r="X13" s="111" t="n">
        <f aca="false">+Actuals!U206</f>
        <v>0</v>
      </c>
      <c r="Y13" s="112" t="n">
        <f aca="false">+Actuals!V206</f>
        <v>0</v>
      </c>
      <c r="Z13" s="111" t="n">
        <f aca="false">+Actuals!W206</f>
        <v>0</v>
      </c>
      <c r="AA13" s="112" t="n">
        <f aca="false">+Actuals!X206</f>
        <v>0</v>
      </c>
      <c r="AB13" s="111" t="n">
        <f aca="false">+Actuals!Y206</f>
        <v>0</v>
      </c>
      <c r="AC13" s="112" t="n">
        <f aca="false">+Actuals!Z206</f>
        <v>0</v>
      </c>
      <c r="AD13" s="111" t="n">
        <f aca="false">+Actuals!AA206</f>
        <v>0</v>
      </c>
      <c r="AE13" s="112" t="n">
        <f aca="false">+Actuals!AB206</f>
        <v>0</v>
      </c>
      <c r="AF13" s="111" t="n">
        <f aca="false">+Actuals!AC206</f>
        <v>-0</v>
      </c>
      <c r="AG13" s="112" t="n">
        <f aca="false">+Actuals!AD206</f>
        <v>-0</v>
      </c>
      <c r="AH13" s="111" t="n">
        <f aca="false">+Actuals!AE206</f>
        <v>-0</v>
      </c>
      <c r="AI13" s="112" t="n">
        <f aca="false">+Actuals!AF206</f>
        <v>-0</v>
      </c>
      <c r="AJ13" s="111" t="n">
        <f aca="false">+Actuals!AG206</f>
        <v>-0</v>
      </c>
      <c r="AK13" s="112" t="n">
        <f aca="false">+Actuals!AH206</f>
        <v>-0</v>
      </c>
      <c r="AL13" s="111" t="n">
        <f aca="false">+Actuals!AI206</f>
        <v>-0</v>
      </c>
      <c r="AM13" s="112" t="n">
        <f aca="false">+Actuals!AJ206</f>
        <v>-0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'TIE-OUT'!L14+RECLASS!L14</f>
        <v>0</v>
      </c>
      <c r="G14" s="47" t="n">
        <f aca="false">'TIE-OUT'!M14+RECLASS!M14</f>
        <v>0</v>
      </c>
      <c r="H14" s="111" t="n">
        <f aca="false">+Actuals!E207</f>
        <v>0</v>
      </c>
      <c r="I14" s="112" t="n">
        <f aca="false">+Actuals!F207</f>
        <v>0</v>
      </c>
      <c r="J14" s="111" t="n">
        <f aca="false">+Actuals!G207</f>
        <v>0</v>
      </c>
      <c r="K14" s="112" t="n">
        <f aca="false">+Actuals!H207</f>
        <v>0</v>
      </c>
      <c r="L14" s="111" t="n">
        <f aca="false">+Actuals!I207</f>
        <v>0</v>
      </c>
      <c r="M14" s="112" t="n">
        <f aca="false">+Actuals!J207</f>
        <v>0</v>
      </c>
      <c r="N14" s="111" t="n">
        <f aca="false">+Actuals!K207</f>
        <v>0</v>
      </c>
      <c r="O14" s="112" t="n">
        <f aca="false">+Actuals!L207</f>
        <v>0</v>
      </c>
      <c r="P14" s="111" t="n">
        <f aca="false">+Actuals!M207</f>
        <v>0</v>
      </c>
      <c r="Q14" s="112" t="n">
        <f aca="false">+Actuals!N207</f>
        <v>0</v>
      </c>
      <c r="R14" s="111" t="n">
        <f aca="false">+Actuals!O207</f>
        <v>0</v>
      </c>
      <c r="S14" s="112" t="n">
        <f aca="false">+Actuals!P207</f>
        <v>0</v>
      </c>
      <c r="T14" s="111" t="n">
        <f aca="false">+Actuals!Q207</f>
        <v>0</v>
      </c>
      <c r="U14" s="112" t="n">
        <f aca="false">+Actuals!R207</f>
        <v>0</v>
      </c>
      <c r="V14" s="111" t="n">
        <f aca="false">+Actuals!S207</f>
        <v>0</v>
      </c>
      <c r="W14" s="112" t="n">
        <f aca="false">+Actuals!T207</f>
        <v>0</v>
      </c>
      <c r="X14" s="111" t="n">
        <f aca="false">+Actuals!U207</f>
        <v>0</v>
      </c>
      <c r="Y14" s="112" t="n">
        <f aca="false">+Actuals!V207</f>
        <v>0</v>
      </c>
      <c r="Z14" s="111" t="n">
        <f aca="false">+Actuals!W207</f>
        <v>0</v>
      </c>
      <c r="AA14" s="112" t="n">
        <f aca="false">+Actuals!X207</f>
        <v>0</v>
      </c>
      <c r="AB14" s="111" t="n">
        <f aca="false">+Actuals!Y207</f>
        <v>0</v>
      </c>
      <c r="AC14" s="112" t="n">
        <f aca="false">+Actuals!Z207</f>
        <v>0</v>
      </c>
      <c r="AD14" s="111" t="n">
        <f aca="false">+Actuals!AA207</f>
        <v>0</v>
      </c>
      <c r="AE14" s="112" t="n">
        <f aca="false">+Actuals!AB207</f>
        <v>0</v>
      </c>
      <c r="AF14" s="111" t="n">
        <f aca="false">+Actuals!AC207</f>
        <v>0</v>
      </c>
      <c r="AG14" s="112" t="n">
        <f aca="false">+Actuals!AD207</f>
        <v>0</v>
      </c>
      <c r="AH14" s="111" t="n">
        <f aca="false">+Actuals!AE207</f>
        <v>0</v>
      </c>
      <c r="AI14" s="112" t="n">
        <f aca="false">+Actuals!AF207</f>
        <v>0</v>
      </c>
      <c r="AJ14" s="111" t="n">
        <f aca="false">+Actuals!AG207</f>
        <v>0</v>
      </c>
      <c r="AK14" s="112" t="n">
        <f aca="false">+Actuals!AH207</f>
        <v>0</v>
      </c>
      <c r="AL14" s="111" t="n">
        <f aca="false">+Actuals!AI207</f>
        <v>0</v>
      </c>
      <c r="AM14" s="112" t="n">
        <f aca="false">+Actuals!AJ207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'TIE-OUT'!L15+RECLASS!L15</f>
        <v>0</v>
      </c>
      <c r="G15" s="115" t="n">
        <f aca="false">'TIE-OUT'!M15+RECLASS!M15</f>
        <v>0</v>
      </c>
      <c r="H15" s="111" t="n">
        <f aca="false">+Actuals!E208</f>
        <v>0</v>
      </c>
      <c r="I15" s="112" t="n">
        <f aca="false">+Actuals!F208</f>
        <v>0</v>
      </c>
      <c r="J15" s="111" t="n">
        <f aca="false">+Actuals!G208</f>
        <v>0</v>
      </c>
      <c r="K15" s="112" t="n">
        <f aca="false">+Actuals!H208</f>
        <v>0</v>
      </c>
      <c r="L15" s="111" t="n">
        <f aca="false">+Actuals!I208</f>
        <v>0</v>
      </c>
      <c r="M15" s="112" t="n">
        <f aca="false">+Actuals!J208</f>
        <v>0</v>
      </c>
      <c r="N15" s="111" t="n">
        <f aca="false">+Actuals!K208</f>
        <v>0</v>
      </c>
      <c r="O15" s="112" t="n">
        <f aca="false">+Actuals!L208</f>
        <v>0</v>
      </c>
      <c r="P15" s="111" t="n">
        <f aca="false">+Actuals!M208</f>
        <v>0</v>
      </c>
      <c r="Q15" s="112" t="n">
        <f aca="false">+Actuals!N208</f>
        <v>0</v>
      </c>
      <c r="R15" s="111" t="n">
        <f aca="false">+Actuals!O208</f>
        <v>0</v>
      </c>
      <c r="S15" s="112" t="n">
        <f aca="false">+Actuals!P208</f>
        <v>0</v>
      </c>
      <c r="T15" s="111" t="n">
        <f aca="false">+Actuals!Q208</f>
        <v>0</v>
      </c>
      <c r="U15" s="112" t="n">
        <f aca="false">+Actuals!R208</f>
        <v>0</v>
      </c>
      <c r="V15" s="111" t="n">
        <f aca="false">+Actuals!S208</f>
        <v>0</v>
      </c>
      <c r="W15" s="112" t="n">
        <f aca="false">+Actuals!T208</f>
        <v>0</v>
      </c>
      <c r="X15" s="111" t="n">
        <f aca="false">+Actuals!U208</f>
        <v>0</v>
      </c>
      <c r="Y15" s="112" t="n">
        <f aca="false">+Actuals!V208</f>
        <v>0</v>
      </c>
      <c r="Z15" s="111" t="n">
        <f aca="false">+Actuals!W208</f>
        <v>0</v>
      </c>
      <c r="AA15" s="112" t="n">
        <f aca="false">+Actuals!X208</f>
        <v>0</v>
      </c>
      <c r="AB15" s="111" t="n">
        <f aca="false">+Actuals!Y208</f>
        <v>0</v>
      </c>
      <c r="AC15" s="112" t="n">
        <f aca="false">+Actuals!Z208</f>
        <v>0</v>
      </c>
      <c r="AD15" s="111" t="n">
        <f aca="false">+Actuals!AA208</f>
        <v>0</v>
      </c>
      <c r="AE15" s="112" t="n">
        <f aca="false">+Actuals!AB208</f>
        <v>0</v>
      </c>
      <c r="AF15" s="111" t="n">
        <f aca="false">+Actuals!AC208</f>
        <v>-0</v>
      </c>
      <c r="AG15" s="112" t="n">
        <f aca="false">+Actuals!AD208</f>
        <v>-0</v>
      </c>
      <c r="AH15" s="111" t="n">
        <f aca="false">+Actuals!AE208</f>
        <v>-0</v>
      </c>
      <c r="AI15" s="112" t="n">
        <f aca="false">+Actuals!AF208</f>
        <v>-0</v>
      </c>
      <c r="AJ15" s="111" t="n">
        <f aca="false">+Actuals!AG208</f>
        <v>-0</v>
      </c>
      <c r="AK15" s="112" t="n">
        <f aca="false">+Actuals!AH208</f>
        <v>-0</v>
      </c>
      <c r="AL15" s="111" t="n">
        <f aca="false">+Actuals!AI208</f>
        <v>-0</v>
      </c>
      <c r="AM15" s="112" t="n">
        <f aca="false">+Actuals!AJ208</f>
        <v>-0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0</v>
      </c>
      <c r="E16" s="48" t="n">
        <f aca="false">SUM(E11:E15)</f>
        <v>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0</v>
      </c>
      <c r="M16" s="48" t="n">
        <f aca="false">SUM(M11:M15)</f>
        <v>0</v>
      </c>
      <c r="N16" s="17" t="n">
        <f aca="false">SUM(N11:N15)</f>
        <v>0</v>
      </c>
      <c r="O16" s="48" t="n">
        <f aca="false">SUM(O11:O15)</f>
        <v>0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0</v>
      </c>
      <c r="AC16" s="48" t="n">
        <f aca="false">SUM(AC11:AC15)</f>
        <v>0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0</v>
      </c>
      <c r="AK16" s="48" t="n">
        <f aca="false">SUM(AK11:AK15)</f>
        <v>0</v>
      </c>
      <c r="AL16" s="17" t="n">
        <f aca="false">SUM(AL11:AL15)</f>
        <v>0</v>
      </c>
      <c r="AM16" s="48" t="n">
        <f aca="false">SUM(AM11:AM15)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0</v>
      </c>
      <c r="E19" s="47" t="n">
        <f aca="false">SUM(G19,I19,K19,M19,O19,Q19,S19,U19,W19,Y19,AA19,AC19,AE19,AG19,AI19,AK19,AM19)</f>
        <v>0</v>
      </c>
      <c r="F19" s="44" t="n">
        <f aca="false">'TIE-OUT'!L19+RECLASS!L19</f>
        <v>0</v>
      </c>
      <c r="G19" s="45" t="n">
        <f aca="false">'TIE-OUT'!M19+RECLASS!M19</f>
        <v>0</v>
      </c>
      <c r="H19" s="111" t="n">
        <f aca="false">+Actuals!E209</f>
        <v>0</v>
      </c>
      <c r="I19" s="112" t="n">
        <f aca="false">+Actuals!F209</f>
        <v>0</v>
      </c>
      <c r="J19" s="111" t="n">
        <f aca="false">+Actuals!G209</f>
        <v>0</v>
      </c>
      <c r="K19" s="112" t="n">
        <f aca="false">+Actuals!H209</f>
        <v>0</v>
      </c>
      <c r="L19" s="111" t="n">
        <f aca="false">+Actuals!I209</f>
        <v>0</v>
      </c>
      <c r="M19" s="112" t="n">
        <f aca="false">+Actuals!J209</f>
        <v>0</v>
      </c>
      <c r="N19" s="111" t="n">
        <f aca="false">+Actuals!K209</f>
        <v>0</v>
      </c>
      <c r="O19" s="112" t="n">
        <f aca="false">+Actuals!L209</f>
        <v>0</v>
      </c>
      <c r="P19" s="111" t="n">
        <f aca="false">+Actuals!M209</f>
        <v>0</v>
      </c>
      <c r="Q19" s="112" t="n">
        <f aca="false">+Actuals!N209</f>
        <v>0</v>
      </c>
      <c r="R19" s="111" t="n">
        <f aca="false">+Actuals!O209</f>
        <v>0</v>
      </c>
      <c r="S19" s="112" t="n">
        <f aca="false">+Actuals!P209</f>
        <v>0</v>
      </c>
      <c r="T19" s="111" t="n">
        <f aca="false">+Actuals!Q209</f>
        <v>0</v>
      </c>
      <c r="U19" s="112" t="n">
        <f aca="false">+Actuals!R209</f>
        <v>0</v>
      </c>
      <c r="V19" s="111" t="n">
        <f aca="false">+Actuals!S209</f>
        <v>0</v>
      </c>
      <c r="W19" s="112" t="n">
        <f aca="false">+Actuals!T209</f>
        <v>0</v>
      </c>
      <c r="X19" s="111" t="n">
        <f aca="false">+Actuals!U209</f>
        <v>0</v>
      </c>
      <c r="Y19" s="112" t="n">
        <f aca="false">+Actuals!V209</f>
        <v>0</v>
      </c>
      <c r="Z19" s="111" t="n">
        <f aca="false">+Actuals!W209</f>
        <v>0</v>
      </c>
      <c r="AA19" s="112" t="n">
        <f aca="false">+Actuals!X209</f>
        <v>0</v>
      </c>
      <c r="AB19" s="111" t="n">
        <f aca="false">+Actuals!Y209</f>
        <v>0</v>
      </c>
      <c r="AC19" s="112" t="n">
        <f aca="false">+Actuals!Z209</f>
        <v>0</v>
      </c>
      <c r="AD19" s="111" t="n">
        <f aca="false">+Actuals!AA209</f>
        <v>0</v>
      </c>
      <c r="AE19" s="112" t="n">
        <f aca="false">+Actuals!AB209</f>
        <v>0</v>
      </c>
      <c r="AF19" s="111" t="n">
        <f aca="false">+Actuals!AC209</f>
        <v>-0</v>
      </c>
      <c r="AG19" s="112" t="n">
        <f aca="false">+Actuals!AD209</f>
        <v>-0</v>
      </c>
      <c r="AH19" s="111" t="n">
        <f aca="false">+Actuals!AE209</f>
        <v>-0</v>
      </c>
      <c r="AI19" s="112" t="n">
        <f aca="false">+Actuals!AF209</f>
        <v>-0</v>
      </c>
      <c r="AJ19" s="111" t="n">
        <f aca="false">+Actuals!AG209</f>
        <v>-0</v>
      </c>
      <c r="AK19" s="112" t="n">
        <f aca="false">+Actuals!AH209</f>
        <v>-0</v>
      </c>
      <c r="AL19" s="111" t="n">
        <f aca="false">+Actuals!AI209</f>
        <v>-0</v>
      </c>
      <c r="AM19" s="112" t="n">
        <f aca="false">+Actuals!AJ209</f>
        <v>-0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0</v>
      </c>
      <c r="F20" s="13" t="n">
        <f aca="false">'TIE-OUT'!L20+RECLASS!L20</f>
        <v>0</v>
      </c>
      <c r="G20" s="47" t="n">
        <f aca="false">'TIE-OUT'!M20+RECLASS!M20</f>
        <v>0</v>
      </c>
      <c r="H20" s="111" t="n">
        <f aca="false">+Actuals!E210</f>
        <v>0</v>
      </c>
      <c r="I20" s="112" t="n">
        <f aca="false">+Actuals!F210</f>
        <v>0</v>
      </c>
      <c r="J20" s="111" t="n">
        <f aca="false">+Actuals!G210</f>
        <v>0</v>
      </c>
      <c r="K20" s="112" t="n">
        <f aca="false">+Actuals!H210</f>
        <v>0</v>
      </c>
      <c r="L20" s="111" t="n">
        <f aca="false">+Actuals!I210</f>
        <v>0</v>
      </c>
      <c r="M20" s="112" t="n">
        <f aca="false">+Actuals!J210</f>
        <v>0</v>
      </c>
      <c r="N20" s="111" t="n">
        <f aca="false">+Actuals!K210</f>
        <v>0</v>
      </c>
      <c r="O20" s="112" t="n">
        <f aca="false">+Actuals!L210</f>
        <v>0</v>
      </c>
      <c r="P20" s="111" t="n">
        <f aca="false">+Actuals!M210</f>
        <v>0</v>
      </c>
      <c r="Q20" s="112" t="n">
        <f aca="false">+Actuals!N210</f>
        <v>0</v>
      </c>
      <c r="R20" s="111" t="n">
        <f aca="false">+Actuals!O210</f>
        <v>0</v>
      </c>
      <c r="S20" s="112" t="n">
        <f aca="false">+Actuals!P210</f>
        <v>0</v>
      </c>
      <c r="T20" s="111" t="n">
        <f aca="false">+Actuals!Q210</f>
        <v>0</v>
      </c>
      <c r="U20" s="112" t="n">
        <f aca="false">+Actuals!R210</f>
        <v>0</v>
      </c>
      <c r="V20" s="111" t="n">
        <f aca="false">+Actuals!S210</f>
        <v>0</v>
      </c>
      <c r="W20" s="112" t="n">
        <f aca="false">+Actuals!T210</f>
        <v>0</v>
      </c>
      <c r="X20" s="111" t="n">
        <f aca="false">+Actuals!U210</f>
        <v>0</v>
      </c>
      <c r="Y20" s="112" t="n">
        <f aca="false">+Actuals!V210</f>
        <v>0</v>
      </c>
      <c r="Z20" s="111" t="n">
        <f aca="false">+Actuals!W210</f>
        <v>0</v>
      </c>
      <c r="AA20" s="112" t="n">
        <f aca="false">+Actuals!X210</f>
        <v>0</v>
      </c>
      <c r="AB20" s="111" t="n">
        <f aca="false">+Actuals!Y210</f>
        <v>0</v>
      </c>
      <c r="AC20" s="112" t="n">
        <f aca="false">+Actuals!Z210</f>
        <v>0</v>
      </c>
      <c r="AD20" s="111" t="n">
        <f aca="false">+Actuals!AA210</f>
        <v>0</v>
      </c>
      <c r="AE20" s="112" t="n">
        <f aca="false">+Actuals!AB210</f>
        <v>0</v>
      </c>
      <c r="AF20" s="111" t="n">
        <f aca="false">+Actuals!AC210</f>
        <v>0</v>
      </c>
      <c r="AG20" s="112" t="n">
        <f aca="false">+Actuals!AD210</f>
        <v>0</v>
      </c>
      <c r="AH20" s="111" t="n">
        <f aca="false">+Actuals!AE210</f>
        <v>0</v>
      </c>
      <c r="AI20" s="112" t="n">
        <f aca="false">+Actuals!AF210</f>
        <v>0</v>
      </c>
      <c r="AJ20" s="111" t="n">
        <f aca="false">+Actuals!AG210</f>
        <v>0</v>
      </c>
      <c r="AK20" s="112" t="n">
        <f aca="false">+Actuals!AH210</f>
        <v>0</v>
      </c>
      <c r="AL20" s="111" t="n">
        <f aca="false">+Actuals!AI210</f>
        <v>0</v>
      </c>
      <c r="AM20" s="112" t="n">
        <f aca="false">+Actuals!AJ210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0</v>
      </c>
      <c r="E21" s="47" t="n">
        <f aca="false">SUM(G21,I21,K21,M21,O21,Q21,S21,U21,W21,Y21,AA21,AC21,AE21,AG21,AI21,AK21,AM21)</f>
        <v>0</v>
      </c>
      <c r="F21" s="13" t="n">
        <f aca="false">'TIE-OUT'!L21+RECLASS!L21</f>
        <v>0</v>
      </c>
      <c r="G21" s="47" t="n">
        <f aca="false">'TIE-OUT'!M21+RECLASS!M21</f>
        <v>0</v>
      </c>
      <c r="H21" s="111" t="n">
        <f aca="false">+Actuals!E211</f>
        <v>0</v>
      </c>
      <c r="I21" s="112" t="n">
        <f aca="false">+Actuals!F211</f>
        <v>0</v>
      </c>
      <c r="J21" s="111" t="n">
        <f aca="false">+Actuals!G211</f>
        <v>0</v>
      </c>
      <c r="K21" s="112" t="n">
        <f aca="false">+Actuals!H211</f>
        <v>0</v>
      </c>
      <c r="L21" s="111" t="n">
        <f aca="false">+Actuals!I211</f>
        <v>0</v>
      </c>
      <c r="M21" s="112" t="n">
        <f aca="false">+Actuals!J211</f>
        <v>0</v>
      </c>
      <c r="N21" s="111" t="n">
        <f aca="false">+Actuals!K211</f>
        <v>0</v>
      </c>
      <c r="O21" s="112" t="n">
        <f aca="false">+Actuals!L211</f>
        <v>0</v>
      </c>
      <c r="P21" s="111" t="n">
        <f aca="false">+Actuals!M211</f>
        <v>0</v>
      </c>
      <c r="Q21" s="112" t="n">
        <f aca="false">+Actuals!N211</f>
        <v>0</v>
      </c>
      <c r="R21" s="111" t="n">
        <f aca="false">+Actuals!O211</f>
        <v>0</v>
      </c>
      <c r="S21" s="112" t="n">
        <f aca="false">+Actuals!P211</f>
        <v>0</v>
      </c>
      <c r="T21" s="111" t="n">
        <f aca="false">+Actuals!Q211</f>
        <v>0</v>
      </c>
      <c r="U21" s="112" t="n">
        <f aca="false">+Actuals!R211</f>
        <v>0</v>
      </c>
      <c r="V21" s="111" t="n">
        <f aca="false">+Actuals!S211</f>
        <v>0</v>
      </c>
      <c r="W21" s="112" t="n">
        <f aca="false">+Actuals!T211</f>
        <v>0</v>
      </c>
      <c r="X21" s="111" t="n">
        <f aca="false">+Actuals!U211</f>
        <v>0</v>
      </c>
      <c r="Y21" s="112" t="n">
        <f aca="false">+Actuals!V211</f>
        <v>0</v>
      </c>
      <c r="Z21" s="111" t="n">
        <f aca="false">+Actuals!W211</f>
        <v>0</v>
      </c>
      <c r="AA21" s="112" t="n">
        <f aca="false">+Actuals!X211</f>
        <v>0</v>
      </c>
      <c r="AB21" s="111" t="n">
        <f aca="false">+Actuals!Y211</f>
        <v>0</v>
      </c>
      <c r="AC21" s="112" t="n">
        <f aca="false">+Actuals!Z211</f>
        <v>0</v>
      </c>
      <c r="AD21" s="111" t="n">
        <f aca="false">+Actuals!AA211</f>
        <v>0</v>
      </c>
      <c r="AE21" s="112" t="n">
        <f aca="false">+Actuals!AB211</f>
        <v>0</v>
      </c>
      <c r="AF21" s="111" t="n">
        <f aca="false">+Actuals!AC211</f>
        <v>-0</v>
      </c>
      <c r="AG21" s="112" t="n">
        <f aca="false">+Actuals!AD211</f>
        <v>-0</v>
      </c>
      <c r="AH21" s="111" t="n">
        <f aca="false">+Actuals!AE211</f>
        <v>-0</v>
      </c>
      <c r="AI21" s="112" t="n">
        <f aca="false">+Actuals!AF211</f>
        <v>-0</v>
      </c>
      <c r="AJ21" s="111" t="n">
        <f aca="false">+Actuals!AG211</f>
        <v>-0</v>
      </c>
      <c r="AK21" s="112" t="n">
        <f aca="false">+Actuals!AH211</f>
        <v>-0</v>
      </c>
      <c r="AL21" s="111" t="n">
        <f aca="false">+Actuals!AI211</f>
        <v>-0</v>
      </c>
      <c r="AM21" s="112" t="n">
        <f aca="false">+Actuals!AJ211</f>
        <v>-0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'TIE-OUT'!L22+RECLASS!L22</f>
        <v>0</v>
      </c>
      <c r="G22" s="47" t="n">
        <f aca="false">'TIE-OUT'!M22+RECLASS!M22</f>
        <v>0</v>
      </c>
      <c r="H22" s="111" t="n">
        <f aca="false">+Actuals!E212</f>
        <v>0</v>
      </c>
      <c r="I22" s="112" t="n">
        <f aca="false">+Actuals!F212</f>
        <v>0</v>
      </c>
      <c r="J22" s="111" t="n">
        <f aca="false">+Actuals!G212</f>
        <v>0</v>
      </c>
      <c r="K22" s="112" t="n">
        <f aca="false">+Actuals!H212</f>
        <v>0</v>
      </c>
      <c r="L22" s="111" t="n">
        <f aca="false">+Actuals!I212</f>
        <v>0</v>
      </c>
      <c r="M22" s="112" t="n">
        <f aca="false">+Actuals!J212</f>
        <v>0</v>
      </c>
      <c r="N22" s="111" t="n">
        <f aca="false">+Actuals!K212</f>
        <v>0</v>
      </c>
      <c r="O22" s="112" t="n">
        <f aca="false">+Actuals!L212</f>
        <v>0</v>
      </c>
      <c r="P22" s="111" t="n">
        <f aca="false">+Actuals!M212</f>
        <v>0</v>
      </c>
      <c r="Q22" s="112" t="n">
        <f aca="false">+Actuals!N212</f>
        <v>0</v>
      </c>
      <c r="R22" s="111" t="n">
        <f aca="false">+Actuals!O212</f>
        <v>0</v>
      </c>
      <c r="S22" s="112" t="n">
        <f aca="false">+Actuals!P212</f>
        <v>0</v>
      </c>
      <c r="T22" s="111" t="n">
        <f aca="false">+Actuals!Q212</f>
        <v>0</v>
      </c>
      <c r="U22" s="112" t="n">
        <f aca="false">+Actuals!R212</f>
        <v>0</v>
      </c>
      <c r="V22" s="111" t="n">
        <f aca="false">+Actuals!S212</f>
        <v>0</v>
      </c>
      <c r="W22" s="112" t="n">
        <f aca="false">+Actuals!T212</f>
        <v>0</v>
      </c>
      <c r="X22" s="111" t="n">
        <f aca="false">+Actuals!U212</f>
        <v>0</v>
      </c>
      <c r="Y22" s="112" t="n">
        <f aca="false">+Actuals!V212</f>
        <v>0</v>
      </c>
      <c r="Z22" s="111" t="n">
        <f aca="false">+Actuals!W212</f>
        <v>0</v>
      </c>
      <c r="AA22" s="112" t="n">
        <f aca="false">+Actuals!X212</f>
        <v>0</v>
      </c>
      <c r="AB22" s="111" t="n">
        <f aca="false">+Actuals!Y212</f>
        <v>0</v>
      </c>
      <c r="AC22" s="112" t="n">
        <f aca="false">+Actuals!Z212</f>
        <v>0</v>
      </c>
      <c r="AD22" s="111" t="n">
        <f aca="false">+Actuals!AA212</f>
        <v>0</v>
      </c>
      <c r="AE22" s="112" t="n">
        <f aca="false">+Actuals!AB212</f>
        <v>0</v>
      </c>
      <c r="AF22" s="111" t="n">
        <f aca="false">+Actuals!AC212</f>
        <v>0</v>
      </c>
      <c r="AG22" s="112" t="n">
        <f aca="false">+Actuals!AD212</f>
        <v>0</v>
      </c>
      <c r="AH22" s="111" t="n">
        <f aca="false">+Actuals!AE212</f>
        <v>0</v>
      </c>
      <c r="AI22" s="112" t="n">
        <f aca="false">+Actuals!AF212</f>
        <v>0</v>
      </c>
      <c r="AJ22" s="111" t="n">
        <f aca="false">+Actuals!AG212</f>
        <v>0</v>
      </c>
      <c r="AK22" s="112" t="n">
        <f aca="false">+Actuals!AH212</f>
        <v>0</v>
      </c>
      <c r="AL22" s="111" t="n">
        <f aca="false">+Actuals!AI212</f>
        <v>0</v>
      </c>
      <c r="AM22" s="112" t="n">
        <f aca="false">+Actuals!AJ212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0</v>
      </c>
      <c r="E23" s="47" t="n">
        <f aca="false">SUM(G23,I23,K23,M23,O23,Q23,S23,U23,W23,Y23,AA23,AC23,AE23,AG23,AI23,AK23,AM23)</f>
        <v>0</v>
      </c>
      <c r="F23" s="114" t="n">
        <f aca="false">'TIE-OUT'!L23+RECLASS!L23</f>
        <v>0</v>
      </c>
      <c r="G23" s="115" t="n">
        <f aca="false">'TIE-OUT'!M23+RECLASS!M23</f>
        <v>0</v>
      </c>
      <c r="H23" s="111" t="n">
        <f aca="false">+Actuals!E213</f>
        <v>0</v>
      </c>
      <c r="I23" s="112" t="n">
        <f aca="false">+Actuals!F213</f>
        <v>0</v>
      </c>
      <c r="J23" s="111" t="n">
        <f aca="false">+Actuals!G213</f>
        <v>0</v>
      </c>
      <c r="K23" s="112" t="n">
        <f aca="false">+Actuals!H213</f>
        <v>0</v>
      </c>
      <c r="L23" s="111" t="n">
        <f aca="false">+Actuals!I213</f>
        <v>0</v>
      </c>
      <c r="M23" s="112" t="n">
        <f aca="false">+Actuals!J213</f>
        <v>0</v>
      </c>
      <c r="N23" s="111" t="n">
        <f aca="false">+Actuals!K213</f>
        <v>0</v>
      </c>
      <c r="O23" s="112" t="n">
        <f aca="false">+Actuals!L213</f>
        <v>0</v>
      </c>
      <c r="P23" s="111" t="n">
        <f aca="false">+Actuals!M213</f>
        <v>0</v>
      </c>
      <c r="Q23" s="112" t="n">
        <f aca="false">+Actuals!N213</f>
        <v>0</v>
      </c>
      <c r="R23" s="111" t="n">
        <f aca="false">+Actuals!O213</f>
        <v>0</v>
      </c>
      <c r="S23" s="112" t="n">
        <f aca="false">+Actuals!P213</f>
        <v>0</v>
      </c>
      <c r="T23" s="111" t="n">
        <f aca="false">+Actuals!Q213</f>
        <v>0</v>
      </c>
      <c r="U23" s="112" t="n">
        <f aca="false">+Actuals!R213</f>
        <v>0</v>
      </c>
      <c r="V23" s="111" t="n">
        <f aca="false">+Actuals!S213</f>
        <v>0</v>
      </c>
      <c r="W23" s="112" t="n">
        <f aca="false">+Actuals!T213</f>
        <v>0</v>
      </c>
      <c r="X23" s="111" t="n">
        <f aca="false">+Actuals!U213</f>
        <v>0</v>
      </c>
      <c r="Y23" s="112" t="n">
        <f aca="false">+Actuals!V213</f>
        <v>0</v>
      </c>
      <c r="Z23" s="111" t="n">
        <f aca="false">+Actuals!W213</f>
        <v>0</v>
      </c>
      <c r="AA23" s="112" t="n">
        <f aca="false">+Actuals!X213</f>
        <v>0</v>
      </c>
      <c r="AB23" s="111" t="n">
        <f aca="false">+Actuals!Y213</f>
        <v>0</v>
      </c>
      <c r="AC23" s="112" t="n">
        <f aca="false">+Actuals!Z213</f>
        <v>0</v>
      </c>
      <c r="AD23" s="111" t="n">
        <f aca="false">+Actuals!AA213</f>
        <v>0</v>
      </c>
      <c r="AE23" s="112" t="n">
        <f aca="false">+Actuals!AB213</f>
        <v>0</v>
      </c>
      <c r="AF23" s="111" t="n">
        <f aca="false">+Actuals!AC213</f>
        <v>-0</v>
      </c>
      <c r="AG23" s="112" t="n">
        <f aca="false">+Actuals!AD213</f>
        <v>-0</v>
      </c>
      <c r="AH23" s="111" t="n">
        <f aca="false">+Actuals!AE213</f>
        <v>-0</v>
      </c>
      <c r="AI23" s="112" t="n">
        <f aca="false">+Actuals!AF213</f>
        <v>-0</v>
      </c>
      <c r="AJ23" s="111" t="n">
        <f aca="false">+Actuals!AG213</f>
        <v>-0</v>
      </c>
      <c r="AK23" s="112" t="n">
        <f aca="false">+Actuals!AH213</f>
        <v>-0</v>
      </c>
      <c r="AL23" s="111" t="n">
        <f aca="false">+Actuals!AI213</f>
        <v>0</v>
      </c>
      <c r="AM23" s="112" t="n">
        <f aca="false">+Actuals!AJ213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0</v>
      </c>
      <c r="M24" s="48" t="n">
        <f aca="false">SUM(M19:M23)</f>
        <v>0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0</v>
      </c>
      <c r="Q24" s="48" t="n">
        <f aca="false">SUM(Q19:Q23)</f>
        <v>0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0</v>
      </c>
      <c r="AK24" s="48" t="n">
        <f aca="false">SUM(AK19:AK23)</f>
        <v>0</v>
      </c>
      <c r="AL24" s="17" t="n">
        <f aca="false">SUM(AL19:AL23)</f>
        <v>0</v>
      </c>
      <c r="AM24" s="48" t="n">
        <f aca="false">SUM(AM19:AM23)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0</v>
      </c>
      <c r="E27" s="47" t="n">
        <f aca="false">SUM(G27,I27,K27,M27,O27,Q27,S27,U27,W27,Y27,AA27,AC27,AE27,AG27,AI27,AK27,AM27)</f>
        <v>0</v>
      </c>
      <c r="F27" s="44" t="n">
        <f aca="false">'TIE-OUT'!L27+RECLASS!L27</f>
        <v>0</v>
      </c>
      <c r="G27" s="45" t="n">
        <f aca="false">'TIE-OUT'!M27+RECLASS!M27</f>
        <v>0</v>
      </c>
      <c r="H27" s="111" t="n">
        <f aca="false">+Actuals!E214</f>
        <v>0</v>
      </c>
      <c r="I27" s="112" t="n">
        <f aca="false">+Actuals!F214</f>
        <v>0</v>
      </c>
      <c r="J27" s="111" t="n">
        <f aca="false">+Actuals!G214</f>
        <v>0</v>
      </c>
      <c r="K27" s="112" t="n">
        <f aca="false">+Actuals!H214</f>
        <v>0</v>
      </c>
      <c r="L27" s="111" t="n">
        <f aca="false">+Actuals!I214</f>
        <v>0</v>
      </c>
      <c r="M27" s="112" t="n">
        <f aca="false">+Actuals!J214</f>
        <v>0</v>
      </c>
      <c r="N27" s="111" t="n">
        <f aca="false">+Actuals!K214</f>
        <v>0</v>
      </c>
      <c r="O27" s="112" t="n">
        <f aca="false">+Actuals!L214</f>
        <v>0</v>
      </c>
      <c r="P27" s="111" t="n">
        <f aca="false">+Actuals!M214</f>
        <v>0</v>
      </c>
      <c r="Q27" s="112" t="n">
        <f aca="false">+Actuals!N214</f>
        <v>0</v>
      </c>
      <c r="R27" s="111" t="n">
        <f aca="false">+Actuals!O214</f>
        <v>0</v>
      </c>
      <c r="S27" s="112" t="n">
        <f aca="false">+Actuals!P214</f>
        <v>0</v>
      </c>
      <c r="T27" s="111" t="n">
        <f aca="false">+Actuals!Q214</f>
        <v>0</v>
      </c>
      <c r="U27" s="112" t="n">
        <f aca="false">+Actuals!R214</f>
        <v>0</v>
      </c>
      <c r="V27" s="111" t="n">
        <f aca="false">+Actuals!S214</f>
        <v>0</v>
      </c>
      <c r="W27" s="112" t="n">
        <f aca="false">+Actuals!T214</f>
        <v>0</v>
      </c>
      <c r="X27" s="111" t="n">
        <f aca="false">+Actuals!U214</f>
        <v>0</v>
      </c>
      <c r="Y27" s="112" t="n">
        <f aca="false">+Actuals!V214</f>
        <v>0</v>
      </c>
      <c r="Z27" s="111" t="n">
        <f aca="false">+Actuals!W214</f>
        <v>0</v>
      </c>
      <c r="AA27" s="112" t="n">
        <f aca="false">+Actuals!X214</f>
        <v>0</v>
      </c>
      <c r="AB27" s="111" t="n">
        <f aca="false">+Actuals!Y214</f>
        <v>0</v>
      </c>
      <c r="AC27" s="112" t="n">
        <f aca="false">+Actuals!Z214</f>
        <v>0</v>
      </c>
      <c r="AD27" s="111" t="n">
        <f aca="false">+Actuals!AA214</f>
        <v>0</v>
      </c>
      <c r="AE27" s="112" t="n">
        <f aca="false">+Actuals!AB214</f>
        <v>0</v>
      </c>
      <c r="AF27" s="111" t="n">
        <f aca="false">+Actuals!AC214</f>
        <v>0</v>
      </c>
      <c r="AG27" s="112" t="n">
        <f aca="false">+Actuals!AD214</f>
        <v>0</v>
      </c>
      <c r="AH27" s="111" t="n">
        <f aca="false">+Actuals!AE214</f>
        <v>0</v>
      </c>
      <c r="AI27" s="112" t="n">
        <f aca="false">+Actuals!AF214</f>
        <v>0</v>
      </c>
      <c r="AJ27" s="111" t="n">
        <f aca="false">+Actuals!AG214</f>
        <v>0</v>
      </c>
      <c r="AK27" s="112" t="n">
        <f aca="false">+Actuals!AH214</f>
        <v>0</v>
      </c>
      <c r="AL27" s="111" t="n">
        <f aca="false">+Actuals!AI214</f>
        <v>0</v>
      </c>
      <c r="AM27" s="112" t="n">
        <f aca="false">+Actuals!AJ214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0</v>
      </c>
      <c r="E28" s="47" t="n">
        <f aca="false">SUM(G28,I28,K28,M28,O28,Q28,S28,U28,W28,Y28,AA28,AC28,AE28,AG28,AI28,AK28,AM28)</f>
        <v>0</v>
      </c>
      <c r="F28" s="114" t="n">
        <f aca="false">'TIE-OUT'!L28+RECLASS!L28</f>
        <v>0</v>
      </c>
      <c r="G28" s="115" t="n">
        <f aca="false">'TIE-OUT'!M28+RECLASS!M28</f>
        <v>0</v>
      </c>
      <c r="H28" s="111" t="n">
        <f aca="false">+Actuals!E215</f>
        <v>0</v>
      </c>
      <c r="I28" s="112" t="n">
        <f aca="false">+Actuals!F215</f>
        <v>0</v>
      </c>
      <c r="J28" s="111" t="n">
        <f aca="false">+Actuals!G215</f>
        <v>0</v>
      </c>
      <c r="K28" s="112" t="n">
        <f aca="false">+Actuals!H215</f>
        <v>0</v>
      </c>
      <c r="L28" s="111" t="n">
        <f aca="false">+Actuals!I215</f>
        <v>0</v>
      </c>
      <c r="M28" s="112" t="n">
        <f aca="false">+Actuals!J215</f>
        <v>0</v>
      </c>
      <c r="N28" s="111" t="n">
        <f aca="false">+Actuals!K215</f>
        <v>0</v>
      </c>
      <c r="O28" s="112" t="n">
        <f aca="false">+Actuals!L215</f>
        <v>0</v>
      </c>
      <c r="P28" s="111" t="n">
        <f aca="false">+Actuals!M215</f>
        <v>0</v>
      </c>
      <c r="Q28" s="112" t="n">
        <f aca="false">+Actuals!N215</f>
        <v>0</v>
      </c>
      <c r="R28" s="111" t="n">
        <f aca="false">+Actuals!O215</f>
        <v>0</v>
      </c>
      <c r="S28" s="112" t="n">
        <f aca="false">+Actuals!P215</f>
        <v>0</v>
      </c>
      <c r="T28" s="111" t="n">
        <f aca="false">+Actuals!Q215</f>
        <v>0</v>
      </c>
      <c r="U28" s="112" t="n">
        <f aca="false">+Actuals!R215</f>
        <v>0</v>
      </c>
      <c r="V28" s="111" t="n">
        <f aca="false">+Actuals!S215</f>
        <v>0</v>
      </c>
      <c r="W28" s="112" t="n">
        <f aca="false">+Actuals!T215</f>
        <v>0</v>
      </c>
      <c r="X28" s="111" t="n">
        <f aca="false">+Actuals!U215</f>
        <v>0</v>
      </c>
      <c r="Y28" s="112" t="n">
        <f aca="false">+Actuals!V215</f>
        <v>0</v>
      </c>
      <c r="Z28" s="111" t="n">
        <f aca="false">+Actuals!W215</f>
        <v>0</v>
      </c>
      <c r="AA28" s="112" t="n">
        <f aca="false">+Actuals!X215</f>
        <v>0</v>
      </c>
      <c r="AB28" s="111" t="n">
        <f aca="false">+Actuals!Y215</f>
        <v>0</v>
      </c>
      <c r="AC28" s="112" t="n">
        <f aca="false">+Actuals!Z215</f>
        <v>0</v>
      </c>
      <c r="AD28" s="111" t="n">
        <f aca="false">+Actuals!AA215</f>
        <v>0</v>
      </c>
      <c r="AE28" s="112" t="n">
        <f aca="false">+Actuals!AB215</f>
        <v>0</v>
      </c>
      <c r="AF28" s="111" t="n">
        <f aca="false">+Actuals!AC215</f>
        <v>0</v>
      </c>
      <c r="AG28" s="112" t="n">
        <f aca="false">+Actuals!AD215</f>
        <v>0</v>
      </c>
      <c r="AH28" s="111" t="n">
        <f aca="false">+Actuals!AE215</f>
        <v>0</v>
      </c>
      <c r="AI28" s="112" t="n">
        <f aca="false">+Actuals!AF215</f>
        <v>0</v>
      </c>
      <c r="AJ28" s="111" t="n">
        <f aca="false">+Actuals!AG215</f>
        <v>0</v>
      </c>
      <c r="AK28" s="112" t="n">
        <f aca="false">+Actuals!AH215</f>
        <v>0</v>
      </c>
      <c r="AL28" s="111" t="n">
        <f aca="false">+Actuals!AI215</f>
        <v>0</v>
      </c>
      <c r="AM28" s="112" t="n">
        <f aca="false">+Actuals!AJ215</f>
        <v>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0</v>
      </c>
      <c r="E32" s="47" t="n">
        <f aca="false">SUM(G32,I32,K32,M32,O32,Q32,S32,U32,W32,Y32,AA32,AC32,AE32,AG32,AI32,AK32,AM32)</f>
        <v>0</v>
      </c>
      <c r="F32" s="44" t="n">
        <f aca="false">'TIE-OUT'!L32+RECLASS!L32</f>
        <v>0</v>
      </c>
      <c r="G32" s="45" t="n">
        <f aca="false">'TIE-OUT'!M32+RECLASS!M32</f>
        <v>0</v>
      </c>
      <c r="H32" s="111" t="n">
        <f aca="false">+Actuals!E216</f>
        <v>0</v>
      </c>
      <c r="I32" s="112" t="n">
        <f aca="false">+Actuals!F216</f>
        <v>0</v>
      </c>
      <c r="J32" s="111" t="n">
        <f aca="false">+Actuals!G216</f>
        <v>0</v>
      </c>
      <c r="K32" s="112" t="n">
        <f aca="false">+Actuals!H216</f>
        <v>0</v>
      </c>
      <c r="L32" s="111" t="n">
        <f aca="false">+Actuals!I216</f>
        <v>0</v>
      </c>
      <c r="M32" s="112" t="n">
        <f aca="false">+Actuals!J216</f>
        <v>0</v>
      </c>
      <c r="N32" s="111" t="n">
        <f aca="false">+Actuals!K216</f>
        <v>0</v>
      </c>
      <c r="O32" s="112" t="n">
        <f aca="false">+Actuals!L216</f>
        <v>0</v>
      </c>
      <c r="P32" s="111" t="n">
        <f aca="false">+Actuals!M216</f>
        <v>0</v>
      </c>
      <c r="Q32" s="112" t="n">
        <f aca="false">+Actuals!N216</f>
        <v>0</v>
      </c>
      <c r="R32" s="111" t="n">
        <f aca="false">+Actuals!O216</f>
        <v>0</v>
      </c>
      <c r="S32" s="112" t="n">
        <f aca="false">+Actuals!P216</f>
        <v>0</v>
      </c>
      <c r="T32" s="111" t="n">
        <f aca="false">+Actuals!Q216</f>
        <v>0</v>
      </c>
      <c r="U32" s="112" t="n">
        <f aca="false">+Actuals!R216</f>
        <v>0</v>
      </c>
      <c r="V32" s="111" t="n">
        <f aca="false">+Actuals!S216</f>
        <v>0</v>
      </c>
      <c r="W32" s="112" t="n">
        <f aca="false">+Actuals!T216</f>
        <v>0</v>
      </c>
      <c r="X32" s="111" t="n">
        <f aca="false">+Actuals!U216</f>
        <v>0</v>
      </c>
      <c r="Y32" s="112" t="n">
        <f aca="false">+Actuals!V216</f>
        <v>0</v>
      </c>
      <c r="Z32" s="111" t="n">
        <f aca="false">+Actuals!W216</f>
        <v>0</v>
      </c>
      <c r="AA32" s="112" t="n">
        <f aca="false">+Actuals!X216</f>
        <v>0</v>
      </c>
      <c r="AB32" s="111" t="n">
        <f aca="false">+Actuals!Y216</f>
        <v>0</v>
      </c>
      <c r="AC32" s="112" t="n">
        <f aca="false">+Actuals!Z216</f>
        <v>0</v>
      </c>
      <c r="AD32" s="111" t="n">
        <f aca="false">+Actuals!AA216</f>
        <v>0</v>
      </c>
      <c r="AE32" s="112" t="n">
        <f aca="false">+Actuals!AB216</f>
        <v>0</v>
      </c>
      <c r="AF32" s="111" t="n">
        <f aca="false">+Actuals!AC216</f>
        <v>-0</v>
      </c>
      <c r="AG32" s="112" t="n">
        <f aca="false">+Actuals!AD216</f>
        <v>-0</v>
      </c>
      <c r="AH32" s="111" t="n">
        <f aca="false">+Actuals!AE216</f>
        <v>-0</v>
      </c>
      <c r="AI32" s="112" t="n">
        <f aca="false">+Actuals!AF216</f>
        <v>-0</v>
      </c>
      <c r="AJ32" s="111" t="n">
        <f aca="false">+Actuals!AG216</f>
        <v>-0</v>
      </c>
      <c r="AK32" s="112" t="n">
        <f aca="false">+Actuals!AH216</f>
        <v>-0</v>
      </c>
      <c r="AL32" s="111" t="n">
        <f aca="false">+Actuals!AI216</f>
        <v>-0</v>
      </c>
      <c r="AM32" s="112" t="n">
        <f aca="false">+Actuals!AJ216</f>
        <v>-0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0</v>
      </c>
      <c r="E33" s="47" t="n">
        <f aca="false">SUM(G33,I33,K33,M33,O33,Q33,S33,U33,W33,Y33,AA33,AC33,AE33,AG33,AI33,AK33,AM33)</f>
        <v>0</v>
      </c>
      <c r="F33" s="13" t="n">
        <f aca="false">'TIE-OUT'!L33+RECLASS!L33</f>
        <v>0</v>
      </c>
      <c r="G33" s="47" t="n">
        <f aca="false">'TIE-OUT'!M33+RECLASS!M33</f>
        <v>0</v>
      </c>
      <c r="H33" s="111" t="n">
        <f aca="false">+Actuals!E217</f>
        <v>0</v>
      </c>
      <c r="I33" s="112" t="n">
        <f aca="false">+Actuals!F217</f>
        <v>0</v>
      </c>
      <c r="J33" s="111" t="n">
        <f aca="false">+Actuals!G217</f>
        <v>0</v>
      </c>
      <c r="K33" s="112" t="n">
        <f aca="false">+Actuals!H217</f>
        <v>0</v>
      </c>
      <c r="L33" s="111" t="n">
        <f aca="false">+Actuals!I217</f>
        <v>0</v>
      </c>
      <c r="M33" s="112" t="n">
        <f aca="false">+Actuals!J217</f>
        <v>0</v>
      </c>
      <c r="N33" s="111" t="n">
        <f aca="false">+Actuals!K217</f>
        <v>0</v>
      </c>
      <c r="O33" s="112" t="n">
        <f aca="false">+Actuals!L217</f>
        <v>0</v>
      </c>
      <c r="P33" s="111" t="n">
        <f aca="false">+Actuals!M217</f>
        <v>0</v>
      </c>
      <c r="Q33" s="112" t="n">
        <f aca="false">+Actuals!N217</f>
        <v>0</v>
      </c>
      <c r="R33" s="111" t="n">
        <f aca="false">+Actuals!O217</f>
        <v>0</v>
      </c>
      <c r="S33" s="112" t="n">
        <f aca="false">+Actuals!P217</f>
        <v>0</v>
      </c>
      <c r="T33" s="111" t="n">
        <f aca="false">+Actuals!Q217</f>
        <v>0</v>
      </c>
      <c r="U33" s="112" t="n">
        <f aca="false">+Actuals!R217</f>
        <v>0</v>
      </c>
      <c r="V33" s="111" t="n">
        <f aca="false">+Actuals!S217</f>
        <v>0</v>
      </c>
      <c r="W33" s="112" t="n">
        <f aca="false">+Actuals!T217</f>
        <v>0</v>
      </c>
      <c r="X33" s="111" t="n">
        <f aca="false">+Actuals!U217</f>
        <v>0</v>
      </c>
      <c r="Y33" s="112" t="n">
        <f aca="false">+Actuals!V217</f>
        <v>0</v>
      </c>
      <c r="Z33" s="111" t="n">
        <f aca="false">+Actuals!W217</f>
        <v>0</v>
      </c>
      <c r="AA33" s="112" t="n">
        <f aca="false">+Actuals!X217</f>
        <v>0</v>
      </c>
      <c r="AB33" s="111" t="n">
        <f aca="false">+Actuals!Y217</f>
        <v>0</v>
      </c>
      <c r="AC33" s="112" t="n">
        <f aca="false">+Actuals!Z217</f>
        <v>0</v>
      </c>
      <c r="AD33" s="111" t="n">
        <f aca="false">+Actuals!AA217</f>
        <v>0</v>
      </c>
      <c r="AE33" s="112" t="n">
        <f aca="false">+Actuals!AB217</f>
        <v>0</v>
      </c>
      <c r="AF33" s="111" t="n">
        <f aca="false">+Actuals!AC217</f>
        <v>0</v>
      </c>
      <c r="AG33" s="112" t="n">
        <f aca="false">+Actuals!AD217</f>
        <v>0</v>
      </c>
      <c r="AH33" s="111" t="n">
        <f aca="false">+Actuals!AE217</f>
        <v>0</v>
      </c>
      <c r="AI33" s="112" t="n">
        <f aca="false">+Actuals!AF217</f>
        <v>0</v>
      </c>
      <c r="AJ33" s="111" t="n">
        <f aca="false">+Actuals!AG217</f>
        <v>0</v>
      </c>
      <c r="AK33" s="112" t="n">
        <f aca="false">+Actuals!AH217</f>
        <v>0</v>
      </c>
      <c r="AL33" s="111" t="n">
        <f aca="false">+Actuals!AI217</f>
        <v>0</v>
      </c>
      <c r="AM33" s="112" t="n">
        <f aca="false">+Actuals!AJ217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0</v>
      </c>
      <c r="E34" s="47" t="n">
        <f aca="false">SUM(G34,I34,K34,M34,O34,Q34,S34,U34,W34,Y34,AA34,AC34,AE34,AG34,AI34,AK34,AM34)</f>
        <v>0</v>
      </c>
      <c r="F34" s="13" t="n">
        <f aca="false">'TIE-OUT'!L34+RECLASS!L34</f>
        <v>0</v>
      </c>
      <c r="G34" s="47" t="n">
        <f aca="false">'TIE-OUT'!M34+RECLASS!M34</f>
        <v>0</v>
      </c>
      <c r="H34" s="111" t="n">
        <f aca="false">+Actuals!E218</f>
        <v>0</v>
      </c>
      <c r="I34" s="112" t="n">
        <f aca="false">+Actuals!F218</f>
        <v>0</v>
      </c>
      <c r="J34" s="111" t="n">
        <f aca="false">+Actuals!G218</f>
        <v>0</v>
      </c>
      <c r="K34" s="112" t="n">
        <f aca="false">+Actuals!H218</f>
        <v>0</v>
      </c>
      <c r="L34" s="111" t="n">
        <f aca="false">+Actuals!I218</f>
        <v>0</v>
      </c>
      <c r="M34" s="112" t="n">
        <f aca="false">+Actuals!J218</f>
        <v>0</v>
      </c>
      <c r="N34" s="111" t="n">
        <f aca="false">+Actuals!K218</f>
        <v>0</v>
      </c>
      <c r="O34" s="112" t="n">
        <f aca="false">+Actuals!L218</f>
        <v>0</v>
      </c>
      <c r="P34" s="111" t="n">
        <f aca="false">+Actuals!M218</f>
        <v>0</v>
      </c>
      <c r="Q34" s="112" t="n">
        <f aca="false">+Actuals!N218</f>
        <v>0</v>
      </c>
      <c r="R34" s="111" t="n">
        <f aca="false">+Actuals!O218</f>
        <v>0</v>
      </c>
      <c r="S34" s="112" t="n">
        <f aca="false">+Actuals!P218</f>
        <v>0</v>
      </c>
      <c r="T34" s="111" t="n">
        <f aca="false">+Actuals!Q218</f>
        <v>0</v>
      </c>
      <c r="U34" s="112" t="n">
        <f aca="false">+Actuals!R218</f>
        <v>0</v>
      </c>
      <c r="V34" s="111" t="n">
        <f aca="false">+Actuals!S218</f>
        <v>0</v>
      </c>
      <c r="W34" s="112" t="n">
        <f aca="false">+Actuals!T218</f>
        <v>0</v>
      </c>
      <c r="X34" s="111" t="n">
        <f aca="false">+Actuals!U218</f>
        <v>0</v>
      </c>
      <c r="Y34" s="112" t="n">
        <f aca="false">+Actuals!V218</f>
        <v>0</v>
      </c>
      <c r="Z34" s="111" t="n">
        <f aca="false">+Actuals!W218</f>
        <v>0</v>
      </c>
      <c r="AA34" s="112" t="n">
        <f aca="false">+Actuals!X218</f>
        <v>0</v>
      </c>
      <c r="AB34" s="111" t="n">
        <f aca="false">+Actuals!Y218</f>
        <v>0</v>
      </c>
      <c r="AC34" s="112" t="n">
        <f aca="false">+Actuals!Z218</f>
        <v>0</v>
      </c>
      <c r="AD34" s="111" t="n">
        <f aca="false">+Actuals!AA218</f>
        <v>0</v>
      </c>
      <c r="AE34" s="112" t="n">
        <f aca="false">+Actuals!AB218</f>
        <v>0</v>
      </c>
      <c r="AF34" s="111" t="n">
        <f aca="false">+Actuals!AC218</f>
        <v>0</v>
      </c>
      <c r="AG34" s="112" t="n">
        <f aca="false">+Actuals!AD218</f>
        <v>0</v>
      </c>
      <c r="AH34" s="111" t="n">
        <f aca="false">+Actuals!AE218</f>
        <v>0</v>
      </c>
      <c r="AI34" s="112" t="n">
        <f aca="false">+Actuals!AF218</f>
        <v>0</v>
      </c>
      <c r="AJ34" s="111" t="n">
        <f aca="false">+Actuals!AG218</f>
        <v>0</v>
      </c>
      <c r="AK34" s="112" t="n">
        <f aca="false">+Actuals!AH218</f>
        <v>0</v>
      </c>
      <c r="AL34" s="111" t="n">
        <f aca="false">+Actuals!AI218</f>
        <v>0</v>
      </c>
      <c r="AM34" s="112" t="n">
        <f aca="false">+Actuals!AJ218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0</v>
      </c>
      <c r="E35" s="47" t="n">
        <f aca="false">SUM(G35,I35,K35,M35,O35,Q35,S35,U35,W35,Y35,AA35,AC35,AE35,AG35,AI35,AK35,AM35)</f>
        <v>0</v>
      </c>
      <c r="F35" s="114" t="n">
        <f aca="false">'TIE-OUT'!L35+RECLASS!L35</f>
        <v>0</v>
      </c>
      <c r="G35" s="115" t="n">
        <f aca="false">'TIE-OUT'!M35+RECLASS!M35</f>
        <v>0</v>
      </c>
      <c r="H35" s="111" t="n">
        <f aca="false">+Actuals!E219</f>
        <v>0</v>
      </c>
      <c r="I35" s="112" t="n">
        <f aca="false">+Actuals!F219</f>
        <v>0</v>
      </c>
      <c r="J35" s="111" t="n">
        <f aca="false">+Actuals!G219</f>
        <v>0</v>
      </c>
      <c r="K35" s="112" t="n">
        <f aca="false">+Actuals!H219</f>
        <v>0</v>
      </c>
      <c r="L35" s="111" t="n">
        <f aca="false">+Actuals!I219</f>
        <v>0</v>
      </c>
      <c r="M35" s="112" t="n">
        <f aca="false">+Actuals!J219</f>
        <v>0</v>
      </c>
      <c r="N35" s="111" t="n">
        <f aca="false">+Actuals!K219</f>
        <v>0</v>
      </c>
      <c r="O35" s="112" t="n">
        <f aca="false">+Actuals!L219</f>
        <v>0</v>
      </c>
      <c r="P35" s="111" t="n">
        <f aca="false">+Actuals!M219</f>
        <v>0</v>
      </c>
      <c r="Q35" s="112" t="n">
        <f aca="false">+Actuals!N219</f>
        <v>0</v>
      </c>
      <c r="R35" s="111" t="n">
        <f aca="false">+Actuals!O219</f>
        <v>0</v>
      </c>
      <c r="S35" s="112" t="n">
        <f aca="false">+Actuals!P219</f>
        <v>0</v>
      </c>
      <c r="T35" s="111" t="n">
        <f aca="false">+Actuals!Q219</f>
        <v>0</v>
      </c>
      <c r="U35" s="112" t="n">
        <f aca="false">+Actuals!R219</f>
        <v>0</v>
      </c>
      <c r="V35" s="111" t="n">
        <f aca="false">+Actuals!S219</f>
        <v>0</v>
      </c>
      <c r="W35" s="112" t="n">
        <f aca="false">+Actuals!T219</f>
        <v>0</v>
      </c>
      <c r="X35" s="111" t="n">
        <f aca="false">+Actuals!U219</f>
        <v>0</v>
      </c>
      <c r="Y35" s="112" t="n">
        <f aca="false">+Actuals!V219</f>
        <v>0</v>
      </c>
      <c r="Z35" s="111" t="n">
        <f aca="false">+Actuals!W219</f>
        <v>0</v>
      </c>
      <c r="AA35" s="112" t="n">
        <f aca="false">+Actuals!X219</f>
        <v>0</v>
      </c>
      <c r="AB35" s="111" t="n">
        <f aca="false">+Actuals!Y219</f>
        <v>0</v>
      </c>
      <c r="AC35" s="112" t="n">
        <f aca="false">+Actuals!Z219</f>
        <v>0</v>
      </c>
      <c r="AD35" s="111" t="n">
        <f aca="false">+Actuals!AA219</f>
        <v>0</v>
      </c>
      <c r="AE35" s="112" t="n">
        <f aca="false">+Actuals!AB219</f>
        <v>0</v>
      </c>
      <c r="AF35" s="111" t="n">
        <f aca="false">+Actuals!AC219</f>
        <v>0</v>
      </c>
      <c r="AG35" s="112" t="n">
        <f aca="false">+Actuals!AD219</f>
        <v>0</v>
      </c>
      <c r="AH35" s="111" t="n">
        <f aca="false">+Actuals!AE219</f>
        <v>0</v>
      </c>
      <c r="AI35" s="112" t="n">
        <f aca="false">+Actuals!AF219</f>
        <v>0</v>
      </c>
      <c r="AJ35" s="111" t="n">
        <f aca="false">+Actuals!AG219</f>
        <v>0</v>
      </c>
      <c r="AK35" s="112" t="n">
        <f aca="false">+Actuals!AH219</f>
        <v>0</v>
      </c>
      <c r="AL35" s="111" t="n">
        <f aca="false">+Actuals!AI219</f>
        <v>0</v>
      </c>
      <c r="AM35" s="112" t="n">
        <f aca="false">+Actuals!AJ219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SUM(J32:J35)</f>
        <v>0</v>
      </c>
      <c r="K36" s="48" t="n">
        <f aca="false">SUM(K32:K35)</f>
        <v>0</v>
      </c>
      <c r="L36" s="17" t="n">
        <f aca="false">SUM(L32:L35)</f>
        <v>0</v>
      </c>
      <c r="M36" s="48" t="n">
        <f aca="false">SUM(M32:M35)</f>
        <v>0</v>
      </c>
      <c r="N36" s="17" t="n">
        <f aca="false">SUM(N32:N35)</f>
        <v>0</v>
      </c>
      <c r="O36" s="48" t="n">
        <f aca="false">SUM(O32:O35)</f>
        <v>0</v>
      </c>
      <c r="P36" s="17" t="n">
        <f aca="false">SUM(P32:P35)</f>
        <v>0</v>
      </c>
      <c r="Q36" s="48" t="n">
        <f aca="false">SUM(Q32:Q35)</f>
        <v>0</v>
      </c>
      <c r="R36" s="17" t="n">
        <f aca="false">SUM(R32:R35)</f>
        <v>0</v>
      </c>
      <c r="S36" s="48" t="n">
        <f aca="false">SUM(S32:S35)</f>
        <v>0</v>
      </c>
      <c r="T36" s="17" t="n">
        <f aca="false">SUM(T32:T35)</f>
        <v>0</v>
      </c>
      <c r="U36" s="48" t="n">
        <f aca="false">SUM(U32:U35)</f>
        <v>0</v>
      </c>
      <c r="V36" s="17" t="n">
        <f aca="false">SUM(V32:V35)</f>
        <v>0</v>
      </c>
      <c r="W36" s="48" t="n">
        <f aca="false">SUM(W32:W35)</f>
        <v>0</v>
      </c>
      <c r="X36" s="17" t="n">
        <f aca="false">SUM(X32:X35)</f>
        <v>0</v>
      </c>
      <c r="Y36" s="48" t="n">
        <f aca="false">SUM(Y32:Y35)</f>
        <v>0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0</v>
      </c>
      <c r="E39" s="47" t="n">
        <f aca="false">SUM(G39,I39,K39,M39,O39,Q39,S39,U39,W39,Y39,AA39,AC39,AE39,AG39,AI39,AK39,AM39)</f>
        <v>0</v>
      </c>
      <c r="F39" s="44" t="n">
        <f aca="false">'TIE-OUT'!L39+RECLASS!L39</f>
        <v>0</v>
      </c>
      <c r="G39" s="45" t="n">
        <f aca="false">'TIE-OUT'!M39+RECLASS!M39</f>
        <v>0</v>
      </c>
      <c r="H39" s="111" t="n">
        <f aca="false">+Actuals!E220</f>
        <v>0</v>
      </c>
      <c r="I39" s="112" t="n">
        <f aca="false">+Actuals!F220</f>
        <v>0</v>
      </c>
      <c r="J39" s="111" t="n">
        <f aca="false">+Actuals!G220</f>
        <v>0</v>
      </c>
      <c r="K39" s="112" t="n">
        <f aca="false">+Actuals!H220</f>
        <v>0</v>
      </c>
      <c r="L39" s="111" t="n">
        <f aca="false">+Actuals!I220</f>
        <v>0</v>
      </c>
      <c r="M39" s="112" t="n">
        <f aca="false">+Actuals!J220</f>
        <v>0</v>
      </c>
      <c r="N39" s="111" t="n">
        <f aca="false">+Actuals!K220</f>
        <v>0</v>
      </c>
      <c r="O39" s="112" t="n">
        <f aca="false">+Actuals!L220</f>
        <v>0</v>
      </c>
      <c r="P39" s="111" t="n">
        <f aca="false">+Actuals!M220</f>
        <v>0</v>
      </c>
      <c r="Q39" s="112" t="n">
        <f aca="false">+Actuals!N220</f>
        <v>0</v>
      </c>
      <c r="R39" s="111" t="n">
        <f aca="false">+Actuals!O220</f>
        <v>0</v>
      </c>
      <c r="S39" s="112" t="n">
        <f aca="false">+Actuals!P220</f>
        <v>0</v>
      </c>
      <c r="T39" s="111" t="n">
        <f aca="false">+Actuals!Q220</f>
        <v>0</v>
      </c>
      <c r="U39" s="112" t="n">
        <f aca="false">+Actuals!R220</f>
        <v>0</v>
      </c>
      <c r="V39" s="111" t="n">
        <f aca="false">+Actuals!S220</f>
        <v>0</v>
      </c>
      <c r="W39" s="112" t="n">
        <f aca="false">+Actuals!T220</f>
        <v>0</v>
      </c>
      <c r="X39" s="111" t="n">
        <f aca="false">+Actuals!U220</f>
        <v>0</v>
      </c>
      <c r="Y39" s="112" t="n">
        <f aca="false">+Actuals!V220</f>
        <v>0</v>
      </c>
      <c r="Z39" s="111" t="n">
        <f aca="false">+Actuals!W220</f>
        <v>0</v>
      </c>
      <c r="AA39" s="112" t="n">
        <f aca="false">+Actuals!X220</f>
        <v>0</v>
      </c>
      <c r="AB39" s="111" t="n">
        <f aca="false">+Actuals!Y220</f>
        <v>0</v>
      </c>
      <c r="AC39" s="112" t="n">
        <f aca="false">+Actuals!Z220</f>
        <v>0</v>
      </c>
      <c r="AD39" s="111" t="n">
        <f aca="false">+Actuals!AA220</f>
        <v>0</v>
      </c>
      <c r="AE39" s="112" t="n">
        <f aca="false">+Actuals!AB220</f>
        <v>0</v>
      </c>
      <c r="AF39" s="111" t="n">
        <f aca="false">+Actuals!AC220</f>
        <v>0</v>
      </c>
      <c r="AG39" s="112" t="n">
        <f aca="false">+Actuals!AD220</f>
        <v>0</v>
      </c>
      <c r="AH39" s="111" t="n">
        <f aca="false">+Actuals!AE220</f>
        <v>0</v>
      </c>
      <c r="AI39" s="112" t="n">
        <f aca="false">+Actuals!AF220</f>
        <v>0</v>
      </c>
      <c r="AJ39" s="111" t="n">
        <f aca="false">+Actuals!AG220</f>
        <v>0</v>
      </c>
      <c r="AK39" s="112" t="n">
        <f aca="false">+Actuals!AH220</f>
        <v>0</v>
      </c>
      <c r="AL39" s="111" t="n">
        <f aca="false">+Actuals!AI220</f>
        <v>0</v>
      </c>
      <c r="AM39" s="112" t="n">
        <f aca="false">+Actuals!AJ220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0</v>
      </c>
      <c r="E40" s="47" t="n">
        <f aca="false">SUM(G40,I40,K40,M40,O40,Q40,S40,U40,W40,Y40,AA40,AC40,AE40,AG40,AI40,AK40,AM40)</f>
        <v>0</v>
      </c>
      <c r="F40" s="13" t="n">
        <f aca="false">'TIE-OUT'!L40+RECLASS!L40</f>
        <v>0</v>
      </c>
      <c r="G40" s="47" t="n">
        <f aca="false">'TIE-OUT'!M40+RECLASS!M40</f>
        <v>0</v>
      </c>
      <c r="H40" s="111" t="n">
        <f aca="false">+Actuals!E221</f>
        <v>0</v>
      </c>
      <c r="I40" s="112" t="n">
        <f aca="false">+Actuals!F221</f>
        <v>0</v>
      </c>
      <c r="J40" s="111" t="n">
        <f aca="false">+Actuals!G221</f>
        <v>0</v>
      </c>
      <c r="K40" s="112" t="n">
        <f aca="false">+Actuals!H221</f>
        <v>0</v>
      </c>
      <c r="L40" s="111" t="n">
        <f aca="false">+Actuals!I221</f>
        <v>0</v>
      </c>
      <c r="M40" s="112" t="n">
        <f aca="false">+Actuals!J221</f>
        <v>0</v>
      </c>
      <c r="N40" s="111" t="n">
        <f aca="false">+Actuals!K221</f>
        <v>0</v>
      </c>
      <c r="O40" s="112" t="n">
        <f aca="false">+Actuals!L221</f>
        <v>0</v>
      </c>
      <c r="P40" s="111" t="n">
        <f aca="false">+Actuals!M221</f>
        <v>0</v>
      </c>
      <c r="Q40" s="112" t="n">
        <f aca="false">+Actuals!N221</f>
        <v>0</v>
      </c>
      <c r="R40" s="111" t="n">
        <f aca="false">+Actuals!O221</f>
        <v>0</v>
      </c>
      <c r="S40" s="112" t="n">
        <f aca="false">+Actuals!P221</f>
        <v>0</v>
      </c>
      <c r="T40" s="111" t="n">
        <f aca="false">+Actuals!Q221</f>
        <v>0</v>
      </c>
      <c r="U40" s="112" t="n">
        <f aca="false">+Actuals!R221</f>
        <v>0</v>
      </c>
      <c r="V40" s="111" t="n">
        <f aca="false">+Actuals!S221</f>
        <v>0</v>
      </c>
      <c r="W40" s="112" t="n">
        <f aca="false">+Actuals!T221</f>
        <v>0</v>
      </c>
      <c r="X40" s="111" t="n">
        <f aca="false">+Actuals!U221</f>
        <v>0</v>
      </c>
      <c r="Y40" s="112" t="n">
        <f aca="false">+Actuals!V221</f>
        <v>0</v>
      </c>
      <c r="Z40" s="111" t="n">
        <f aca="false">+Actuals!W221</f>
        <v>0</v>
      </c>
      <c r="AA40" s="112" t="n">
        <f aca="false">+Actuals!X221</f>
        <v>0</v>
      </c>
      <c r="AB40" s="111" t="n">
        <f aca="false">+Actuals!Y221</f>
        <v>0</v>
      </c>
      <c r="AC40" s="112" t="n">
        <f aca="false">+Actuals!Z221</f>
        <v>0</v>
      </c>
      <c r="AD40" s="111" t="n">
        <f aca="false">+Actuals!AA221</f>
        <v>0</v>
      </c>
      <c r="AE40" s="112" t="n">
        <f aca="false">+Actuals!AB221</f>
        <v>0</v>
      </c>
      <c r="AF40" s="111" t="n">
        <f aca="false">+Actuals!AC221</f>
        <v>0</v>
      </c>
      <c r="AG40" s="112" t="n">
        <f aca="false">+Actuals!AD221</f>
        <v>0</v>
      </c>
      <c r="AH40" s="111" t="n">
        <f aca="false">+Actuals!AE221</f>
        <v>0</v>
      </c>
      <c r="AI40" s="112" t="n">
        <f aca="false">+Actuals!AF221</f>
        <v>0</v>
      </c>
      <c r="AJ40" s="111" t="n">
        <f aca="false">+Actuals!AG221</f>
        <v>0</v>
      </c>
      <c r="AK40" s="112" t="n">
        <f aca="false">+Actuals!AH221</f>
        <v>0</v>
      </c>
      <c r="AL40" s="111" t="n">
        <f aca="false">+Actuals!AI221</f>
        <v>0</v>
      </c>
      <c r="AM40" s="112" t="n">
        <f aca="false">+Actuals!AJ221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0</v>
      </c>
      <c r="F41" s="114" t="n">
        <f aca="false">'TIE-OUT'!L41+RECLASS!L41</f>
        <v>0</v>
      </c>
      <c r="G41" s="115" t="n">
        <f aca="false">'TIE-OUT'!M41+RECLASS!M41</f>
        <v>0</v>
      </c>
      <c r="H41" s="111" t="n">
        <f aca="false">+Actuals!E222</f>
        <v>0</v>
      </c>
      <c r="I41" s="112" t="n">
        <f aca="false">+Actuals!F222</f>
        <v>0</v>
      </c>
      <c r="J41" s="111" t="n">
        <f aca="false">+Actuals!G222</f>
        <v>0</v>
      </c>
      <c r="K41" s="112" t="n">
        <f aca="false">+Actuals!H222</f>
        <v>0</v>
      </c>
      <c r="L41" s="111" t="n">
        <f aca="false">+Actuals!I222</f>
        <v>0</v>
      </c>
      <c r="M41" s="112" t="n">
        <f aca="false">+Actuals!J222</f>
        <v>0</v>
      </c>
      <c r="N41" s="111" t="n">
        <f aca="false">+Actuals!K222</f>
        <v>0</v>
      </c>
      <c r="O41" s="112" t="n">
        <f aca="false">+Actuals!L222</f>
        <v>0</v>
      </c>
      <c r="P41" s="111" t="n">
        <f aca="false">+Actuals!M222</f>
        <v>0</v>
      </c>
      <c r="Q41" s="112" t="n">
        <f aca="false">+Actuals!N222</f>
        <v>0</v>
      </c>
      <c r="R41" s="111" t="n">
        <f aca="false">+Actuals!O222</f>
        <v>0</v>
      </c>
      <c r="S41" s="112" t="n">
        <f aca="false">+Actuals!P222</f>
        <v>0</v>
      </c>
      <c r="T41" s="111" t="n">
        <f aca="false">+Actuals!Q222</f>
        <v>0</v>
      </c>
      <c r="U41" s="112" t="n">
        <f aca="false">+Actuals!R222</f>
        <v>0</v>
      </c>
      <c r="V41" s="111" t="n">
        <f aca="false">+Actuals!S222</f>
        <v>0</v>
      </c>
      <c r="W41" s="112" t="n">
        <f aca="false">+Actuals!T222</f>
        <v>0</v>
      </c>
      <c r="X41" s="111" t="n">
        <f aca="false">+Actuals!U222</f>
        <v>0</v>
      </c>
      <c r="Y41" s="112" t="n">
        <f aca="false">+Actuals!V222</f>
        <v>0</v>
      </c>
      <c r="Z41" s="111" t="n">
        <f aca="false">+Actuals!W222</f>
        <v>0</v>
      </c>
      <c r="AA41" s="112" t="n">
        <f aca="false">+Actuals!X222</f>
        <v>0</v>
      </c>
      <c r="AB41" s="111" t="n">
        <f aca="false">+Actuals!Y222</f>
        <v>0</v>
      </c>
      <c r="AC41" s="112" t="n">
        <f aca="false">+Actuals!Z222</f>
        <v>0</v>
      </c>
      <c r="AD41" s="111" t="n">
        <f aca="false">+Actuals!AA222</f>
        <v>0</v>
      </c>
      <c r="AE41" s="112" t="n">
        <f aca="false">+Actuals!AB222</f>
        <v>0</v>
      </c>
      <c r="AF41" s="111" t="n">
        <f aca="false">+Actuals!AC222</f>
        <v>0</v>
      </c>
      <c r="AG41" s="112" t="n">
        <f aca="false">+Actuals!AD222</f>
        <v>0</v>
      </c>
      <c r="AH41" s="111" t="n">
        <f aca="false">+Actuals!AE222</f>
        <v>0</v>
      </c>
      <c r="AI41" s="112" t="n">
        <f aca="false">+Actuals!AF222</f>
        <v>0</v>
      </c>
      <c r="AJ41" s="111" t="n">
        <f aca="false">+Actuals!AG222</f>
        <v>0</v>
      </c>
      <c r="AK41" s="112" t="n">
        <f aca="false">+Actuals!AH222</f>
        <v>0</v>
      </c>
      <c r="AL41" s="111" t="n">
        <f aca="false">+Actuals!AI222</f>
        <v>0</v>
      </c>
      <c r="AM41" s="112" t="n">
        <f aca="false">+Actuals!AJ222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0</v>
      </c>
      <c r="E45" s="47" t="n">
        <f aca="false">SUM(G45,I45,K45,M45,O45,Q45,S45,U45,W45,Y45,AA45,AC45,AE45,AG45,AI45,AK45,AM45)</f>
        <v>0</v>
      </c>
      <c r="F45" s="44" t="n">
        <f aca="false">'TIE-OUT'!L45+RECLASS!L45</f>
        <v>0</v>
      </c>
      <c r="G45" s="45" t="n">
        <f aca="false">'TIE-OUT'!M45+RECLASS!M45</f>
        <v>0</v>
      </c>
      <c r="H45" s="111" t="n">
        <f aca="false">+Actuals!E223</f>
        <v>0</v>
      </c>
      <c r="I45" s="112" t="n">
        <f aca="false">+Actuals!F223</f>
        <v>0</v>
      </c>
      <c r="J45" s="111" t="n">
        <f aca="false">+Actuals!G223</f>
        <v>0</v>
      </c>
      <c r="K45" s="112" t="n">
        <f aca="false">+Actuals!H223</f>
        <v>0</v>
      </c>
      <c r="L45" s="111" t="n">
        <f aca="false">+Actuals!I223</f>
        <v>0</v>
      </c>
      <c r="M45" s="112" t="n">
        <f aca="false">+Actuals!J223</f>
        <v>0</v>
      </c>
      <c r="N45" s="111" t="n">
        <f aca="false">+Actuals!K223</f>
        <v>0</v>
      </c>
      <c r="O45" s="112" t="n">
        <f aca="false">+Actuals!L223</f>
        <v>0</v>
      </c>
      <c r="P45" s="111" t="n">
        <f aca="false">+Actuals!M223</f>
        <v>0</v>
      </c>
      <c r="Q45" s="112" t="n">
        <f aca="false">+Actuals!N223</f>
        <v>0</v>
      </c>
      <c r="R45" s="111" t="n">
        <f aca="false">+Actuals!O223</f>
        <v>0</v>
      </c>
      <c r="S45" s="112" t="n">
        <f aca="false">+Actuals!P223</f>
        <v>0</v>
      </c>
      <c r="T45" s="111" t="n">
        <f aca="false">+Actuals!Q223</f>
        <v>0</v>
      </c>
      <c r="U45" s="112" t="n">
        <f aca="false">+Actuals!R223</f>
        <v>0</v>
      </c>
      <c r="V45" s="111" t="n">
        <f aca="false">+Actuals!S223</f>
        <v>0</v>
      </c>
      <c r="W45" s="112" t="n">
        <f aca="false">+Actuals!T223</f>
        <v>0</v>
      </c>
      <c r="X45" s="111" t="n">
        <f aca="false">+Actuals!U223</f>
        <v>0</v>
      </c>
      <c r="Y45" s="112" t="n">
        <f aca="false">+Actuals!V223</f>
        <v>0</v>
      </c>
      <c r="Z45" s="111" t="n">
        <f aca="false">+Actuals!W223</f>
        <v>0</v>
      </c>
      <c r="AA45" s="112" t="n">
        <f aca="false">+Actuals!X223</f>
        <v>0</v>
      </c>
      <c r="AB45" s="111" t="n">
        <f aca="false">+Actuals!Y223</f>
        <v>0</v>
      </c>
      <c r="AC45" s="112" t="n">
        <f aca="false">+Actuals!Z223</f>
        <v>0</v>
      </c>
      <c r="AD45" s="111" t="n">
        <f aca="false">+Actuals!AA223</f>
        <v>0</v>
      </c>
      <c r="AE45" s="112" t="n">
        <f aca="false">+Actuals!AB223</f>
        <v>0</v>
      </c>
      <c r="AF45" s="111" t="n">
        <f aca="false">+Actuals!AC223</f>
        <v>0</v>
      </c>
      <c r="AG45" s="112" t="n">
        <f aca="false">+Actuals!AD223</f>
        <v>0</v>
      </c>
      <c r="AH45" s="111" t="n">
        <f aca="false">+Actuals!AE223</f>
        <v>0</v>
      </c>
      <c r="AI45" s="112" t="n">
        <f aca="false">+Actuals!AF223</f>
        <v>0</v>
      </c>
      <c r="AJ45" s="111" t="n">
        <f aca="false">+Actuals!AG223</f>
        <v>0</v>
      </c>
      <c r="AK45" s="112" t="n">
        <f aca="false">+Actuals!AH223</f>
        <v>0</v>
      </c>
      <c r="AL45" s="111" t="n">
        <f aca="false">+Actuals!AI223</f>
        <v>0</v>
      </c>
      <c r="AM45" s="112" t="n">
        <f aca="false">+Actuals!AJ223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0</v>
      </c>
      <c r="E47" s="47" t="n">
        <f aca="false">SUM(G47,I47,K47,M47,O47,Q47,S47,U47,W47,Y47,AA47,AC47,AE47,AG47,AI47,AK47,AM47)</f>
        <v>0</v>
      </c>
      <c r="F47" s="13" t="n">
        <f aca="false">'TIE-OUT'!L47+RECLASS!L47</f>
        <v>0</v>
      </c>
      <c r="G47" s="47" t="n">
        <f aca="false">'TIE-OUT'!M47+RECLASS!M47</f>
        <v>0</v>
      </c>
      <c r="H47" s="111" t="n">
        <f aca="false">+Actuals!E224</f>
        <v>0</v>
      </c>
      <c r="I47" s="112" t="n">
        <f aca="false">+Actuals!F224</f>
        <v>0</v>
      </c>
      <c r="J47" s="111" t="n">
        <f aca="false">+Actuals!G224</f>
        <v>0</v>
      </c>
      <c r="K47" s="112" t="n">
        <f aca="false">+Actuals!H224</f>
        <v>0</v>
      </c>
      <c r="L47" s="111" t="n">
        <f aca="false">+Actuals!I224</f>
        <v>0</v>
      </c>
      <c r="M47" s="112" t="n">
        <f aca="false">+Actuals!J224</f>
        <v>0</v>
      </c>
      <c r="N47" s="111" t="n">
        <f aca="false">+Actuals!K224</f>
        <v>0</v>
      </c>
      <c r="O47" s="112" t="n">
        <f aca="false">+Actuals!L224</f>
        <v>0</v>
      </c>
      <c r="P47" s="111" t="n">
        <f aca="false">+Actuals!M224</f>
        <v>0</v>
      </c>
      <c r="Q47" s="112" t="n">
        <f aca="false">+Actuals!N224</f>
        <v>0</v>
      </c>
      <c r="R47" s="111" t="n">
        <f aca="false">+Actuals!O224</f>
        <v>0</v>
      </c>
      <c r="S47" s="112" t="n">
        <f aca="false">+Actuals!P224</f>
        <v>0</v>
      </c>
      <c r="T47" s="111" t="n">
        <f aca="false">+Actuals!Q224</f>
        <v>0</v>
      </c>
      <c r="U47" s="112" t="n">
        <f aca="false">+Actuals!R224</f>
        <v>0</v>
      </c>
      <c r="V47" s="111" t="n">
        <f aca="false">+Actuals!S224</f>
        <v>0</v>
      </c>
      <c r="W47" s="112" t="n">
        <f aca="false">+Actuals!T224</f>
        <v>0</v>
      </c>
      <c r="X47" s="111" t="n">
        <f aca="false">+Actuals!U224</f>
        <v>0</v>
      </c>
      <c r="Y47" s="112" t="n">
        <f aca="false">+Actuals!V224</f>
        <v>0</v>
      </c>
      <c r="Z47" s="111" t="n">
        <f aca="false">+Actuals!W224</f>
        <v>0</v>
      </c>
      <c r="AA47" s="112" t="n">
        <f aca="false">+Actuals!X224</f>
        <v>0</v>
      </c>
      <c r="AB47" s="111" t="n">
        <f aca="false">+Actuals!Y224</f>
        <v>0</v>
      </c>
      <c r="AC47" s="112" t="n">
        <f aca="false">+Actuals!Z224</f>
        <v>0</v>
      </c>
      <c r="AD47" s="111" t="n">
        <f aca="false">+Actuals!AA224</f>
        <v>0</v>
      </c>
      <c r="AE47" s="112" t="n">
        <f aca="false">+Actuals!AB224</f>
        <v>0</v>
      </c>
      <c r="AF47" s="111" t="n">
        <f aca="false">+Actuals!AC224</f>
        <v>0</v>
      </c>
      <c r="AG47" s="112" t="n">
        <f aca="false">+Actuals!AD224</f>
        <v>0</v>
      </c>
      <c r="AH47" s="111" t="n">
        <f aca="false">+Actuals!AE224</f>
        <v>0</v>
      </c>
      <c r="AI47" s="112" t="n">
        <f aca="false">+Actuals!AF224</f>
        <v>0</v>
      </c>
      <c r="AJ47" s="111" t="n">
        <f aca="false">+Actuals!AG224</f>
        <v>0</v>
      </c>
      <c r="AK47" s="112" t="n">
        <f aca="false">+Actuals!AH224</f>
        <v>0</v>
      </c>
      <c r="AL47" s="111" t="n">
        <f aca="false">+Actuals!AI224</f>
        <v>0</v>
      </c>
      <c r="AM47" s="112" t="n">
        <f aca="false">+Actuals!AJ224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0</v>
      </c>
      <c r="E49" s="47" t="n">
        <f aca="false">SUM(G49,I49,K49,M49,O49,Q49,S49,U49,W49,Y49,AA49,AC49,AE49,AG49,AI49,AK49,AM49)</f>
        <v>0</v>
      </c>
      <c r="F49" s="13" t="n">
        <f aca="false">'TIE-OUT'!L49+RECLASS!L49</f>
        <v>0</v>
      </c>
      <c r="G49" s="47" t="n">
        <f aca="false">'TIE-OUT'!M49+RECLASS!M49</f>
        <v>0</v>
      </c>
      <c r="H49" s="111" t="n">
        <f aca="false">+Actuals!E225</f>
        <v>0</v>
      </c>
      <c r="I49" s="112" t="n">
        <f aca="false">+Actuals!F225</f>
        <v>0</v>
      </c>
      <c r="J49" s="111" t="n">
        <f aca="false">+Actuals!G225</f>
        <v>0</v>
      </c>
      <c r="K49" s="112" t="n">
        <f aca="false">+Actuals!H225</f>
        <v>0</v>
      </c>
      <c r="L49" s="111" t="n">
        <f aca="false">+Actuals!I225</f>
        <v>0</v>
      </c>
      <c r="M49" s="112" t="n">
        <f aca="false">+Actuals!J225</f>
        <v>0</v>
      </c>
      <c r="N49" s="111" t="n">
        <f aca="false">+Actuals!K225</f>
        <v>0</v>
      </c>
      <c r="O49" s="112" t="n">
        <f aca="false">+Actuals!L225</f>
        <v>0</v>
      </c>
      <c r="P49" s="111" t="n">
        <f aca="false">+Actuals!M225</f>
        <v>0</v>
      </c>
      <c r="Q49" s="112" t="n">
        <f aca="false">+Actuals!N225</f>
        <v>0</v>
      </c>
      <c r="R49" s="111" t="n">
        <f aca="false">+Actuals!O225</f>
        <v>0</v>
      </c>
      <c r="S49" s="112" t="n">
        <f aca="false">+Actuals!P225</f>
        <v>0</v>
      </c>
      <c r="T49" s="111" t="n">
        <f aca="false">+Actuals!Q225</f>
        <v>0</v>
      </c>
      <c r="U49" s="112" t="n">
        <f aca="false">+Actuals!R225</f>
        <v>0</v>
      </c>
      <c r="V49" s="111" t="n">
        <f aca="false">+Actuals!S225</f>
        <v>0</v>
      </c>
      <c r="W49" s="112" t="n">
        <f aca="false">+Actuals!T225</f>
        <v>0</v>
      </c>
      <c r="X49" s="111" t="n">
        <f aca="false">+Actuals!U225</f>
        <v>0</v>
      </c>
      <c r="Y49" s="112" t="n">
        <f aca="false">+Actuals!V225</f>
        <v>0</v>
      </c>
      <c r="Z49" s="111" t="n">
        <f aca="false">+Actuals!W225</f>
        <v>0</v>
      </c>
      <c r="AA49" s="112" t="n">
        <f aca="false">+Actuals!X225</f>
        <v>0</v>
      </c>
      <c r="AB49" s="111" t="n">
        <f aca="false">+Actuals!Y225</f>
        <v>0</v>
      </c>
      <c r="AC49" s="112" t="n">
        <f aca="false">+Actuals!Z225</f>
        <v>0</v>
      </c>
      <c r="AD49" s="111" t="n">
        <f aca="false">+Actuals!AA225</f>
        <v>0</v>
      </c>
      <c r="AE49" s="112" t="n">
        <f aca="false">+Actuals!AB225</f>
        <v>0</v>
      </c>
      <c r="AF49" s="111" t="n">
        <f aca="false">+Actuals!AC225</f>
        <v>-0</v>
      </c>
      <c r="AG49" s="112" t="n">
        <f aca="false">+Actuals!AD225</f>
        <v>-0</v>
      </c>
      <c r="AH49" s="111" t="n">
        <f aca="false">+Actuals!AE225</f>
        <v>-0</v>
      </c>
      <c r="AI49" s="112" t="n">
        <f aca="false">+Actuals!AF225</f>
        <v>-0</v>
      </c>
      <c r="AJ49" s="111" t="n">
        <f aca="false">+Actuals!AG225</f>
        <v>-0</v>
      </c>
      <c r="AK49" s="112" t="n">
        <f aca="false">+Actuals!AH225</f>
        <v>-0</v>
      </c>
      <c r="AL49" s="111" t="n">
        <f aca="false">+Actuals!AI225</f>
        <v>-0</v>
      </c>
      <c r="AM49" s="112" t="n">
        <f aca="false">+Actuals!AJ225</f>
        <v>-0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0</v>
      </c>
      <c r="E51" s="47" t="n">
        <f aca="false">SUM(G51,I51,K51,M51,O51,Q51,S51,U51,W51,Y51,AA51,AC51,AE51,AG51,AI51,AK51,AM51)</f>
        <v>0</v>
      </c>
      <c r="F51" s="13" t="n">
        <f aca="false">'TIE-OUT'!L51+RECLASS!L51</f>
        <v>0</v>
      </c>
      <c r="G51" s="47" t="n">
        <f aca="false">'TIE-OUT'!M51+RECLASS!M51</f>
        <v>0</v>
      </c>
      <c r="H51" s="111" t="n">
        <f aca="false">+Actuals!E226</f>
        <v>0</v>
      </c>
      <c r="I51" s="112" t="n">
        <f aca="false">+Actuals!F226</f>
        <v>0</v>
      </c>
      <c r="J51" s="111" t="n">
        <f aca="false">+Actuals!G226</f>
        <v>0</v>
      </c>
      <c r="K51" s="112" t="n">
        <f aca="false">+Actuals!H226</f>
        <v>0</v>
      </c>
      <c r="L51" s="111" t="n">
        <f aca="false">+Actuals!I226</f>
        <v>0</v>
      </c>
      <c r="M51" s="112" t="n">
        <f aca="false">+Actuals!J226</f>
        <v>0</v>
      </c>
      <c r="N51" s="111" t="n">
        <f aca="false">+Actuals!K226</f>
        <v>0</v>
      </c>
      <c r="O51" s="112" t="n">
        <f aca="false">+Actuals!L226</f>
        <v>0</v>
      </c>
      <c r="P51" s="111" t="n">
        <f aca="false">+Actuals!M226</f>
        <v>0</v>
      </c>
      <c r="Q51" s="112" t="n">
        <f aca="false">+Actuals!N226</f>
        <v>0</v>
      </c>
      <c r="R51" s="111" t="n">
        <f aca="false">+Actuals!O226</f>
        <v>0</v>
      </c>
      <c r="S51" s="112" t="n">
        <f aca="false">+Actuals!P226</f>
        <v>0</v>
      </c>
      <c r="T51" s="111" t="n">
        <f aca="false">+Actuals!Q226</f>
        <v>0</v>
      </c>
      <c r="U51" s="112" t="n">
        <f aca="false">+Actuals!R226</f>
        <v>0</v>
      </c>
      <c r="V51" s="111" t="n">
        <f aca="false">+Actuals!S226</f>
        <v>0</v>
      </c>
      <c r="W51" s="112" t="n">
        <f aca="false">+Actuals!T226</f>
        <v>0</v>
      </c>
      <c r="X51" s="111" t="n">
        <f aca="false">+Actuals!U226</f>
        <v>0</v>
      </c>
      <c r="Y51" s="112" t="n">
        <f aca="false">+Actuals!V226</f>
        <v>0</v>
      </c>
      <c r="Z51" s="111" t="n">
        <f aca="false">+Actuals!W226</f>
        <v>0</v>
      </c>
      <c r="AA51" s="112" t="n">
        <f aca="false">+Actuals!X226</f>
        <v>0</v>
      </c>
      <c r="AB51" s="111" t="n">
        <f aca="false">+Actuals!Y226</f>
        <v>0</v>
      </c>
      <c r="AC51" s="112" t="n">
        <f aca="false">+Actuals!Z226</f>
        <v>0</v>
      </c>
      <c r="AD51" s="111" t="n">
        <f aca="false">+Actuals!AA226</f>
        <v>0</v>
      </c>
      <c r="AE51" s="112" t="n">
        <f aca="false">+Actuals!AB226</f>
        <v>0</v>
      </c>
      <c r="AF51" s="111" t="n">
        <f aca="false">+Actuals!AC226</f>
        <v>-0</v>
      </c>
      <c r="AG51" s="112" t="n">
        <f aca="false">+Actuals!AD226</f>
        <v>-0</v>
      </c>
      <c r="AH51" s="111" t="n">
        <f aca="false">+Actuals!AE226</f>
        <v>-0</v>
      </c>
      <c r="AI51" s="112" t="n">
        <f aca="false">+Actuals!AF226</f>
        <v>-0</v>
      </c>
      <c r="AJ51" s="111" t="n">
        <f aca="false">+Actuals!AG226</f>
        <v>-0</v>
      </c>
      <c r="AK51" s="112" t="n">
        <f aca="false">+Actuals!AH226</f>
        <v>-0</v>
      </c>
      <c r="AL51" s="111" t="n">
        <f aca="false">+Actuals!AI226</f>
        <v>0</v>
      </c>
      <c r="AM51" s="112" t="n">
        <f aca="false">+Actuals!AJ226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0</v>
      </c>
      <c r="E54" s="47" t="n">
        <f aca="false">SUM(G54,I54,K54,M54,O54,Q54,S54,U54,W54,Y54,AA54,AC54,AE54,AG54,AI54,AK54,AM54)</f>
        <v>0</v>
      </c>
      <c r="F54" s="44" t="n">
        <f aca="false">'TIE-OUT'!L54+RECLASS!L54</f>
        <v>0</v>
      </c>
      <c r="G54" s="45" t="n">
        <f aca="false">'TIE-OUT'!M54+RECLASS!M54</f>
        <v>0</v>
      </c>
      <c r="H54" s="111" t="n">
        <f aca="false">+Actuals!E227</f>
        <v>0</v>
      </c>
      <c r="I54" s="112" t="n">
        <f aca="false">+Actuals!F227</f>
        <v>0</v>
      </c>
      <c r="J54" s="111" t="n">
        <f aca="false">+Actuals!G227</f>
        <v>0</v>
      </c>
      <c r="K54" s="112" t="n">
        <f aca="false">+Actuals!H227</f>
        <v>0</v>
      </c>
      <c r="L54" s="111" t="n">
        <f aca="false">+Actuals!I227</f>
        <v>0</v>
      </c>
      <c r="M54" s="112" t="n">
        <f aca="false">+Actuals!J227</f>
        <v>0</v>
      </c>
      <c r="N54" s="111" t="n">
        <f aca="false">+Actuals!K227</f>
        <v>0</v>
      </c>
      <c r="O54" s="112" t="n">
        <f aca="false">+Actuals!L227</f>
        <v>0</v>
      </c>
      <c r="P54" s="111" t="n">
        <f aca="false">+Actuals!M227</f>
        <v>0</v>
      </c>
      <c r="Q54" s="112" t="n">
        <f aca="false">+Actuals!N227</f>
        <v>0</v>
      </c>
      <c r="R54" s="111" t="n">
        <f aca="false">+Actuals!O227</f>
        <v>0</v>
      </c>
      <c r="S54" s="112" t="n">
        <f aca="false">+Actuals!P227</f>
        <v>0</v>
      </c>
      <c r="T54" s="111" t="n">
        <f aca="false">+Actuals!Q227</f>
        <v>0</v>
      </c>
      <c r="U54" s="112" t="n">
        <f aca="false">+Actuals!R227</f>
        <v>0</v>
      </c>
      <c r="V54" s="111" t="n">
        <f aca="false">+Actuals!S227</f>
        <v>0</v>
      </c>
      <c r="W54" s="112" t="n">
        <f aca="false">+Actuals!T227</f>
        <v>0</v>
      </c>
      <c r="X54" s="111" t="n">
        <f aca="false">+Actuals!U227</f>
        <v>0</v>
      </c>
      <c r="Y54" s="112" t="n">
        <f aca="false">+Actuals!V227</f>
        <v>0</v>
      </c>
      <c r="Z54" s="111" t="n">
        <f aca="false">+Actuals!W227</f>
        <v>0</v>
      </c>
      <c r="AA54" s="112" t="n">
        <f aca="false">+Actuals!X227</f>
        <v>0</v>
      </c>
      <c r="AB54" s="111" t="n">
        <f aca="false">+Actuals!Y227</f>
        <v>0</v>
      </c>
      <c r="AC54" s="112" t="n">
        <f aca="false">+Actuals!Z227</f>
        <v>0</v>
      </c>
      <c r="AD54" s="111" t="n">
        <f aca="false">+Actuals!AA227</f>
        <v>0</v>
      </c>
      <c r="AE54" s="112" t="n">
        <f aca="false">+Actuals!AB227</f>
        <v>0</v>
      </c>
      <c r="AF54" s="111" t="n">
        <f aca="false">+Actuals!AC227</f>
        <v>-0</v>
      </c>
      <c r="AG54" s="112" t="n">
        <f aca="false">+Actuals!AD227</f>
        <v>-0</v>
      </c>
      <c r="AH54" s="111" t="n">
        <f aca="false">+Actuals!AE227</f>
        <v>-0</v>
      </c>
      <c r="AI54" s="112" t="n">
        <f aca="false">+Actuals!AF227</f>
        <v>-0</v>
      </c>
      <c r="AJ54" s="111" t="n">
        <f aca="false">+Actuals!AG227</f>
        <v>-0</v>
      </c>
      <c r="AK54" s="112" t="n">
        <f aca="false">+Actuals!AH227</f>
        <v>-0</v>
      </c>
      <c r="AL54" s="111" t="n">
        <f aca="false">+Actuals!AI227</f>
        <v>-0</v>
      </c>
      <c r="AM54" s="112" t="n">
        <f aca="false">+Actuals!AJ227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0</v>
      </c>
      <c r="E55" s="47" t="n">
        <f aca="false">SUM(G55,I55,K55,M55,O55,Q55,S55,U55,W55,Y55,AA55,AC55,AE55,AG55,AI55,AK55,AM55)</f>
        <v>0</v>
      </c>
      <c r="F55" s="114" t="n">
        <f aca="false">'TIE-OUT'!L55+RECLASS!L55</f>
        <v>0</v>
      </c>
      <c r="G55" s="115" t="n">
        <f aca="false">'TIE-OUT'!M55+RECLASS!M55</f>
        <v>0</v>
      </c>
      <c r="H55" s="111" t="n">
        <f aca="false">+Actuals!E228</f>
        <v>0</v>
      </c>
      <c r="I55" s="112" t="n">
        <f aca="false">+Actuals!F228</f>
        <v>0</v>
      </c>
      <c r="J55" s="111" t="n">
        <f aca="false">+Actuals!G228</f>
        <v>0</v>
      </c>
      <c r="K55" s="112" t="n">
        <f aca="false">+Actuals!H228</f>
        <v>0</v>
      </c>
      <c r="L55" s="111" t="n">
        <f aca="false">+Actuals!I228</f>
        <v>0</v>
      </c>
      <c r="M55" s="112" t="n">
        <f aca="false">+Actuals!J228</f>
        <v>0</v>
      </c>
      <c r="N55" s="111" t="n">
        <f aca="false">+Actuals!K228</f>
        <v>0</v>
      </c>
      <c r="O55" s="112" t="n">
        <f aca="false">+Actuals!L228</f>
        <v>0</v>
      </c>
      <c r="P55" s="111" t="n">
        <f aca="false">+Actuals!M228</f>
        <v>0</v>
      </c>
      <c r="Q55" s="112" t="n">
        <f aca="false">+Actuals!N228</f>
        <v>0</v>
      </c>
      <c r="R55" s="111" t="n">
        <f aca="false">+Actuals!O228</f>
        <v>0</v>
      </c>
      <c r="S55" s="112" t="n">
        <f aca="false">+Actuals!P228</f>
        <v>0</v>
      </c>
      <c r="T55" s="111" t="n">
        <f aca="false">+Actuals!Q228</f>
        <v>0</v>
      </c>
      <c r="U55" s="112" t="n">
        <f aca="false">+Actuals!R228</f>
        <v>0</v>
      </c>
      <c r="V55" s="111" t="n">
        <f aca="false">+Actuals!S228</f>
        <v>0</v>
      </c>
      <c r="W55" s="112" t="n">
        <f aca="false">+Actuals!T228</f>
        <v>0</v>
      </c>
      <c r="X55" s="111" t="n">
        <f aca="false">+Actuals!U228</f>
        <v>0</v>
      </c>
      <c r="Y55" s="112" t="n">
        <f aca="false">+Actuals!V228</f>
        <v>0</v>
      </c>
      <c r="Z55" s="111" t="n">
        <f aca="false">+Actuals!W228</f>
        <v>0</v>
      </c>
      <c r="AA55" s="112" t="n">
        <f aca="false">+Actuals!X228</f>
        <v>0</v>
      </c>
      <c r="AB55" s="111" t="n">
        <f aca="false">+Actuals!Y228</f>
        <v>0</v>
      </c>
      <c r="AC55" s="112" t="n">
        <f aca="false">+Actuals!Z228</f>
        <v>0</v>
      </c>
      <c r="AD55" s="111" t="n">
        <f aca="false">+Actuals!AA228</f>
        <v>0</v>
      </c>
      <c r="AE55" s="112" t="n">
        <f aca="false">+Actuals!AB228</f>
        <v>0</v>
      </c>
      <c r="AF55" s="111" t="n">
        <f aca="false">+Actuals!AC228</f>
        <v>-0</v>
      </c>
      <c r="AG55" s="112" t="n">
        <f aca="false">+Actuals!AD228</f>
        <v>-0</v>
      </c>
      <c r="AH55" s="111" t="n">
        <f aca="false">+Actuals!AE228</f>
        <v>-0</v>
      </c>
      <c r="AI55" s="112" t="n">
        <f aca="false">+Actuals!AF228</f>
        <v>-0</v>
      </c>
      <c r="AJ55" s="111" t="n">
        <f aca="false">+Actuals!AG228</f>
        <v>-0</v>
      </c>
      <c r="AK55" s="112" t="n">
        <f aca="false">+Actuals!AH228</f>
        <v>-0</v>
      </c>
      <c r="AL55" s="111" t="n">
        <f aca="false">+Actuals!AI228</f>
        <v>-0</v>
      </c>
      <c r="AM55" s="112" t="n">
        <f aca="false">+Actuals!AJ228</f>
        <v>-0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0</v>
      </c>
      <c r="E59" s="47" t="n">
        <f aca="false">SUM(G59,I59,K59,M59,O59,Q59,S59,U59,W59,Y59,AA59,AC59,AE59,AG59,AI59,AK59,AM59)</f>
        <v>0</v>
      </c>
      <c r="F59" s="44" t="n">
        <f aca="false">'TIE-OUT'!L59+RECLASS!L59</f>
        <v>0</v>
      </c>
      <c r="G59" s="45" t="n">
        <f aca="false">'TIE-OUT'!M59+RECLASS!M59</f>
        <v>0</v>
      </c>
      <c r="H59" s="111" t="n">
        <f aca="false">+Actuals!E229</f>
        <v>0</v>
      </c>
      <c r="I59" s="112" t="n">
        <f aca="false">+Actuals!F229</f>
        <v>0</v>
      </c>
      <c r="J59" s="111" t="n">
        <f aca="false">+Actuals!G229</f>
        <v>0</v>
      </c>
      <c r="K59" s="112" t="n">
        <f aca="false">+Actuals!H229</f>
        <v>0</v>
      </c>
      <c r="L59" s="111" t="n">
        <f aca="false">+Actuals!I229</f>
        <v>0</v>
      </c>
      <c r="M59" s="112" t="n">
        <f aca="false">+Actuals!J229</f>
        <v>0</v>
      </c>
      <c r="N59" s="111" t="n">
        <f aca="false">+Actuals!K229</f>
        <v>0</v>
      </c>
      <c r="O59" s="112" t="n">
        <f aca="false">+Actuals!L229</f>
        <v>0</v>
      </c>
      <c r="P59" s="111" t="n">
        <f aca="false">+Actuals!M229</f>
        <v>0</v>
      </c>
      <c r="Q59" s="112" t="n">
        <f aca="false">+Actuals!N229</f>
        <v>0</v>
      </c>
      <c r="R59" s="111" t="n">
        <f aca="false">+Actuals!O229</f>
        <v>0</v>
      </c>
      <c r="S59" s="112" t="n">
        <f aca="false">+Actuals!P229</f>
        <v>0</v>
      </c>
      <c r="T59" s="111" t="n">
        <f aca="false">+Actuals!Q229</f>
        <v>0</v>
      </c>
      <c r="U59" s="112" t="n">
        <f aca="false">+Actuals!R229</f>
        <v>0</v>
      </c>
      <c r="V59" s="111" t="n">
        <f aca="false">+Actuals!S229</f>
        <v>0</v>
      </c>
      <c r="W59" s="112" t="n">
        <f aca="false">+Actuals!T229</f>
        <v>0</v>
      </c>
      <c r="X59" s="111" t="n">
        <f aca="false">+Actuals!U229</f>
        <v>0</v>
      </c>
      <c r="Y59" s="112" t="n">
        <f aca="false">+Actuals!V229</f>
        <v>0</v>
      </c>
      <c r="Z59" s="111" t="n">
        <f aca="false">+Actuals!W229</f>
        <v>0</v>
      </c>
      <c r="AA59" s="112" t="n">
        <f aca="false">+Actuals!X229</f>
        <v>0</v>
      </c>
      <c r="AB59" s="111" t="n">
        <f aca="false">+Actuals!Y229</f>
        <v>0</v>
      </c>
      <c r="AC59" s="112" t="n">
        <f aca="false">+Actuals!Z229</f>
        <v>0</v>
      </c>
      <c r="AD59" s="111" t="n">
        <f aca="false">+Actuals!AA229</f>
        <v>0</v>
      </c>
      <c r="AE59" s="112" t="n">
        <f aca="false">+Actuals!AB229</f>
        <v>0</v>
      </c>
      <c r="AF59" s="111" t="n">
        <f aca="false">+Actuals!AC229</f>
        <v>0</v>
      </c>
      <c r="AG59" s="112" t="n">
        <f aca="false">+Actuals!AD229</f>
        <v>0</v>
      </c>
      <c r="AH59" s="111" t="n">
        <f aca="false">+Actuals!AE229</f>
        <v>0</v>
      </c>
      <c r="AI59" s="112" t="n">
        <f aca="false">+Actuals!AF229</f>
        <v>0</v>
      </c>
      <c r="AJ59" s="111" t="n">
        <f aca="false">+Actuals!AG229</f>
        <v>0</v>
      </c>
      <c r="AK59" s="112" t="n">
        <f aca="false">+Actuals!AH229</f>
        <v>0</v>
      </c>
      <c r="AL59" s="111" t="n">
        <f aca="false">+Actuals!AI229</f>
        <v>0</v>
      </c>
      <c r="AM59" s="112" t="n">
        <f aca="false">+Actuals!AJ229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0</v>
      </c>
      <c r="F60" s="114" t="n">
        <f aca="false">'TIE-OUT'!L60+RECLASS!L60</f>
        <v>0</v>
      </c>
      <c r="G60" s="115" t="n">
        <f aca="false">'TIE-OUT'!M60+RECLASS!M60</f>
        <v>0</v>
      </c>
      <c r="H60" s="111" t="n">
        <f aca="false">+Actuals!E230</f>
        <v>0</v>
      </c>
      <c r="I60" s="112" t="n">
        <f aca="false">+Actuals!F230</f>
        <v>0</v>
      </c>
      <c r="J60" s="111" t="n">
        <f aca="false">+Actuals!G230</f>
        <v>0</v>
      </c>
      <c r="K60" s="112" t="n">
        <f aca="false">+Actuals!H230</f>
        <v>0</v>
      </c>
      <c r="L60" s="111" t="n">
        <f aca="false">+Actuals!I230</f>
        <v>0</v>
      </c>
      <c r="M60" s="112" t="n">
        <f aca="false">+Actuals!J230</f>
        <v>0</v>
      </c>
      <c r="N60" s="111" t="n">
        <f aca="false">+Actuals!K230</f>
        <v>0</v>
      </c>
      <c r="O60" s="112" t="n">
        <f aca="false">+Actuals!L230</f>
        <v>0</v>
      </c>
      <c r="P60" s="111" t="n">
        <f aca="false">+Actuals!M230</f>
        <v>0</v>
      </c>
      <c r="Q60" s="112" t="n">
        <f aca="false">+Actuals!N230</f>
        <v>0</v>
      </c>
      <c r="R60" s="111" t="n">
        <f aca="false">+Actuals!O230</f>
        <v>0</v>
      </c>
      <c r="S60" s="112" t="n">
        <f aca="false">+Actuals!P230</f>
        <v>0</v>
      </c>
      <c r="T60" s="111" t="n">
        <f aca="false">+Actuals!Q230</f>
        <v>0</v>
      </c>
      <c r="U60" s="112" t="n">
        <f aca="false">+Actuals!R230</f>
        <v>0</v>
      </c>
      <c r="V60" s="111" t="n">
        <f aca="false">+Actuals!S230</f>
        <v>0</v>
      </c>
      <c r="W60" s="112" t="n">
        <f aca="false">+Actuals!T230</f>
        <v>0</v>
      </c>
      <c r="X60" s="111" t="n">
        <f aca="false">+Actuals!U230</f>
        <v>0</v>
      </c>
      <c r="Y60" s="112" t="n">
        <f aca="false">+Actuals!V230</f>
        <v>0</v>
      </c>
      <c r="Z60" s="111" t="n">
        <f aca="false">+Actuals!W230</f>
        <v>0</v>
      </c>
      <c r="AA60" s="112" t="n">
        <f aca="false">+Actuals!X230</f>
        <v>0</v>
      </c>
      <c r="AB60" s="111" t="n">
        <f aca="false">+Actuals!Y230</f>
        <v>0</v>
      </c>
      <c r="AC60" s="112" t="n">
        <f aca="false">+Actuals!Z230</f>
        <v>0</v>
      </c>
      <c r="AD60" s="111" t="n">
        <f aca="false">+Actuals!AA230</f>
        <v>0</v>
      </c>
      <c r="AE60" s="112" t="n">
        <f aca="false">+Actuals!AB230</f>
        <v>0</v>
      </c>
      <c r="AF60" s="111" t="n">
        <f aca="false">+Actuals!AC230</f>
        <v>0</v>
      </c>
      <c r="AG60" s="112" t="n">
        <f aca="false">+Actuals!AD230</f>
        <v>0</v>
      </c>
      <c r="AH60" s="111" t="n">
        <f aca="false">+Actuals!AE230</f>
        <v>0</v>
      </c>
      <c r="AI60" s="112" t="n">
        <f aca="false">+Actuals!AF230</f>
        <v>0</v>
      </c>
      <c r="AJ60" s="111" t="n">
        <f aca="false">+Actuals!AG230</f>
        <v>0</v>
      </c>
      <c r="AK60" s="112" t="n">
        <f aca="false">+Actuals!AH230</f>
        <v>0</v>
      </c>
      <c r="AL60" s="111" t="n">
        <f aca="false">+Actuals!AI230</f>
        <v>0</v>
      </c>
      <c r="AM60" s="112" t="n">
        <f aca="false">+Actuals!AJ230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0</v>
      </c>
      <c r="E64" s="47" t="n">
        <f aca="false">SUM(G64,I64,K64,M64,O64,Q64,S64,U64,W64,Y64,AA64,AC64,AE64,AG64,AI64,AK64,AM64)</f>
        <v>0</v>
      </c>
      <c r="F64" s="44" t="n">
        <f aca="false">'TIE-OUT'!L64+RECLASS!L64</f>
        <v>0</v>
      </c>
      <c r="G64" s="45" t="n">
        <f aca="false">'TIE-OUT'!M64+RECLASS!M64</f>
        <v>0</v>
      </c>
      <c r="H64" s="111" t="n">
        <f aca="false">+Actuals!E231</f>
        <v>0</v>
      </c>
      <c r="I64" s="112" t="n">
        <f aca="false">+Actuals!F231</f>
        <v>0</v>
      </c>
      <c r="J64" s="111" t="n">
        <f aca="false">+Actuals!G231</f>
        <v>0</v>
      </c>
      <c r="K64" s="112" t="n">
        <f aca="false">+Actuals!H231</f>
        <v>0</v>
      </c>
      <c r="L64" s="111" t="n">
        <f aca="false">+Actuals!I231</f>
        <v>0</v>
      </c>
      <c r="M64" s="112" t="n">
        <f aca="false">+Actuals!J231</f>
        <v>0</v>
      </c>
      <c r="N64" s="111" t="n">
        <f aca="false">+Actuals!K231</f>
        <v>0</v>
      </c>
      <c r="O64" s="112" t="n">
        <f aca="false">+Actuals!L231</f>
        <v>0</v>
      </c>
      <c r="P64" s="111" t="n">
        <f aca="false">+Actuals!M231</f>
        <v>0</v>
      </c>
      <c r="Q64" s="112" t="n">
        <f aca="false">+Actuals!N231</f>
        <v>0</v>
      </c>
      <c r="R64" s="111" t="n">
        <f aca="false">+Actuals!O231</f>
        <v>0</v>
      </c>
      <c r="S64" s="112" t="n">
        <f aca="false">+Actuals!P231</f>
        <v>0</v>
      </c>
      <c r="T64" s="111" t="n">
        <f aca="false">+Actuals!Q231</f>
        <v>0</v>
      </c>
      <c r="U64" s="112" t="n">
        <f aca="false">+Actuals!R231</f>
        <v>0</v>
      </c>
      <c r="V64" s="111" t="n">
        <f aca="false">+Actuals!S231</f>
        <v>0</v>
      </c>
      <c r="W64" s="112" t="n">
        <f aca="false">+Actuals!T231</f>
        <v>0</v>
      </c>
      <c r="X64" s="111" t="n">
        <f aca="false">+Actuals!U231</f>
        <v>0</v>
      </c>
      <c r="Y64" s="112" t="n">
        <f aca="false">+Actuals!V231</f>
        <v>0</v>
      </c>
      <c r="Z64" s="111" t="n">
        <f aca="false">+Actuals!W231</f>
        <v>0</v>
      </c>
      <c r="AA64" s="112" t="n">
        <f aca="false">+Actuals!X231</f>
        <v>0</v>
      </c>
      <c r="AB64" s="111" t="n">
        <f aca="false">+Actuals!Y231</f>
        <v>0</v>
      </c>
      <c r="AC64" s="112" t="n">
        <f aca="false">+Actuals!Z231</f>
        <v>0</v>
      </c>
      <c r="AD64" s="111" t="n">
        <f aca="false">+Actuals!AA231</f>
        <v>0</v>
      </c>
      <c r="AE64" s="112" t="n">
        <f aca="false">+Actuals!AB231</f>
        <v>0</v>
      </c>
      <c r="AF64" s="111" t="n">
        <f aca="false">+Actuals!AC231</f>
        <v>0</v>
      </c>
      <c r="AG64" s="112" t="n">
        <f aca="false">+Actuals!AD231</f>
        <v>0</v>
      </c>
      <c r="AH64" s="111" t="n">
        <f aca="false">+Actuals!AE231</f>
        <v>0</v>
      </c>
      <c r="AI64" s="112" t="n">
        <f aca="false">+Actuals!AF231</f>
        <v>0</v>
      </c>
      <c r="AJ64" s="111" t="n">
        <f aca="false">+Actuals!AG231</f>
        <v>0</v>
      </c>
      <c r="AK64" s="112" t="n">
        <f aca="false">+Actuals!AH231</f>
        <v>0</v>
      </c>
      <c r="AL64" s="111" t="n">
        <f aca="false">+Actuals!AI231</f>
        <v>0</v>
      </c>
      <c r="AM64" s="112" t="n">
        <f aca="false">+Actuals!AJ231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0</v>
      </c>
      <c r="E65" s="47" t="n">
        <f aca="false">SUM(G65,I65,K65,M65,O65,Q65,S65,U65,W65,Y65,AA65,AC65,AE65,AG65,AI65,AK65,AM65)</f>
        <v>0</v>
      </c>
      <c r="F65" s="114" t="n">
        <f aca="false">'TIE-OUT'!L65+RECLASS!L65</f>
        <v>0</v>
      </c>
      <c r="G65" s="115" t="n">
        <f aca="false">'TIE-OUT'!M65+RECLASS!M65</f>
        <v>0</v>
      </c>
      <c r="H65" s="111" t="n">
        <f aca="false">+Actuals!E232</f>
        <v>0</v>
      </c>
      <c r="I65" s="112" t="n">
        <f aca="false">+Actuals!F232</f>
        <v>0</v>
      </c>
      <c r="J65" s="111" t="n">
        <f aca="false">+Actuals!G232</f>
        <v>0</v>
      </c>
      <c r="K65" s="112" t="n">
        <f aca="false">+Actuals!H232</f>
        <v>0</v>
      </c>
      <c r="L65" s="111" t="n">
        <f aca="false">+Actuals!I232</f>
        <v>0</v>
      </c>
      <c r="M65" s="112" t="n">
        <f aca="false">+Actuals!J232</f>
        <v>0</v>
      </c>
      <c r="N65" s="111" t="n">
        <f aca="false">+Actuals!K232</f>
        <v>0</v>
      </c>
      <c r="O65" s="112" t="n">
        <f aca="false">+Actuals!L232</f>
        <v>0</v>
      </c>
      <c r="P65" s="111" t="n">
        <f aca="false">+Actuals!M232</f>
        <v>0</v>
      </c>
      <c r="Q65" s="112" t="n">
        <f aca="false">+Actuals!N232</f>
        <v>0</v>
      </c>
      <c r="R65" s="111" t="n">
        <f aca="false">+Actuals!O232</f>
        <v>0</v>
      </c>
      <c r="S65" s="112" t="n">
        <f aca="false">+Actuals!P232</f>
        <v>0</v>
      </c>
      <c r="T65" s="111" t="n">
        <f aca="false">+Actuals!Q232</f>
        <v>0</v>
      </c>
      <c r="U65" s="112" t="n">
        <f aca="false">+Actuals!R232</f>
        <v>0</v>
      </c>
      <c r="V65" s="111" t="n">
        <f aca="false">+Actuals!S232</f>
        <v>0</v>
      </c>
      <c r="W65" s="112" t="n">
        <f aca="false">+Actuals!T232</f>
        <v>0</v>
      </c>
      <c r="X65" s="111" t="n">
        <f aca="false">+Actuals!U232</f>
        <v>0</v>
      </c>
      <c r="Y65" s="112" t="n">
        <f aca="false">+Actuals!V232</f>
        <v>0</v>
      </c>
      <c r="Z65" s="111" t="n">
        <f aca="false">+Actuals!W232</f>
        <v>0</v>
      </c>
      <c r="AA65" s="112" t="n">
        <f aca="false">+Actuals!X232</f>
        <v>0</v>
      </c>
      <c r="AB65" s="111" t="n">
        <f aca="false">+Actuals!Y232</f>
        <v>0</v>
      </c>
      <c r="AC65" s="112" t="n">
        <f aca="false">+Actuals!Z232</f>
        <v>0</v>
      </c>
      <c r="AD65" s="111" t="n">
        <f aca="false">+Actuals!AA232</f>
        <v>0</v>
      </c>
      <c r="AE65" s="112" t="n">
        <f aca="false">+Actuals!AB232</f>
        <v>0</v>
      </c>
      <c r="AF65" s="111" t="n">
        <f aca="false">+Actuals!AC232</f>
        <v>0</v>
      </c>
      <c r="AG65" s="112" t="n">
        <f aca="false">+Actuals!AD232</f>
        <v>0</v>
      </c>
      <c r="AH65" s="111" t="n">
        <f aca="false">+Actuals!AE232</f>
        <v>0</v>
      </c>
      <c r="AI65" s="112" t="n">
        <f aca="false">+Actuals!AF232</f>
        <v>0</v>
      </c>
      <c r="AJ65" s="111" t="n">
        <f aca="false">+Actuals!AG232</f>
        <v>0</v>
      </c>
      <c r="AK65" s="112" t="n">
        <f aca="false">+Actuals!AH232</f>
        <v>0</v>
      </c>
      <c r="AL65" s="111" t="n">
        <f aca="false">+Actuals!AI232</f>
        <v>0</v>
      </c>
      <c r="AM65" s="112" t="n">
        <f aca="false">+Actuals!AJ232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0</v>
      </c>
      <c r="F70" s="44" t="n">
        <f aca="false">'TIE-OUT'!L70+RECLASS!L70</f>
        <v>0</v>
      </c>
      <c r="G70" s="45" t="n">
        <f aca="false">'TIE-OUT'!M70+RECLASS!M70</f>
        <v>0</v>
      </c>
      <c r="H70" s="111" t="n">
        <f aca="false">+Actuals!E233</f>
        <v>0</v>
      </c>
      <c r="I70" s="112" t="n">
        <f aca="false">+Actuals!F233</f>
        <v>0</v>
      </c>
      <c r="J70" s="111" t="n">
        <f aca="false">+Actuals!G233</f>
        <v>0</v>
      </c>
      <c r="K70" s="112" t="n">
        <f aca="false">+Actuals!H233</f>
        <v>0</v>
      </c>
      <c r="L70" s="111" t="n">
        <f aca="false">+Actuals!I233</f>
        <v>0</v>
      </c>
      <c r="M70" s="112" t="n">
        <f aca="false">+Actuals!J233</f>
        <v>0</v>
      </c>
      <c r="N70" s="111" t="n">
        <f aca="false">+Actuals!K233</f>
        <v>0</v>
      </c>
      <c r="O70" s="112" t="n">
        <f aca="false">+Actuals!L233</f>
        <v>0</v>
      </c>
      <c r="P70" s="111" t="n">
        <f aca="false">+Actuals!M233</f>
        <v>0</v>
      </c>
      <c r="Q70" s="112" t="n">
        <f aca="false">+Actuals!N233</f>
        <v>0</v>
      </c>
      <c r="R70" s="111" t="n">
        <f aca="false">+Actuals!O233</f>
        <v>0</v>
      </c>
      <c r="S70" s="112" t="n">
        <f aca="false">+Actuals!P233</f>
        <v>0</v>
      </c>
      <c r="T70" s="111" t="n">
        <f aca="false">+Actuals!Q233</f>
        <v>0</v>
      </c>
      <c r="U70" s="112" t="n">
        <f aca="false">+Actuals!R233</f>
        <v>0</v>
      </c>
      <c r="V70" s="111" t="n">
        <f aca="false">+Actuals!S233</f>
        <v>0</v>
      </c>
      <c r="W70" s="112" t="n">
        <f aca="false">+Actuals!T233</f>
        <v>0</v>
      </c>
      <c r="X70" s="111" t="n">
        <f aca="false">+Actuals!U233</f>
        <v>0</v>
      </c>
      <c r="Y70" s="112" t="n">
        <f aca="false">+Actuals!V233</f>
        <v>0</v>
      </c>
      <c r="Z70" s="111" t="n">
        <f aca="false">+Actuals!W233</f>
        <v>0</v>
      </c>
      <c r="AA70" s="112" t="n">
        <f aca="false">+Actuals!X233</f>
        <v>0</v>
      </c>
      <c r="AB70" s="111" t="n">
        <f aca="false">+Actuals!Y233</f>
        <v>0</v>
      </c>
      <c r="AC70" s="112" t="n">
        <f aca="false">+Actuals!Z233</f>
        <v>0</v>
      </c>
      <c r="AD70" s="111" t="n">
        <f aca="false">+Actuals!AA233</f>
        <v>0</v>
      </c>
      <c r="AE70" s="112" t="n">
        <f aca="false">+Actuals!AB233</f>
        <v>0</v>
      </c>
      <c r="AF70" s="111" t="n">
        <f aca="false">+Actuals!AC233</f>
        <v>0</v>
      </c>
      <c r="AG70" s="112" t="n">
        <f aca="false">+Actuals!AD233</f>
        <v>0</v>
      </c>
      <c r="AH70" s="111" t="n">
        <f aca="false">+Actuals!AE233</f>
        <v>0</v>
      </c>
      <c r="AI70" s="112" t="n">
        <f aca="false">+Actuals!AF233</f>
        <v>0</v>
      </c>
      <c r="AJ70" s="111" t="n">
        <f aca="false">+Actuals!AG233</f>
        <v>0</v>
      </c>
      <c r="AK70" s="112" t="n">
        <f aca="false">+Actuals!AH233</f>
        <v>0</v>
      </c>
      <c r="AL70" s="111" t="n">
        <f aca="false">+Actuals!AI233</f>
        <v>0</v>
      </c>
      <c r="AM70" s="112" t="n">
        <f aca="false">+Actuals!AJ233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'TIE-OUT'!L71+RECLASS!L71</f>
        <v>0</v>
      </c>
      <c r="G71" s="115" t="n">
        <f aca="false">'TIE-OUT'!M71+RECLASS!M71</f>
        <v>0</v>
      </c>
      <c r="H71" s="111" t="n">
        <f aca="false">+Actuals!E234</f>
        <v>0</v>
      </c>
      <c r="I71" s="112" t="n">
        <f aca="false">+Actuals!F234</f>
        <v>0</v>
      </c>
      <c r="J71" s="111" t="n">
        <f aca="false">+Actuals!G234</f>
        <v>0</v>
      </c>
      <c r="K71" s="112" t="n">
        <f aca="false">+Actuals!H234</f>
        <v>0</v>
      </c>
      <c r="L71" s="111" t="n">
        <f aca="false">+Actuals!I234</f>
        <v>0</v>
      </c>
      <c r="M71" s="112" t="n">
        <f aca="false">+Actuals!J234</f>
        <v>0</v>
      </c>
      <c r="N71" s="111" t="n">
        <f aca="false">+Actuals!K234</f>
        <v>0</v>
      </c>
      <c r="O71" s="112" t="n">
        <f aca="false">+Actuals!L234</f>
        <v>0</v>
      </c>
      <c r="P71" s="111" t="n">
        <f aca="false">+Actuals!M234</f>
        <v>0</v>
      </c>
      <c r="Q71" s="112" t="n">
        <f aca="false">+Actuals!N234</f>
        <v>0</v>
      </c>
      <c r="R71" s="111" t="n">
        <f aca="false">+Actuals!O234</f>
        <v>0</v>
      </c>
      <c r="S71" s="112" t="n">
        <f aca="false">+Actuals!P234</f>
        <v>0</v>
      </c>
      <c r="T71" s="111" t="n">
        <f aca="false">+Actuals!Q234</f>
        <v>0</v>
      </c>
      <c r="U71" s="112" t="n">
        <f aca="false">+Actuals!R234</f>
        <v>0</v>
      </c>
      <c r="V71" s="111" t="n">
        <f aca="false">+Actuals!S234</f>
        <v>0</v>
      </c>
      <c r="W71" s="112" t="n">
        <f aca="false">+Actuals!T234</f>
        <v>0</v>
      </c>
      <c r="X71" s="111" t="n">
        <f aca="false">+Actuals!U234</f>
        <v>0</v>
      </c>
      <c r="Y71" s="112" t="n">
        <f aca="false">+Actuals!V234</f>
        <v>0</v>
      </c>
      <c r="Z71" s="111" t="n">
        <f aca="false">+Actuals!W234</f>
        <v>0</v>
      </c>
      <c r="AA71" s="112" t="n">
        <f aca="false">+Actuals!X234</f>
        <v>0</v>
      </c>
      <c r="AB71" s="111" t="n">
        <f aca="false">+Actuals!Y234</f>
        <v>0</v>
      </c>
      <c r="AC71" s="112" t="n">
        <f aca="false">+Actuals!Z234</f>
        <v>0</v>
      </c>
      <c r="AD71" s="111" t="n">
        <f aca="false">+Actuals!AA234</f>
        <v>0</v>
      </c>
      <c r="AE71" s="112" t="n">
        <f aca="false">+Actuals!AB234</f>
        <v>0</v>
      </c>
      <c r="AF71" s="111" t="n">
        <f aca="false">+Actuals!AC234</f>
        <v>0</v>
      </c>
      <c r="AG71" s="112" t="n">
        <f aca="false">+Actuals!AD234</f>
        <v>0</v>
      </c>
      <c r="AH71" s="111" t="n">
        <f aca="false">+Actuals!AE234</f>
        <v>0</v>
      </c>
      <c r="AI71" s="112" t="n">
        <f aca="false">+Actuals!AF234</f>
        <v>0</v>
      </c>
      <c r="AJ71" s="111" t="n">
        <f aca="false">+Actuals!AG234</f>
        <v>0</v>
      </c>
      <c r="AK71" s="112" t="n">
        <f aca="false">+Actuals!AH234</f>
        <v>0</v>
      </c>
      <c r="AL71" s="111" t="n">
        <f aca="false">+Actuals!AI234</f>
        <v>0</v>
      </c>
      <c r="AM71" s="112" t="n">
        <f aca="false">+Actuals!AJ234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'TIE-OUT'!L73+RECLASS!L73</f>
        <v>0</v>
      </c>
      <c r="G73" s="13" t="n">
        <f aca="false">'TIE-OUT'!M73+RECLASS!M73</f>
        <v>0</v>
      </c>
      <c r="H73" s="111" t="n">
        <f aca="false">+Actuals!E235</f>
        <v>0</v>
      </c>
      <c r="I73" s="112" t="n">
        <f aca="false">+Actuals!F235</f>
        <v>0</v>
      </c>
      <c r="J73" s="111" t="n">
        <f aca="false">+Actuals!G235</f>
        <v>0</v>
      </c>
      <c r="K73" s="112" t="n">
        <f aca="false">+Actuals!H235</f>
        <v>0</v>
      </c>
      <c r="L73" s="111" t="n">
        <f aca="false">+Actuals!I235</f>
        <v>0</v>
      </c>
      <c r="M73" s="112" t="n">
        <f aca="false">+Actuals!J235</f>
        <v>0</v>
      </c>
      <c r="N73" s="111" t="n">
        <f aca="false">+Actuals!K235</f>
        <v>0</v>
      </c>
      <c r="O73" s="112" t="n">
        <f aca="false">+Actuals!L235</f>
        <v>0</v>
      </c>
      <c r="P73" s="111" t="n">
        <f aca="false">+Actuals!M235</f>
        <v>0</v>
      </c>
      <c r="Q73" s="112" t="n">
        <f aca="false">+Actuals!N235</f>
        <v>0</v>
      </c>
      <c r="R73" s="111" t="n">
        <f aca="false">+Actuals!O235</f>
        <v>0</v>
      </c>
      <c r="S73" s="112" t="n">
        <f aca="false">+Actuals!P235</f>
        <v>0</v>
      </c>
      <c r="T73" s="111" t="n">
        <f aca="false">+Actuals!Q235</f>
        <v>0</v>
      </c>
      <c r="U73" s="112" t="n">
        <f aca="false">+Actuals!R235</f>
        <v>0</v>
      </c>
      <c r="V73" s="111" t="n">
        <f aca="false">+Actuals!S235</f>
        <v>0</v>
      </c>
      <c r="W73" s="112" t="n">
        <f aca="false">+Actuals!T235</f>
        <v>0</v>
      </c>
      <c r="X73" s="111" t="n">
        <f aca="false">+Actuals!U235</f>
        <v>0</v>
      </c>
      <c r="Y73" s="112" t="n">
        <f aca="false">+Actuals!V235</f>
        <v>0</v>
      </c>
      <c r="Z73" s="111" t="n">
        <f aca="false">+Actuals!W235</f>
        <v>0</v>
      </c>
      <c r="AA73" s="112" t="n">
        <f aca="false">+Actuals!X235</f>
        <v>0</v>
      </c>
      <c r="AB73" s="111" t="n">
        <f aca="false">+Actuals!Y235</f>
        <v>0</v>
      </c>
      <c r="AC73" s="112" t="n">
        <f aca="false">+Actuals!Z235</f>
        <v>0</v>
      </c>
      <c r="AD73" s="111" t="n">
        <f aca="false">+Actuals!AA235</f>
        <v>0</v>
      </c>
      <c r="AE73" s="112" t="n">
        <f aca="false">+Actuals!AB235</f>
        <v>0</v>
      </c>
      <c r="AF73" s="111" t="n">
        <f aca="false">+Actuals!AC235</f>
        <v>0</v>
      </c>
      <c r="AG73" s="112" t="n">
        <f aca="false">+Actuals!AD235</f>
        <v>0</v>
      </c>
      <c r="AH73" s="111" t="n">
        <f aca="false">+Actuals!AE235</f>
        <v>0</v>
      </c>
      <c r="AI73" s="112" t="n">
        <f aca="false">+Actuals!AF235</f>
        <v>0</v>
      </c>
      <c r="AJ73" s="111" t="n">
        <f aca="false">+Actuals!AG235</f>
        <v>0</v>
      </c>
      <c r="AK73" s="112" t="n">
        <f aca="false">+Actuals!AH235</f>
        <v>0</v>
      </c>
      <c r="AL73" s="111" t="n">
        <f aca="false">+Actuals!AI235</f>
        <v>0</v>
      </c>
      <c r="AM73" s="112" t="n">
        <f aca="false">+Actuals!AJ235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0</v>
      </c>
      <c r="F74" s="13" t="n">
        <f aca="false">'TIE-OUT'!L74+RECLASS!L74</f>
        <v>0</v>
      </c>
      <c r="G74" s="13" t="n">
        <f aca="false">'TIE-OUT'!M74+RECLASS!M74</f>
        <v>0</v>
      </c>
      <c r="H74" s="111" t="n">
        <f aca="false">+Actuals!E236</f>
        <v>0</v>
      </c>
      <c r="I74" s="112" t="n">
        <f aca="false">+Actuals!F236</f>
        <v>0</v>
      </c>
      <c r="J74" s="111" t="n">
        <f aca="false">+Actuals!G236</f>
        <v>0</v>
      </c>
      <c r="K74" s="112" t="n">
        <f aca="false">+Actuals!H236</f>
        <v>0</v>
      </c>
      <c r="L74" s="111" t="n">
        <f aca="false">+Actuals!I236</f>
        <v>0</v>
      </c>
      <c r="M74" s="112" t="n">
        <f aca="false">+Actuals!J236</f>
        <v>0</v>
      </c>
      <c r="N74" s="111" t="n">
        <f aca="false">+Actuals!K236</f>
        <v>0</v>
      </c>
      <c r="O74" s="112" t="n">
        <f aca="false">+Actuals!L236</f>
        <v>0</v>
      </c>
      <c r="P74" s="111" t="n">
        <f aca="false">+Actuals!M236</f>
        <v>0</v>
      </c>
      <c r="Q74" s="112" t="n">
        <f aca="false">+Actuals!N236</f>
        <v>0</v>
      </c>
      <c r="R74" s="111" t="n">
        <f aca="false">+Actuals!O236</f>
        <v>0</v>
      </c>
      <c r="S74" s="112" t="n">
        <f aca="false">+Actuals!P236</f>
        <v>0</v>
      </c>
      <c r="T74" s="111" t="n">
        <f aca="false">+Actuals!Q236</f>
        <v>0</v>
      </c>
      <c r="U74" s="112" t="n">
        <f aca="false">+Actuals!R236</f>
        <v>0</v>
      </c>
      <c r="V74" s="111" t="n">
        <f aca="false">+Actuals!S236</f>
        <v>0</v>
      </c>
      <c r="W74" s="112" t="n">
        <f aca="false">+Actuals!T236</f>
        <v>0</v>
      </c>
      <c r="X74" s="111" t="n">
        <f aca="false">+Actuals!U236</f>
        <v>0</v>
      </c>
      <c r="Y74" s="112" t="n">
        <f aca="false">+Actuals!V236</f>
        <v>0</v>
      </c>
      <c r="Z74" s="111" t="n">
        <f aca="false">+Actuals!W236</f>
        <v>0</v>
      </c>
      <c r="AA74" s="112" t="n">
        <f aca="false">+Actuals!X236</f>
        <v>0</v>
      </c>
      <c r="AB74" s="111" t="n">
        <f aca="false">+Actuals!Y236</f>
        <v>0</v>
      </c>
      <c r="AC74" s="112" t="n">
        <f aca="false">+Actuals!Z236</f>
        <v>0</v>
      </c>
      <c r="AD74" s="111" t="n">
        <f aca="false">+Actuals!AA236</f>
        <v>0</v>
      </c>
      <c r="AE74" s="112" t="n">
        <f aca="false">+Actuals!AB236</f>
        <v>0</v>
      </c>
      <c r="AF74" s="111" t="n">
        <f aca="false">+Actuals!AC236</f>
        <v>0</v>
      </c>
      <c r="AG74" s="112" t="n">
        <f aca="false">+Actuals!AD236</f>
        <v>0</v>
      </c>
      <c r="AH74" s="111" t="n">
        <f aca="false">+Actuals!AE236</f>
        <v>0</v>
      </c>
      <c r="AI74" s="112" t="n">
        <f aca="false">+Actuals!AF236</f>
        <v>0</v>
      </c>
      <c r="AJ74" s="111" t="n">
        <f aca="false">+Actuals!AG236</f>
        <v>0</v>
      </c>
      <c r="AK74" s="112" t="n">
        <f aca="false">+Actuals!AH236</f>
        <v>0</v>
      </c>
      <c r="AL74" s="111" t="n">
        <f aca="false">+Actuals!AI236</f>
        <v>0</v>
      </c>
      <c r="AM74" s="112" t="n">
        <f aca="false">+Actuals!AJ236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0</v>
      </c>
      <c r="F75" s="13" t="n">
        <f aca="false">'TIE-OUT'!L75+RECLASS!L75</f>
        <v>0</v>
      </c>
      <c r="G75" s="13" t="n">
        <f aca="false">'TIE-OUT'!M75+RECLASS!M75</f>
        <v>0</v>
      </c>
      <c r="H75" s="111" t="n">
        <f aca="false">+Actuals!E237</f>
        <v>0</v>
      </c>
      <c r="I75" s="112" t="n">
        <f aca="false">+Actuals!F237</f>
        <v>0</v>
      </c>
      <c r="J75" s="111" t="n">
        <f aca="false">+Actuals!G237</f>
        <v>0</v>
      </c>
      <c r="K75" s="112" t="n">
        <f aca="false">+Actuals!H237</f>
        <v>0</v>
      </c>
      <c r="L75" s="111" t="n">
        <f aca="false">+Actuals!I237</f>
        <v>0</v>
      </c>
      <c r="M75" s="112" t="n">
        <f aca="false">+Actuals!J237</f>
        <v>0</v>
      </c>
      <c r="N75" s="111" t="n">
        <f aca="false">+Actuals!K237</f>
        <v>0</v>
      </c>
      <c r="O75" s="112" t="n">
        <f aca="false">+Actuals!L237</f>
        <v>0</v>
      </c>
      <c r="P75" s="111" t="n">
        <f aca="false">+Actuals!M237</f>
        <v>0</v>
      </c>
      <c r="Q75" s="112" t="n">
        <f aca="false">+Actuals!N237</f>
        <v>0</v>
      </c>
      <c r="R75" s="111" t="n">
        <f aca="false">+Actuals!O237</f>
        <v>0</v>
      </c>
      <c r="S75" s="112" t="n">
        <f aca="false">+Actuals!P237</f>
        <v>0</v>
      </c>
      <c r="T75" s="111" t="n">
        <f aca="false">+Actuals!Q237</f>
        <v>0</v>
      </c>
      <c r="U75" s="112" t="n">
        <f aca="false">+Actuals!R237</f>
        <v>0</v>
      </c>
      <c r="V75" s="111" t="n">
        <f aca="false">+Actuals!S237</f>
        <v>0</v>
      </c>
      <c r="W75" s="112" t="n">
        <f aca="false">+Actuals!T237</f>
        <v>0</v>
      </c>
      <c r="X75" s="111" t="n">
        <f aca="false">+Actuals!U237</f>
        <v>0</v>
      </c>
      <c r="Y75" s="112" t="n">
        <f aca="false">+Actuals!V237</f>
        <v>0</v>
      </c>
      <c r="Z75" s="111" t="n">
        <f aca="false">+Actuals!W237</f>
        <v>0</v>
      </c>
      <c r="AA75" s="112" t="n">
        <f aca="false">+Actuals!X237</f>
        <v>0</v>
      </c>
      <c r="AB75" s="111" t="n">
        <f aca="false">+Actuals!Y237</f>
        <v>0</v>
      </c>
      <c r="AC75" s="112" t="n">
        <f aca="false">+Actuals!Z237</f>
        <v>0</v>
      </c>
      <c r="AD75" s="111" t="n">
        <f aca="false">+Actuals!AA237</f>
        <v>0</v>
      </c>
      <c r="AE75" s="112" t="n">
        <f aca="false">+Actuals!AB237</f>
        <v>0</v>
      </c>
      <c r="AF75" s="111" t="n">
        <f aca="false">+Actuals!AC237</f>
        <v>0</v>
      </c>
      <c r="AG75" s="112" t="n">
        <f aca="false">+Actuals!AD237</f>
        <v>0</v>
      </c>
      <c r="AH75" s="111" t="n">
        <f aca="false">+Actuals!AE237</f>
        <v>0</v>
      </c>
      <c r="AI75" s="112" t="n">
        <f aca="false">+Actuals!AF237</f>
        <v>0</v>
      </c>
      <c r="AJ75" s="111" t="n">
        <f aca="false">+Actuals!AG237</f>
        <v>0</v>
      </c>
      <c r="AK75" s="112" t="n">
        <f aca="false">+Actuals!AH237</f>
        <v>0</v>
      </c>
      <c r="AL75" s="111" t="n">
        <f aca="false">+Actuals!AI237</f>
        <v>0</v>
      </c>
      <c r="AM75" s="112" t="n">
        <f aca="false">+Actuals!AJ237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0</v>
      </c>
      <c r="F76" s="13" t="n">
        <f aca="false">'TIE-OUT'!L76+RECLASS!L76</f>
        <v>0</v>
      </c>
      <c r="G76" s="13" t="n">
        <f aca="false">'TIE-OUT'!M76+RECLASS!M76</f>
        <v>0</v>
      </c>
      <c r="H76" s="111" t="n">
        <f aca="false">+Actuals!E238</f>
        <v>0</v>
      </c>
      <c r="I76" s="112" t="n">
        <f aca="false">+Actuals!F238</f>
        <v>0</v>
      </c>
      <c r="J76" s="111" t="n">
        <f aca="false">+Actuals!G238</f>
        <v>0</v>
      </c>
      <c r="K76" s="112" t="n">
        <f aca="false">+Actuals!H238</f>
        <v>0</v>
      </c>
      <c r="L76" s="111" t="n">
        <f aca="false">+Actuals!I238</f>
        <v>0</v>
      </c>
      <c r="M76" s="112" t="n">
        <f aca="false">+Actuals!J238</f>
        <v>0</v>
      </c>
      <c r="N76" s="111" t="n">
        <f aca="false">+Actuals!K238</f>
        <v>0</v>
      </c>
      <c r="O76" s="112" t="n">
        <f aca="false">+Actuals!L238</f>
        <v>0</v>
      </c>
      <c r="P76" s="111" t="n">
        <f aca="false">+Actuals!M238</f>
        <v>0</v>
      </c>
      <c r="Q76" s="112" t="n">
        <f aca="false">+Actuals!N238</f>
        <v>0</v>
      </c>
      <c r="R76" s="111" t="n">
        <f aca="false">+Actuals!O238</f>
        <v>0</v>
      </c>
      <c r="S76" s="112" t="n">
        <f aca="false">+Actuals!P238</f>
        <v>0</v>
      </c>
      <c r="T76" s="111" t="n">
        <f aca="false">+Actuals!Q238</f>
        <v>0</v>
      </c>
      <c r="U76" s="112" t="n">
        <f aca="false">+Actuals!R238</f>
        <v>0</v>
      </c>
      <c r="V76" s="111" t="n">
        <f aca="false">+Actuals!S238</f>
        <v>0</v>
      </c>
      <c r="W76" s="112" t="n">
        <f aca="false">+Actuals!T238</f>
        <v>0</v>
      </c>
      <c r="X76" s="111" t="n">
        <f aca="false">+Actuals!U238</f>
        <v>0</v>
      </c>
      <c r="Y76" s="112" t="n">
        <f aca="false">+Actuals!V238</f>
        <v>0</v>
      </c>
      <c r="Z76" s="111" t="n">
        <f aca="false">+Actuals!W238</f>
        <v>0</v>
      </c>
      <c r="AA76" s="112" t="n">
        <f aca="false">+Actuals!X238</f>
        <v>0</v>
      </c>
      <c r="AB76" s="111" t="n">
        <f aca="false">+Actuals!Y238</f>
        <v>0</v>
      </c>
      <c r="AC76" s="112" t="n">
        <f aca="false">+Actuals!Z238</f>
        <v>0</v>
      </c>
      <c r="AD76" s="111" t="n">
        <f aca="false">+Actuals!AA238</f>
        <v>0</v>
      </c>
      <c r="AE76" s="112" t="n">
        <f aca="false">+Actuals!AB238</f>
        <v>0</v>
      </c>
      <c r="AF76" s="111" t="n">
        <f aca="false">+Actuals!AC238</f>
        <v>0</v>
      </c>
      <c r="AG76" s="112" t="n">
        <f aca="false">+Actuals!AD238</f>
        <v>0</v>
      </c>
      <c r="AH76" s="111" t="n">
        <f aca="false">+Actuals!AE238</f>
        <v>0</v>
      </c>
      <c r="AI76" s="112" t="n">
        <f aca="false">+Actuals!AF238</f>
        <v>0</v>
      </c>
      <c r="AJ76" s="111" t="n">
        <f aca="false">+Actuals!AG238</f>
        <v>0</v>
      </c>
      <c r="AK76" s="112" t="n">
        <f aca="false">+Actuals!AH238</f>
        <v>0</v>
      </c>
      <c r="AL76" s="111" t="n">
        <f aca="false">+Actuals!AI238</f>
        <v>0</v>
      </c>
      <c r="AM76" s="112" t="n">
        <f aca="false">+Actuals!AJ238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0</v>
      </c>
      <c r="F77" s="13" t="n">
        <f aca="false">'TIE-OUT'!L77+RECLASS!L77</f>
        <v>0</v>
      </c>
      <c r="G77" s="13" t="n">
        <f aca="false">'TIE-OUT'!M77+RECLASS!M77</f>
        <v>0</v>
      </c>
      <c r="H77" s="111" t="n">
        <f aca="false">+Actuals!E239</f>
        <v>0</v>
      </c>
      <c r="I77" s="112" t="n">
        <f aca="false">+Actuals!F239</f>
        <v>0</v>
      </c>
      <c r="J77" s="111" t="n">
        <f aca="false">+Actuals!G239</f>
        <v>0</v>
      </c>
      <c r="K77" s="112" t="n">
        <f aca="false">+Actuals!H239</f>
        <v>0</v>
      </c>
      <c r="L77" s="111" t="n">
        <f aca="false">+Actuals!I239</f>
        <v>0</v>
      </c>
      <c r="M77" s="112" t="n">
        <f aca="false">+Actuals!J239</f>
        <v>0</v>
      </c>
      <c r="N77" s="111" t="n">
        <f aca="false">+Actuals!K239</f>
        <v>0</v>
      </c>
      <c r="O77" s="112" t="n">
        <f aca="false">+Actuals!L239</f>
        <v>0</v>
      </c>
      <c r="P77" s="111" t="n">
        <f aca="false">+Actuals!M239</f>
        <v>0</v>
      </c>
      <c r="Q77" s="112" t="n">
        <f aca="false">+Actuals!N239</f>
        <v>0</v>
      </c>
      <c r="R77" s="111" t="n">
        <f aca="false">+Actuals!O239</f>
        <v>0</v>
      </c>
      <c r="S77" s="112" t="n">
        <f aca="false">+Actuals!P239</f>
        <v>0</v>
      </c>
      <c r="T77" s="111" t="n">
        <f aca="false">+Actuals!Q239</f>
        <v>0</v>
      </c>
      <c r="U77" s="112" t="n">
        <f aca="false">+Actuals!R239</f>
        <v>0</v>
      </c>
      <c r="V77" s="111" t="n">
        <f aca="false">+Actuals!S239</f>
        <v>0</v>
      </c>
      <c r="W77" s="112" t="n">
        <f aca="false">+Actuals!T239</f>
        <v>0</v>
      </c>
      <c r="X77" s="111" t="n">
        <f aca="false">+Actuals!U239</f>
        <v>0</v>
      </c>
      <c r="Y77" s="112" t="n">
        <f aca="false">+Actuals!V239</f>
        <v>0</v>
      </c>
      <c r="Z77" s="111" t="n">
        <f aca="false">+Actuals!W239</f>
        <v>0</v>
      </c>
      <c r="AA77" s="112" t="n">
        <f aca="false">+Actuals!X239</f>
        <v>0</v>
      </c>
      <c r="AB77" s="111" t="n">
        <f aca="false">+Actuals!Y239</f>
        <v>0</v>
      </c>
      <c r="AC77" s="112" t="n">
        <f aca="false">+Actuals!Z239</f>
        <v>0</v>
      </c>
      <c r="AD77" s="111" t="n">
        <f aca="false">+Actuals!AA239</f>
        <v>0</v>
      </c>
      <c r="AE77" s="112" t="n">
        <f aca="false">+Actuals!AB239</f>
        <v>0</v>
      </c>
      <c r="AF77" s="111" t="n">
        <f aca="false">+Actuals!AC239</f>
        <v>0</v>
      </c>
      <c r="AG77" s="112" t="n">
        <f aca="false">+Actuals!AD239</f>
        <v>0</v>
      </c>
      <c r="AH77" s="111" t="n">
        <f aca="false">+Actuals!AE239</f>
        <v>0</v>
      </c>
      <c r="AI77" s="112" t="n">
        <f aca="false">+Actuals!AF239</f>
        <v>0</v>
      </c>
      <c r="AJ77" s="111" t="n">
        <f aca="false">+Actuals!AG239</f>
        <v>0</v>
      </c>
      <c r="AK77" s="112" t="n">
        <f aca="false">+Actuals!AH239</f>
        <v>0</v>
      </c>
      <c r="AL77" s="111" t="n">
        <f aca="false">+Actuals!AI239</f>
        <v>0</v>
      </c>
      <c r="AM77" s="112" t="n">
        <f aca="false">+Actuals!AJ239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'TIE-OUT'!L78+RECLASS!L78</f>
        <v>0</v>
      </c>
      <c r="G78" s="13" t="n">
        <f aca="false">'TIE-OUT'!M78+RECLASS!M78</f>
        <v>0</v>
      </c>
      <c r="H78" s="111" t="n">
        <f aca="false">+Actuals!E240</f>
        <v>0</v>
      </c>
      <c r="I78" s="112" t="n">
        <f aca="false">+Actuals!F240</f>
        <v>0</v>
      </c>
      <c r="J78" s="111" t="n">
        <f aca="false">+Actuals!G240</f>
        <v>0</v>
      </c>
      <c r="K78" s="112" t="n">
        <f aca="false">+Actuals!H240</f>
        <v>0</v>
      </c>
      <c r="L78" s="111" t="n">
        <f aca="false">+Actuals!I240</f>
        <v>0</v>
      </c>
      <c r="M78" s="112" t="n">
        <f aca="false">+Actuals!J240</f>
        <v>0</v>
      </c>
      <c r="N78" s="111" t="n">
        <f aca="false">+Actuals!K240</f>
        <v>0</v>
      </c>
      <c r="O78" s="112" t="n">
        <f aca="false">+Actuals!L240</f>
        <v>0</v>
      </c>
      <c r="P78" s="111" t="n">
        <f aca="false">+Actuals!M240</f>
        <v>0</v>
      </c>
      <c r="Q78" s="112" t="n">
        <f aca="false">+Actuals!N240</f>
        <v>0</v>
      </c>
      <c r="R78" s="111" t="n">
        <f aca="false">+Actuals!O240</f>
        <v>0</v>
      </c>
      <c r="S78" s="112" t="n">
        <f aca="false">+Actuals!P240</f>
        <v>0</v>
      </c>
      <c r="T78" s="111" t="n">
        <f aca="false">+Actuals!Q240</f>
        <v>0</v>
      </c>
      <c r="U78" s="112" t="n">
        <f aca="false">+Actuals!R240</f>
        <v>0</v>
      </c>
      <c r="V78" s="111" t="n">
        <f aca="false">+Actuals!S240</f>
        <v>0</v>
      </c>
      <c r="W78" s="112" t="n">
        <f aca="false">+Actuals!T240</f>
        <v>0</v>
      </c>
      <c r="X78" s="111" t="n">
        <f aca="false">+Actuals!U240</f>
        <v>0</v>
      </c>
      <c r="Y78" s="112" t="n">
        <f aca="false">+Actuals!V240</f>
        <v>0</v>
      </c>
      <c r="Z78" s="111" t="n">
        <f aca="false">+Actuals!W240</f>
        <v>0</v>
      </c>
      <c r="AA78" s="112" t="n">
        <f aca="false">+Actuals!X240</f>
        <v>0</v>
      </c>
      <c r="AB78" s="111" t="n">
        <f aca="false">+Actuals!Y240</f>
        <v>0</v>
      </c>
      <c r="AC78" s="112" t="n">
        <f aca="false">+Actuals!Z240</f>
        <v>0</v>
      </c>
      <c r="AD78" s="111" t="n">
        <f aca="false">+Actuals!AA240</f>
        <v>0</v>
      </c>
      <c r="AE78" s="112" t="n">
        <f aca="false">+Actuals!AB240</f>
        <v>0</v>
      </c>
      <c r="AF78" s="111" t="n">
        <f aca="false">+Actuals!AC240</f>
        <v>0</v>
      </c>
      <c r="AG78" s="112" t="n">
        <f aca="false">+Actuals!AD240</f>
        <v>0</v>
      </c>
      <c r="AH78" s="111" t="n">
        <f aca="false">+Actuals!AE240</f>
        <v>0</v>
      </c>
      <c r="AI78" s="112" t="n">
        <f aca="false">+Actuals!AF240</f>
        <v>0</v>
      </c>
      <c r="AJ78" s="111" t="n">
        <f aca="false">+Actuals!AG240</f>
        <v>0</v>
      </c>
      <c r="AK78" s="112" t="n">
        <f aca="false">+Actuals!AH240</f>
        <v>0</v>
      </c>
      <c r="AL78" s="111" t="n">
        <f aca="false">+Actuals!AI240</f>
        <v>0</v>
      </c>
      <c r="AM78" s="112" t="n">
        <f aca="false">+Actuals!AJ240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'TIE-OUT'!L79+RECLASS!L79</f>
        <v>0</v>
      </c>
      <c r="G79" s="13" t="n">
        <f aca="false">'TIE-OUT'!M79+RECLASS!M79</f>
        <v>0</v>
      </c>
      <c r="H79" s="111" t="n">
        <f aca="false">+Actuals!E241</f>
        <v>0</v>
      </c>
      <c r="I79" s="112" t="n">
        <f aca="false">+Actuals!F241</f>
        <v>0</v>
      </c>
      <c r="J79" s="111" t="n">
        <f aca="false">+Actuals!G241</f>
        <v>0</v>
      </c>
      <c r="K79" s="112" t="n">
        <f aca="false">+Actuals!H241</f>
        <v>0</v>
      </c>
      <c r="L79" s="111" t="n">
        <f aca="false">+Actuals!I241</f>
        <v>0</v>
      </c>
      <c r="M79" s="112" t="n">
        <f aca="false">+Actuals!J241</f>
        <v>0</v>
      </c>
      <c r="N79" s="111" t="n">
        <f aca="false">+Actuals!K241</f>
        <v>0</v>
      </c>
      <c r="O79" s="112" t="n">
        <f aca="false">+Actuals!L241</f>
        <v>0</v>
      </c>
      <c r="P79" s="111" t="n">
        <f aca="false">+Actuals!M241</f>
        <v>0</v>
      </c>
      <c r="Q79" s="112" t="n">
        <f aca="false">+Actuals!N241</f>
        <v>0</v>
      </c>
      <c r="R79" s="111" t="n">
        <f aca="false">+Actuals!O241</f>
        <v>0</v>
      </c>
      <c r="S79" s="112" t="n">
        <f aca="false">+Actuals!P241</f>
        <v>0</v>
      </c>
      <c r="T79" s="111" t="n">
        <f aca="false">+Actuals!Q241</f>
        <v>0</v>
      </c>
      <c r="U79" s="112" t="n">
        <f aca="false">+Actuals!R241</f>
        <v>0</v>
      </c>
      <c r="V79" s="111" t="n">
        <f aca="false">+Actuals!S241</f>
        <v>0</v>
      </c>
      <c r="W79" s="112" t="n">
        <f aca="false">+Actuals!T241</f>
        <v>0</v>
      </c>
      <c r="X79" s="111" t="n">
        <f aca="false">+Actuals!U241</f>
        <v>0</v>
      </c>
      <c r="Y79" s="112" t="n">
        <f aca="false">+Actuals!V241</f>
        <v>0</v>
      </c>
      <c r="Z79" s="111" t="n">
        <f aca="false">+Actuals!W241</f>
        <v>0</v>
      </c>
      <c r="AA79" s="112" t="n">
        <f aca="false">+Actuals!X241</f>
        <v>0</v>
      </c>
      <c r="AB79" s="111" t="n">
        <f aca="false">+Actuals!Y241</f>
        <v>0</v>
      </c>
      <c r="AC79" s="112" t="n">
        <f aca="false">+Actuals!Z241</f>
        <v>0</v>
      </c>
      <c r="AD79" s="111" t="n">
        <f aca="false">+Actuals!AA241</f>
        <v>0</v>
      </c>
      <c r="AE79" s="112" t="n">
        <f aca="false">+Actuals!AB241</f>
        <v>0</v>
      </c>
      <c r="AF79" s="111" t="n">
        <f aca="false">+Actuals!AC241</f>
        <v>0</v>
      </c>
      <c r="AG79" s="112" t="n">
        <f aca="false">+Actuals!AD241</f>
        <v>0</v>
      </c>
      <c r="AH79" s="111" t="n">
        <f aca="false">+Actuals!AE241</f>
        <v>0</v>
      </c>
      <c r="AI79" s="112" t="n">
        <f aca="false">+Actuals!AF241</f>
        <v>0</v>
      </c>
      <c r="AJ79" s="111" t="n">
        <f aca="false">+Actuals!AG241</f>
        <v>0</v>
      </c>
      <c r="AK79" s="112" t="n">
        <f aca="false">+Actuals!AH241</f>
        <v>0</v>
      </c>
      <c r="AL79" s="111" t="n">
        <f aca="false">+Actuals!AI241</f>
        <v>0</v>
      </c>
      <c r="AM79" s="112" t="n">
        <f aca="false">+Actuals!AJ241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'TIE-OUT'!L80+RECLASS!L80</f>
        <v>0</v>
      </c>
      <c r="G80" s="13" t="n">
        <f aca="false">'TIE-OUT'!M80+RECLASS!M80</f>
        <v>0</v>
      </c>
      <c r="H80" s="111" t="n">
        <f aca="false">+Actuals!E242</f>
        <v>0</v>
      </c>
      <c r="I80" s="112" t="n">
        <f aca="false">+Actuals!F242</f>
        <v>0</v>
      </c>
      <c r="J80" s="111" t="n">
        <f aca="false">+Actuals!G242</f>
        <v>0</v>
      </c>
      <c r="K80" s="112" t="n">
        <f aca="false">+Actuals!H242</f>
        <v>0</v>
      </c>
      <c r="L80" s="111" t="n">
        <f aca="false">+Actuals!I242</f>
        <v>0</v>
      </c>
      <c r="M80" s="112" t="n">
        <f aca="false">+Actuals!J242</f>
        <v>0</v>
      </c>
      <c r="N80" s="111" t="n">
        <f aca="false">+Actuals!K242</f>
        <v>0</v>
      </c>
      <c r="O80" s="112" t="n">
        <f aca="false">+Actuals!L242</f>
        <v>0</v>
      </c>
      <c r="P80" s="111" t="n">
        <f aca="false">+Actuals!M242</f>
        <v>0</v>
      </c>
      <c r="Q80" s="112" t="n">
        <f aca="false">+Actuals!N242</f>
        <v>0</v>
      </c>
      <c r="R80" s="111" t="n">
        <f aca="false">+Actuals!O242</f>
        <v>0</v>
      </c>
      <c r="S80" s="112" t="n">
        <f aca="false">+Actuals!P242</f>
        <v>0</v>
      </c>
      <c r="T80" s="111" t="n">
        <f aca="false">+Actuals!Q242</f>
        <v>0</v>
      </c>
      <c r="U80" s="112" t="n">
        <f aca="false">+Actuals!R242</f>
        <v>0</v>
      </c>
      <c r="V80" s="111" t="n">
        <f aca="false">+Actuals!S242</f>
        <v>0</v>
      </c>
      <c r="W80" s="112" t="n">
        <f aca="false">+Actuals!T242</f>
        <v>0</v>
      </c>
      <c r="X80" s="111" t="n">
        <f aca="false">+Actuals!U242</f>
        <v>0</v>
      </c>
      <c r="Y80" s="112" t="n">
        <f aca="false">+Actuals!V242</f>
        <v>0</v>
      </c>
      <c r="Z80" s="111" t="n">
        <f aca="false">+Actuals!W242</f>
        <v>0</v>
      </c>
      <c r="AA80" s="112" t="n">
        <f aca="false">+Actuals!X242</f>
        <v>0</v>
      </c>
      <c r="AB80" s="111" t="n">
        <f aca="false">+Actuals!Y242</f>
        <v>0</v>
      </c>
      <c r="AC80" s="112" t="n">
        <f aca="false">+Actuals!Z242</f>
        <v>0</v>
      </c>
      <c r="AD80" s="111" t="n">
        <f aca="false">+Actuals!AA242</f>
        <v>0</v>
      </c>
      <c r="AE80" s="112" t="n">
        <f aca="false">+Actuals!AB242</f>
        <v>0</v>
      </c>
      <c r="AF80" s="111" t="n">
        <f aca="false">+Actuals!AC242</f>
        <v>0</v>
      </c>
      <c r="AG80" s="112" t="n">
        <f aca="false">+Actuals!AD242</f>
        <v>0</v>
      </c>
      <c r="AH80" s="111" t="n">
        <f aca="false">+Actuals!AE242</f>
        <v>0</v>
      </c>
      <c r="AI80" s="112" t="n">
        <f aca="false">+Actuals!AF242</f>
        <v>0</v>
      </c>
      <c r="AJ80" s="111" t="n">
        <f aca="false">+Actuals!AG242</f>
        <v>0</v>
      </c>
      <c r="AK80" s="112" t="n">
        <f aca="false">+Actuals!AH242</f>
        <v>0</v>
      </c>
      <c r="AL80" s="111" t="n">
        <f aca="false">+Actuals!AI242</f>
        <v>0</v>
      </c>
      <c r="AM80" s="112" t="n">
        <f aca="false">+Actuals!AJ242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0</v>
      </c>
      <c r="F81" s="13" t="n">
        <f aca="false">'TIE-OUT'!L81+RECLASS!L81</f>
        <v>0</v>
      </c>
      <c r="G81" s="13" t="n">
        <f aca="false">'TIE-OUT'!M81+RECLASS!M81</f>
        <v>0</v>
      </c>
      <c r="H81" s="111" t="n">
        <f aca="false">+Actuals!E243</f>
        <v>0</v>
      </c>
      <c r="I81" s="112" t="n">
        <f aca="false">+Actuals!F243</f>
        <v>0</v>
      </c>
      <c r="J81" s="111" t="n">
        <f aca="false">+Actuals!G243</f>
        <v>0</v>
      </c>
      <c r="K81" s="112" t="n">
        <f aca="false">+Actuals!H243</f>
        <v>0</v>
      </c>
      <c r="L81" s="111" t="n">
        <f aca="false">+Actuals!I243</f>
        <v>0</v>
      </c>
      <c r="M81" s="112" t="n">
        <f aca="false">+Actuals!J243</f>
        <v>0</v>
      </c>
      <c r="N81" s="111" t="n">
        <f aca="false">+Actuals!K243</f>
        <v>0</v>
      </c>
      <c r="O81" s="112" t="n">
        <f aca="false">+Actuals!L243</f>
        <v>0</v>
      </c>
      <c r="P81" s="111" t="n">
        <f aca="false">+Actuals!M243</f>
        <v>0</v>
      </c>
      <c r="Q81" s="112" t="n">
        <f aca="false">+Actuals!N243</f>
        <v>0</v>
      </c>
      <c r="R81" s="111" t="n">
        <f aca="false">+Actuals!O243</f>
        <v>0</v>
      </c>
      <c r="S81" s="112" t="n">
        <f aca="false">+Actuals!P243</f>
        <v>0</v>
      </c>
      <c r="T81" s="111" t="n">
        <f aca="false">+Actuals!Q243</f>
        <v>0</v>
      </c>
      <c r="U81" s="112" t="n">
        <f aca="false">+Actuals!R243</f>
        <v>0</v>
      </c>
      <c r="V81" s="111" t="n">
        <f aca="false">+Actuals!S243</f>
        <v>0</v>
      </c>
      <c r="W81" s="112" t="n">
        <f aca="false">+Actuals!T243</f>
        <v>0</v>
      </c>
      <c r="X81" s="111" t="n">
        <f aca="false">+Actuals!U243</f>
        <v>0</v>
      </c>
      <c r="Y81" s="112" t="n">
        <f aca="false">+Actuals!V243</f>
        <v>0</v>
      </c>
      <c r="Z81" s="111" t="n">
        <f aca="false">+Actuals!W243</f>
        <v>0</v>
      </c>
      <c r="AA81" s="112" t="n">
        <f aca="false">+Actuals!X243</f>
        <v>0</v>
      </c>
      <c r="AB81" s="111" t="n">
        <f aca="false">+Actuals!Y243</f>
        <v>0</v>
      </c>
      <c r="AC81" s="112" t="n">
        <f aca="false">+Actuals!Z243</f>
        <v>0</v>
      </c>
      <c r="AD81" s="111" t="n">
        <f aca="false">+Actuals!AA243</f>
        <v>0</v>
      </c>
      <c r="AE81" s="112" t="n">
        <f aca="false">+Actuals!AB243</f>
        <v>0</v>
      </c>
      <c r="AF81" s="111" t="n">
        <f aca="false">+Actuals!AC243</f>
        <v>0</v>
      </c>
      <c r="AG81" s="112" t="n">
        <f aca="false">+Actuals!AD243</f>
        <v>0</v>
      </c>
      <c r="AH81" s="111" t="n">
        <f aca="false">+Actuals!AE243</f>
        <v>0</v>
      </c>
      <c r="AI81" s="112" t="n">
        <f aca="false">+Actuals!AF243</f>
        <v>0</v>
      </c>
      <c r="AJ81" s="111" t="n">
        <f aca="false">+Actuals!AG243</f>
        <v>0</v>
      </c>
      <c r="AK81" s="112" t="n">
        <f aca="false">+Actuals!AH243</f>
        <v>0</v>
      </c>
      <c r="AL81" s="111" t="n">
        <f aca="false">+Actuals!AI243</f>
        <v>0</v>
      </c>
      <c r="AM81" s="112" t="n">
        <f aca="false">+Actuals!AJ243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0</v>
      </c>
      <c r="F82" s="59" t="n">
        <f aca="false">F16+F24+F29+F36+F43+F45+F47+F49</f>
        <v>0</v>
      </c>
      <c r="G82" s="60" t="n">
        <f aca="false">SUM(G72:G81)+G16+G24+G29+G36+G43+G45+G47+G49+G51+G56+G61+G66</f>
        <v>0</v>
      </c>
      <c r="H82" s="59" t="n">
        <f aca="false">H16+H24+H29+H36+H43+H45+H47+H49</f>
        <v>0</v>
      </c>
      <c r="I82" s="60" t="n">
        <f aca="false">SUM(I72:I81)+I16+I24+I29+I36+I43+I45+I47+I49+I51+I56+I61+I66</f>
        <v>0</v>
      </c>
      <c r="J82" s="59" t="n">
        <f aca="false">J16+J24+J29+J36+J43+J45+J47+J49</f>
        <v>0</v>
      </c>
      <c r="K82" s="60" t="n">
        <f aca="false">SUM(K72:K81)+K16+K24+K29+K36+K43+K45+K47+K49+K51+K56+K61+K66</f>
        <v>0</v>
      </c>
      <c r="L82" s="59" t="n">
        <f aca="false">L16+L24+L29+L36+L43+L45+L47+L49</f>
        <v>0</v>
      </c>
      <c r="M82" s="60" t="n">
        <f aca="false">SUM(M72:M81)+M16+M24+M29+M36+M43+M45+M47+M49+M51+M56+M61+M66</f>
        <v>0</v>
      </c>
      <c r="N82" s="59" t="n">
        <f aca="false">N16+N24+N29+N36+N43+N45+N47+N49</f>
        <v>0</v>
      </c>
      <c r="O82" s="60" t="n">
        <f aca="false">SUM(O72:O81)+O16+O24+O29+O36+O43+O45+O47+O49+O51+O56+O61+O66</f>
        <v>0</v>
      </c>
      <c r="P82" s="59" t="n">
        <f aca="false">P16+P24+P29+P36+P43+P45+P47+P49</f>
        <v>0</v>
      </c>
      <c r="Q82" s="60" t="n">
        <f aca="false">SUM(Q72:Q81)+Q16+Q24+Q29+Q36+Q43+Q45+Q47+Q49+Q51+Q56+Q61+Q66</f>
        <v>0</v>
      </c>
      <c r="R82" s="59" t="n">
        <f aca="false">R16+R24+R29+R36+R43+R45+R47+R49</f>
        <v>0</v>
      </c>
      <c r="S82" s="60" t="n">
        <f aca="false">SUM(S72:S81)+S16+S24+S29+S36+S43+S45+S47+S49+S51+S56+S61+S66</f>
        <v>0</v>
      </c>
      <c r="T82" s="59" t="n">
        <f aca="false">T16+T24+T29+T36+T43+T45+T47+T49</f>
        <v>0</v>
      </c>
      <c r="U82" s="60" t="n">
        <f aca="false">SUM(U72:U81)+U16+U24+U29+U36+U43+U45+U47+U49+U51+U56+U61+U66</f>
        <v>0</v>
      </c>
      <c r="V82" s="59" t="n">
        <f aca="false">V16+V24+V29+V36+V43+V45+V47+V49</f>
        <v>0</v>
      </c>
      <c r="W82" s="60" t="n">
        <f aca="false">SUM(W72:W81)+W16+W24+W29+W36+W43+W45+W47+W49+W51+W56+W61+W66</f>
        <v>0</v>
      </c>
      <c r="X82" s="59" t="n">
        <f aca="false">X16+X24+X29+X36+X43+X45+X47+X49</f>
        <v>0</v>
      </c>
      <c r="Y82" s="60" t="n">
        <f aca="false">SUM(Y72:Y81)+Y16+Y24+Y29+Y36+Y43+Y45+Y47+Y49+Y51+Y56+Y61+Y66</f>
        <v>0</v>
      </c>
      <c r="Z82" s="59" t="n">
        <f aca="false">Z16+Z24+Z29+Z36+Z43+Z45+Z47+Z49</f>
        <v>0</v>
      </c>
      <c r="AA82" s="60" t="n">
        <f aca="false">SUM(AA72:AA81)+AA16+AA24+AA29+AA36+AA43+AA45+AA47+AA49+AA51+AA56+AA61+AA66</f>
        <v>0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0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0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0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28"/>
    <col collapsed="false" customWidth="true" hidden="false" outlineLevel="0" max="57" min="12" style="0" width="15.28"/>
    <col collapsed="false" customWidth="false" hidden="true" outlineLevel="0" max="100" min="62" style="0" width="9.06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143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1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84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120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8760907</v>
      </c>
      <c r="E11" s="47" t="n">
        <f aca="false">SUM(G11,I11,K11,M11,O11,Q11,S11,U11,W11,Y11,AA11,AC11,AE11,AG11,AI11,AK11,AM11)</f>
        <v>17414482.49</v>
      </c>
      <c r="F11" s="13" t="n">
        <f aca="false">'TIE-OUT'!J11+RECLASS!J11</f>
        <v>0</v>
      </c>
      <c r="G11" s="47" t="n">
        <f aca="false">'TIE-OUT'!K11+RECLASS!K11</f>
        <v>0</v>
      </c>
      <c r="H11" s="111" t="n">
        <f aca="false">+Actuals!E44</f>
        <v>9140188</v>
      </c>
      <c r="I11" s="112" t="n">
        <f aca="false">+Actuals!F44</f>
        <v>18207329.99</v>
      </c>
      <c r="J11" s="111" t="n">
        <f aca="false">+Actuals!G44</f>
        <v>-446300</v>
      </c>
      <c r="K11" s="87" t="n">
        <f aca="false">+Actuals!H44</f>
        <v>-917209.470000001</v>
      </c>
      <c r="L11" s="111" t="n">
        <f aca="false">+Actuals!I44</f>
        <v>67019</v>
      </c>
      <c r="M11" s="112" t="n">
        <f aca="false">+Actuals!J44</f>
        <v>124361.97</v>
      </c>
      <c r="N11" s="111" t="n">
        <f aca="false">+Actuals!K44</f>
        <v>-0</v>
      </c>
      <c r="O11" s="112" t="n">
        <f aca="false">+Actuals!L44</f>
        <v>-0</v>
      </c>
      <c r="P11" s="111" t="n">
        <f aca="false">+Actuals!M44</f>
        <v>-0</v>
      </c>
      <c r="Q11" s="112" t="n">
        <f aca="false">+Actuals!N44</f>
        <v>-0</v>
      </c>
      <c r="R11" s="111" t="n">
        <f aca="false">+Actuals!O44</f>
        <v>-0</v>
      </c>
      <c r="S11" s="112" t="n">
        <f aca="false">+Actuals!P44</f>
        <v>-0</v>
      </c>
      <c r="T11" s="111" t="n">
        <f aca="false">+Actuals!Q44</f>
        <v>-0</v>
      </c>
      <c r="U11" s="112" t="n">
        <f aca="false">+Actuals!R44</f>
        <v>-0</v>
      </c>
      <c r="V11" s="111" t="n">
        <f aca="false">+Actuals!S44</f>
        <v>-0</v>
      </c>
      <c r="W11" s="112" t="n">
        <f aca="false">+Actuals!T44</f>
        <v>-0</v>
      </c>
      <c r="X11" s="111" t="n">
        <f aca="false">+Actuals!U44</f>
        <v>-0</v>
      </c>
      <c r="Y11" s="112" t="n">
        <f aca="false">+Actuals!V44</f>
        <v>-0</v>
      </c>
      <c r="Z11" s="111" t="n">
        <f aca="false">+Actuals!W44</f>
        <v>-0</v>
      </c>
      <c r="AA11" s="112" t="n">
        <f aca="false">+Actuals!X44</f>
        <v>-0</v>
      </c>
      <c r="AB11" s="111" t="n">
        <f aca="false">+Actuals!Y44</f>
        <v>-0</v>
      </c>
      <c r="AC11" s="112" t="n">
        <f aca="false">+Actuals!Z44</f>
        <v>-0</v>
      </c>
      <c r="AD11" s="111" t="n">
        <f aca="false">+Actuals!AA44</f>
        <v>-0</v>
      </c>
      <c r="AE11" s="112" t="n">
        <f aca="false">+Actuals!AB44</f>
        <v>-0</v>
      </c>
      <c r="AF11" s="111" t="n">
        <f aca="false">+Actuals!AC44</f>
        <v>-0</v>
      </c>
      <c r="AG11" s="112" t="n">
        <f aca="false">+Actuals!AD44</f>
        <v>-0</v>
      </c>
      <c r="AH11" s="111" t="n">
        <f aca="false">+Actuals!AE44</f>
        <v>-0</v>
      </c>
      <c r="AI11" s="112" t="n">
        <f aca="false">+Actuals!AF44</f>
        <v>-0</v>
      </c>
      <c r="AJ11" s="111" t="n">
        <f aca="false">+Actuals!AG44</f>
        <v>-0</v>
      </c>
      <c r="AK11" s="112" t="n">
        <f aca="false">+Actuals!AH44</f>
        <v>-0</v>
      </c>
      <c r="AL11" s="111" t="n">
        <f aca="false">+Actuals!AI44</f>
        <v>-0</v>
      </c>
      <c r="AM11" s="112" t="n">
        <f aca="false">+Actuals!AJ44</f>
        <v>-0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0</v>
      </c>
      <c r="F12" s="13" t="n">
        <f aca="false">'TIE-OUT'!J12+RECLASS!J12</f>
        <v>0</v>
      </c>
      <c r="G12" s="47" t="n">
        <f aca="false">'TIE-OUT'!K12+RECLASS!K12</f>
        <v>0</v>
      </c>
      <c r="H12" s="111" t="n">
        <f aca="false">+Actuals!E45</f>
        <v>0</v>
      </c>
      <c r="I12" s="112" t="n">
        <f aca="false">+Actuals!F45</f>
        <v>0</v>
      </c>
      <c r="J12" s="111" t="n">
        <f aca="false">+Actuals!G45</f>
        <v>0</v>
      </c>
      <c r="K12" s="87" t="n">
        <f aca="false">+Actuals!H45</f>
        <v>0</v>
      </c>
      <c r="L12" s="111" t="n">
        <f aca="false">+Actuals!I45</f>
        <v>0</v>
      </c>
      <c r="M12" s="112" t="n">
        <f aca="false">+Actuals!J45</f>
        <v>0</v>
      </c>
      <c r="N12" s="111" t="n">
        <f aca="false">+Actuals!K45</f>
        <v>0</v>
      </c>
      <c r="O12" s="112" t="n">
        <f aca="false">+Actuals!L45</f>
        <v>0</v>
      </c>
      <c r="P12" s="111" t="n">
        <f aca="false">+Actuals!M45</f>
        <v>0</v>
      </c>
      <c r="Q12" s="112" t="n">
        <f aca="false">+Actuals!N45</f>
        <v>0</v>
      </c>
      <c r="R12" s="111" t="n">
        <f aca="false">+Actuals!O45</f>
        <v>0</v>
      </c>
      <c r="S12" s="112" t="n">
        <f aca="false">+Actuals!P45</f>
        <v>0</v>
      </c>
      <c r="T12" s="111" t="n">
        <f aca="false">+Actuals!Q45</f>
        <v>0</v>
      </c>
      <c r="U12" s="112" t="n">
        <f aca="false">+Actuals!R45</f>
        <v>0</v>
      </c>
      <c r="V12" s="111" t="n">
        <f aca="false">+Actuals!S45</f>
        <v>0</v>
      </c>
      <c r="W12" s="112" t="n">
        <f aca="false">+Actuals!T45</f>
        <v>0</v>
      </c>
      <c r="X12" s="111" t="n">
        <f aca="false">+Actuals!U45</f>
        <v>0</v>
      </c>
      <c r="Y12" s="112" t="n">
        <f aca="false">+Actuals!V45</f>
        <v>0</v>
      </c>
      <c r="Z12" s="111" t="n">
        <f aca="false">+Actuals!W45</f>
        <v>0</v>
      </c>
      <c r="AA12" s="112" t="n">
        <f aca="false">+Actuals!X45</f>
        <v>0</v>
      </c>
      <c r="AB12" s="111" t="n">
        <f aca="false">+Actuals!Y45</f>
        <v>0</v>
      </c>
      <c r="AC12" s="112" t="n">
        <f aca="false">+Actuals!Z45</f>
        <v>0</v>
      </c>
      <c r="AD12" s="111" t="n">
        <f aca="false">+Actuals!AA45</f>
        <v>0</v>
      </c>
      <c r="AE12" s="112" t="n">
        <f aca="false">+Actuals!AB45</f>
        <v>0</v>
      </c>
      <c r="AF12" s="111" t="n">
        <f aca="false">+Actuals!AC45</f>
        <v>0</v>
      </c>
      <c r="AG12" s="112" t="n">
        <f aca="false">+Actuals!AD45</f>
        <v>0</v>
      </c>
      <c r="AH12" s="111" t="n">
        <f aca="false">+Actuals!AE45</f>
        <v>0</v>
      </c>
      <c r="AI12" s="112" t="n">
        <f aca="false">+Actuals!AF45</f>
        <v>0</v>
      </c>
      <c r="AJ12" s="111" t="n">
        <f aca="false">+Actuals!AG45</f>
        <v>0</v>
      </c>
      <c r="AK12" s="112" t="n">
        <f aca="false">+Actuals!AH45</f>
        <v>0</v>
      </c>
      <c r="AL12" s="111" t="n">
        <f aca="false">+Actuals!AI45</f>
        <v>0</v>
      </c>
      <c r="AM12" s="112" t="n">
        <f aca="false">+Actuals!AJ45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0</v>
      </c>
      <c r="E13" s="47" t="n">
        <f aca="false">SUM(G13,I13,K13,M13,O13,Q13,S13,U13,W13,Y13,AA13,AC13,AE13,AG13,AI13,AK13,AM13)</f>
        <v>0</v>
      </c>
      <c r="F13" s="13" t="n">
        <f aca="false">'TIE-OUT'!J13+RECLASS!J13</f>
        <v>0</v>
      </c>
      <c r="G13" s="47" t="n">
        <f aca="false">'TIE-OUT'!K13+RECLASS!K13</f>
        <v>0</v>
      </c>
      <c r="H13" s="111" t="n">
        <f aca="false">+Actuals!E46</f>
        <v>0</v>
      </c>
      <c r="I13" s="112" t="n">
        <f aca="false">+Actuals!F46</f>
        <v>0</v>
      </c>
      <c r="J13" s="111" t="n">
        <f aca="false">+Actuals!G46</f>
        <v>0</v>
      </c>
      <c r="K13" s="87" t="n">
        <f aca="false">+Actuals!H46</f>
        <v>0</v>
      </c>
      <c r="L13" s="111" t="n">
        <f aca="false">+Actuals!I46</f>
        <v>0</v>
      </c>
      <c r="M13" s="112" t="n">
        <f aca="false">+Actuals!J46</f>
        <v>0</v>
      </c>
      <c r="N13" s="111" t="n">
        <f aca="false">+Actuals!K46</f>
        <v>0</v>
      </c>
      <c r="O13" s="112" t="n">
        <f aca="false">+Actuals!L46</f>
        <v>0</v>
      </c>
      <c r="P13" s="111" t="n">
        <f aca="false">+Actuals!M46</f>
        <v>0</v>
      </c>
      <c r="Q13" s="112" t="n">
        <f aca="false">+Actuals!N46</f>
        <v>0</v>
      </c>
      <c r="R13" s="111" t="n">
        <f aca="false">+Actuals!O46</f>
        <v>0</v>
      </c>
      <c r="S13" s="112" t="n">
        <f aca="false">+Actuals!P46</f>
        <v>0</v>
      </c>
      <c r="T13" s="111" t="n">
        <f aca="false">+Actuals!Q46</f>
        <v>0</v>
      </c>
      <c r="U13" s="112" t="n">
        <f aca="false">+Actuals!R46</f>
        <v>0</v>
      </c>
      <c r="V13" s="111" t="n">
        <f aca="false">+Actuals!S46</f>
        <v>0</v>
      </c>
      <c r="W13" s="112" t="n">
        <f aca="false">+Actuals!T46</f>
        <v>0</v>
      </c>
      <c r="X13" s="111" t="n">
        <f aca="false">+Actuals!U46</f>
        <v>0</v>
      </c>
      <c r="Y13" s="112" t="n">
        <f aca="false">+Actuals!V46</f>
        <v>0</v>
      </c>
      <c r="Z13" s="111" t="n">
        <f aca="false">+Actuals!W46</f>
        <v>0</v>
      </c>
      <c r="AA13" s="112" t="n">
        <f aca="false">+Actuals!X46</f>
        <v>0</v>
      </c>
      <c r="AB13" s="111" t="n">
        <f aca="false">+Actuals!Y46</f>
        <v>0</v>
      </c>
      <c r="AC13" s="112" t="n">
        <f aca="false">+Actuals!Z46</f>
        <v>0</v>
      </c>
      <c r="AD13" s="111" t="n">
        <f aca="false">+Actuals!AA46</f>
        <v>0</v>
      </c>
      <c r="AE13" s="112" t="n">
        <f aca="false">+Actuals!AB46</f>
        <v>0</v>
      </c>
      <c r="AF13" s="111" t="n">
        <f aca="false">+Actuals!AC46</f>
        <v>0</v>
      </c>
      <c r="AG13" s="112" t="n">
        <f aca="false">+Actuals!AD46</f>
        <v>0</v>
      </c>
      <c r="AH13" s="111" t="n">
        <f aca="false">+Actuals!AE46</f>
        <v>0</v>
      </c>
      <c r="AI13" s="112" t="n">
        <f aca="false">+Actuals!AF46</f>
        <v>0</v>
      </c>
      <c r="AJ13" s="111" t="n">
        <f aca="false">+Actuals!AG46</f>
        <v>0</v>
      </c>
      <c r="AK13" s="112" t="n">
        <f aca="false">+Actuals!AH46</f>
        <v>0</v>
      </c>
      <c r="AL13" s="111" t="n">
        <f aca="false">+Actuals!AI46</f>
        <v>0</v>
      </c>
      <c r="AM13" s="112" t="n">
        <f aca="false">+Actuals!AJ46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'TIE-OUT'!J14+RECLASS!J14</f>
        <v>0</v>
      </c>
      <c r="G14" s="47" t="n">
        <f aca="false">'TIE-OUT'!K14+RECLASS!K14</f>
        <v>0</v>
      </c>
      <c r="H14" s="111" t="n">
        <f aca="false">+Actuals!E47</f>
        <v>0</v>
      </c>
      <c r="I14" s="112" t="n">
        <f aca="false">+Actuals!F47</f>
        <v>0</v>
      </c>
      <c r="J14" s="111" t="n">
        <f aca="false">+Actuals!G47</f>
        <v>0</v>
      </c>
      <c r="K14" s="87" t="n">
        <f aca="false">+Actuals!H47</f>
        <v>0</v>
      </c>
      <c r="L14" s="111" t="n">
        <f aca="false">+Actuals!I47</f>
        <v>0</v>
      </c>
      <c r="M14" s="112" t="n">
        <f aca="false">+Actuals!J47</f>
        <v>0</v>
      </c>
      <c r="N14" s="111" t="n">
        <f aca="false">+Actuals!K47</f>
        <v>0</v>
      </c>
      <c r="O14" s="112" t="n">
        <f aca="false">+Actuals!L47</f>
        <v>0</v>
      </c>
      <c r="P14" s="111" t="n">
        <f aca="false">+Actuals!M47</f>
        <v>0</v>
      </c>
      <c r="Q14" s="112" t="n">
        <f aca="false">+Actuals!N47</f>
        <v>0</v>
      </c>
      <c r="R14" s="111" t="n">
        <f aca="false">+Actuals!O47</f>
        <v>0</v>
      </c>
      <c r="S14" s="112" t="n">
        <f aca="false">+Actuals!P47</f>
        <v>0</v>
      </c>
      <c r="T14" s="111" t="n">
        <f aca="false">+Actuals!Q47</f>
        <v>0</v>
      </c>
      <c r="U14" s="112" t="n">
        <f aca="false">+Actuals!R47</f>
        <v>0</v>
      </c>
      <c r="V14" s="111" t="n">
        <f aca="false">+Actuals!S47</f>
        <v>0</v>
      </c>
      <c r="W14" s="112" t="n">
        <f aca="false">+Actuals!T47</f>
        <v>0</v>
      </c>
      <c r="X14" s="111" t="n">
        <f aca="false">+Actuals!U47</f>
        <v>0</v>
      </c>
      <c r="Y14" s="112" t="n">
        <f aca="false">+Actuals!V47</f>
        <v>0</v>
      </c>
      <c r="Z14" s="111" t="n">
        <f aca="false">+Actuals!W47</f>
        <v>0</v>
      </c>
      <c r="AA14" s="112" t="n">
        <f aca="false">+Actuals!X47</f>
        <v>0</v>
      </c>
      <c r="AB14" s="111" t="n">
        <f aca="false">+Actuals!Y47</f>
        <v>0</v>
      </c>
      <c r="AC14" s="112" t="n">
        <f aca="false">+Actuals!Z47</f>
        <v>0</v>
      </c>
      <c r="AD14" s="111" t="n">
        <f aca="false">+Actuals!AA47</f>
        <v>0</v>
      </c>
      <c r="AE14" s="112" t="n">
        <f aca="false">+Actuals!AB47</f>
        <v>0</v>
      </c>
      <c r="AF14" s="111" t="n">
        <f aca="false">+Actuals!AC47</f>
        <v>0</v>
      </c>
      <c r="AG14" s="112" t="n">
        <f aca="false">+Actuals!AD47</f>
        <v>0</v>
      </c>
      <c r="AH14" s="111" t="n">
        <f aca="false">+Actuals!AE47</f>
        <v>0</v>
      </c>
      <c r="AI14" s="112" t="n">
        <f aca="false">+Actuals!AF47</f>
        <v>0</v>
      </c>
      <c r="AJ14" s="111" t="n">
        <f aca="false">+Actuals!AG47</f>
        <v>0</v>
      </c>
      <c r="AK14" s="112" t="n">
        <f aca="false">+Actuals!AH47</f>
        <v>0</v>
      </c>
      <c r="AL14" s="111" t="n">
        <f aca="false">+Actuals!AI47</f>
        <v>0</v>
      </c>
      <c r="AM14" s="112" t="n">
        <f aca="false">+Actuals!AJ47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'TIE-OUT'!J15+RECLASS!J15</f>
        <v>0</v>
      </c>
      <c r="G15" s="115" t="n">
        <f aca="false">'TIE-OUT'!K15+RECLASS!K15</f>
        <v>0</v>
      </c>
      <c r="H15" s="111" t="n">
        <f aca="false">+Actuals!E48</f>
        <v>0</v>
      </c>
      <c r="I15" s="112" t="n">
        <f aca="false">+Actuals!F48</f>
        <v>0</v>
      </c>
      <c r="J15" s="111" t="n">
        <f aca="false">+Actuals!G48</f>
        <v>0</v>
      </c>
      <c r="K15" s="87" t="n">
        <f aca="false">+Actuals!H48</f>
        <v>0</v>
      </c>
      <c r="L15" s="111" t="n">
        <f aca="false">+Actuals!I48</f>
        <v>0</v>
      </c>
      <c r="M15" s="112" t="n">
        <f aca="false">+Actuals!J48</f>
        <v>0</v>
      </c>
      <c r="N15" s="111" t="n">
        <f aca="false">+Actuals!K48</f>
        <v>0</v>
      </c>
      <c r="O15" s="112" t="n">
        <f aca="false">+Actuals!L48</f>
        <v>0</v>
      </c>
      <c r="P15" s="111" t="n">
        <f aca="false">+Actuals!M48</f>
        <v>0</v>
      </c>
      <c r="Q15" s="112" t="n">
        <f aca="false">+Actuals!N48</f>
        <v>0</v>
      </c>
      <c r="R15" s="111" t="n">
        <f aca="false">+Actuals!O48</f>
        <v>0</v>
      </c>
      <c r="S15" s="112" t="n">
        <f aca="false">+Actuals!P48</f>
        <v>0</v>
      </c>
      <c r="T15" s="111" t="n">
        <f aca="false">+Actuals!Q48</f>
        <v>0</v>
      </c>
      <c r="U15" s="112" t="n">
        <f aca="false">+Actuals!R48</f>
        <v>0</v>
      </c>
      <c r="V15" s="111" t="n">
        <f aca="false">+Actuals!S48</f>
        <v>0</v>
      </c>
      <c r="W15" s="112" t="n">
        <f aca="false">+Actuals!T48</f>
        <v>0</v>
      </c>
      <c r="X15" s="111" t="n">
        <f aca="false">+Actuals!U48</f>
        <v>0</v>
      </c>
      <c r="Y15" s="112" t="n">
        <f aca="false">+Actuals!V48</f>
        <v>0</v>
      </c>
      <c r="Z15" s="111" t="n">
        <f aca="false">+Actuals!W48</f>
        <v>0</v>
      </c>
      <c r="AA15" s="112" t="n">
        <f aca="false">+Actuals!X48</f>
        <v>0</v>
      </c>
      <c r="AB15" s="111" t="n">
        <f aca="false">+Actuals!Y48</f>
        <v>0</v>
      </c>
      <c r="AC15" s="112" t="n">
        <f aca="false">+Actuals!Z48</f>
        <v>0</v>
      </c>
      <c r="AD15" s="111" t="n">
        <f aca="false">+Actuals!AA48</f>
        <v>0</v>
      </c>
      <c r="AE15" s="112" t="n">
        <f aca="false">+Actuals!AB48</f>
        <v>0</v>
      </c>
      <c r="AF15" s="111" t="n">
        <f aca="false">+Actuals!AC48</f>
        <v>0</v>
      </c>
      <c r="AG15" s="112" t="n">
        <f aca="false">+Actuals!AD48</f>
        <v>0</v>
      </c>
      <c r="AH15" s="111" t="n">
        <f aca="false">+Actuals!AE48</f>
        <v>0</v>
      </c>
      <c r="AI15" s="112" t="n">
        <f aca="false">+Actuals!AF48</f>
        <v>0</v>
      </c>
      <c r="AJ15" s="111" t="n">
        <f aca="false">+Actuals!AG48</f>
        <v>0</v>
      </c>
      <c r="AK15" s="112" t="n">
        <f aca="false">+Actuals!AH48</f>
        <v>0</v>
      </c>
      <c r="AL15" s="111" t="n">
        <f aca="false">+Actuals!AI48</f>
        <v>0</v>
      </c>
      <c r="AM15" s="112" t="n">
        <f aca="false">+Actuals!AJ48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8760907</v>
      </c>
      <c r="E16" s="48" t="n">
        <f aca="false">SUM(E11:E15)</f>
        <v>17414482.49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9140188</v>
      </c>
      <c r="I16" s="48" t="n">
        <f aca="false">SUM(I11:I15)</f>
        <v>18207329.99</v>
      </c>
      <c r="J16" s="17" t="n">
        <f aca="false">SUM(J11:J15)</f>
        <v>-446300</v>
      </c>
      <c r="K16" s="86" t="n">
        <f aca="false">SUM(K11:K15)</f>
        <v>-917209.470000001</v>
      </c>
      <c r="L16" s="17" t="n">
        <f aca="false">SUM(L11:L15)</f>
        <v>67019</v>
      </c>
      <c r="M16" s="48" t="n">
        <f aca="false">SUM(M11:M15)</f>
        <v>124361.97</v>
      </c>
      <c r="N16" s="17" t="n">
        <f aca="false">SUM(N11:N15)</f>
        <v>0</v>
      </c>
      <c r="O16" s="48" t="n">
        <f aca="false">SUM(O11:O15)</f>
        <v>0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0</v>
      </c>
      <c r="AC16" s="48" t="n">
        <f aca="false">SUM(AC11:AC15)</f>
        <v>0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0</v>
      </c>
      <c r="AK16" s="48" t="n">
        <f aca="false">SUM(AK11:AK15)</f>
        <v>0</v>
      </c>
      <c r="AL16" s="17" t="n">
        <f aca="false">SUM(AL11:AL15)</f>
        <v>0</v>
      </c>
      <c r="AM16" s="48" t="n">
        <f aca="false">SUM(AM11:AM15)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-2123880</v>
      </c>
      <c r="E19" s="47" t="n">
        <f aca="false">SUM(G19,I19,K19,M19,O19,Q19,S19,U19,W19,Y19,AA19,AC19,AE19,AG19,AI19,AK19,AM19)</f>
        <v>-3797697.04</v>
      </c>
      <c r="F19" s="44" t="n">
        <f aca="false">'TIE-OUT'!J19+RECLASS!J19</f>
        <v>0</v>
      </c>
      <c r="G19" s="45" t="n">
        <f aca="false">'TIE-OUT'!K19+RECLASS!K19</f>
        <v>0</v>
      </c>
      <c r="H19" s="111" t="n">
        <f aca="false">+Actuals!E49</f>
        <v>-2488315</v>
      </c>
      <c r="I19" s="112" t="n">
        <f aca="false">+Actuals!F49</f>
        <v>-4458771</v>
      </c>
      <c r="J19" s="111" t="n">
        <f aca="false">+Actuals!G49</f>
        <v>452693</v>
      </c>
      <c r="K19" s="87" t="n">
        <f aca="false">+Actuals!H49</f>
        <v>826952.86</v>
      </c>
      <c r="L19" s="111" t="n">
        <f aca="false">+Actuals!I49</f>
        <v>-62394</v>
      </c>
      <c r="M19" s="112" t="n">
        <f aca="false">+Actuals!J49</f>
        <v>-109098.54</v>
      </c>
      <c r="N19" s="111" t="n">
        <f aca="false">+Actuals!K49</f>
        <v>8978</v>
      </c>
      <c r="O19" s="112" t="n">
        <f aca="false">+Actuals!L49</f>
        <v>16444.93</v>
      </c>
      <c r="P19" s="111" t="n">
        <f aca="false">+Actuals!M49</f>
        <v>-0</v>
      </c>
      <c r="Q19" s="112" t="n">
        <f aca="false">+Actuals!N49</f>
        <v>-12676.2</v>
      </c>
      <c r="R19" s="111" t="n">
        <f aca="false">+Actuals!O49</f>
        <v>-37236</v>
      </c>
      <c r="S19" s="112" t="n">
        <f aca="false">+Actuals!P49</f>
        <v>-64673.94</v>
      </c>
      <c r="T19" s="111" t="n">
        <f aca="false">+Actuals!Q49</f>
        <v>2394</v>
      </c>
      <c r="U19" s="112" t="n">
        <f aca="false">+Actuals!R49</f>
        <v>4124.85</v>
      </c>
      <c r="V19" s="111" t="n">
        <f aca="false">+Actuals!S49</f>
        <v>-0</v>
      </c>
      <c r="W19" s="112" t="n">
        <f aca="false">+Actuals!T49</f>
        <v>-0</v>
      </c>
      <c r="X19" s="111" t="n">
        <f aca="false">+Actuals!U49</f>
        <v>-0</v>
      </c>
      <c r="Y19" s="112" t="n">
        <f aca="false">+Actuals!V49</f>
        <v>-0</v>
      </c>
      <c r="Z19" s="111" t="n">
        <f aca="false">+Actuals!W49</f>
        <v>-0</v>
      </c>
      <c r="AA19" s="112" t="n">
        <f aca="false">+Actuals!X49</f>
        <v>-0</v>
      </c>
      <c r="AB19" s="111" t="n">
        <f aca="false">+Actuals!Y49</f>
        <v>-0</v>
      </c>
      <c r="AC19" s="112" t="n">
        <f aca="false">+Actuals!Z49</f>
        <v>-0</v>
      </c>
      <c r="AD19" s="111" t="n">
        <f aca="false">+Actuals!AA49</f>
        <v>-0</v>
      </c>
      <c r="AE19" s="112" t="n">
        <f aca="false">+Actuals!AB49</f>
        <v>-0</v>
      </c>
      <c r="AF19" s="111" t="n">
        <f aca="false">+Actuals!AC49</f>
        <v>-0</v>
      </c>
      <c r="AG19" s="112" t="n">
        <f aca="false">+Actuals!AD49</f>
        <v>-0</v>
      </c>
      <c r="AH19" s="111" t="n">
        <f aca="false">+Actuals!AE49</f>
        <v>-0</v>
      </c>
      <c r="AI19" s="112" t="n">
        <f aca="false">+Actuals!AF49</f>
        <v>-0</v>
      </c>
      <c r="AJ19" s="111" t="n">
        <f aca="false">+Actuals!AG49</f>
        <v>-0</v>
      </c>
      <c r="AK19" s="112" t="n">
        <f aca="false">+Actuals!AH49</f>
        <v>-0</v>
      </c>
      <c r="AL19" s="111" t="n">
        <f aca="false">+Actuals!AI49</f>
        <v>-0</v>
      </c>
      <c r="AM19" s="112" t="n">
        <f aca="false">+Actuals!AJ49</f>
        <v>-0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-1394542.32</v>
      </c>
      <c r="F20" s="13" t="n">
        <f aca="false">'TIE-OUT'!J20+RECLASS!J20</f>
        <v>0</v>
      </c>
      <c r="G20" s="47" t="n">
        <f aca="false">'TIE-OUT'!K20+RECLASS!K20</f>
        <v>-1394542.32</v>
      </c>
      <c r="H20" s="111" t="n">
        <f aca="false">+Actuals!E50</f>
        <v>0</v>
      </c>
      <c r="I20" s="112" t="n">
        <f aca="false">+Actuals!F50</f>
        <v>0</v>
      </c>
      <c r="J20" s="111" t="n">
        <f aca="false">+Actuals!G50</f>
        <v>0</v>
      </c>
      <c r="K20" s="87" t="n">
        <f aca="false">+Actuals!H50</f>
        <v>0</v>
      </c>
      <c r="L20" s="111" t="n">
        <f aca="false">+Actuals!I50</f>
        <v>0</v>
      </c>
      <c r="M20" s="112" t="n">
        <f aca="false">+Actuals!J50</f>
        <v>0</v>
      </c>
      <c r="N20" s="111" t="n">
        <f aca="false">+Actuals!K50</f>
        <v>0</v>
      </c>
      <c r="O20" s="112" t="n">
        <f aca="false">+Actuals!L50</f>
        <v>0</v>
      </c>
      <c r="P20" s="111" t="n">
        <f aca="false">+Actuals!M50</f>
        <v>0</v>
      </c>
      <c r="Q20" s="112" t="n">
        <f aca="false">+Actuals!N50</f>
        <v>0</v>
      </c>
      <c r="R20" s="111" t="n">
        <f aca="false">+Actuals!O50</f>
        <v>0</v>
      </c>
      <c r="S20" s="112" t="n">
        <f aca="false">+Actuals!P50</f>
        <v>0</v>
      </c>
      <c r="T20" s="111" t="n">
        <f aca="false">+Actuals!Q50</f>
        <v>0</v>
      </c>
      <c r="U20" s="112" t="n">
        <f aca="false">+Actuals!R50</f>
        <v>0</v>
      </c>
      <c r="V20" s="111" t="n">
        <f aca="false">+Actuals!S50</f>
        <v>0</v>
      </c>
      <c r="W20" s="112" t="n">
        <f aca="false">+Actuals!T50</f>
        <v>0</v>
      </c>
      <c r="X20" s="111" t="n">
        <f aca="false">+Actuals!U50</f>
        <v>0</v>
      </c>
      <c r="Y20" s="112" t="n">
        <f aca="false">+Actuals!V50</f>
        <v>0</v>
      </c>
      <c r="Z20" s="111" t="n">
        <f aca="false">+Actuals!W50</f>
        <v>0</v>
      </c>
      <c r="AA20" s="112" t="n">
        <f aca="false">+Actuals!X50</f>
        <v>0</v>
      </c>
      <c r="AB20" s="111" t="n">
        <f aca="false">+Actuals!Y50</f>
        <v>0</v>
      </c>
      <c r="AC20" s="112" t="n">
        <f aca="false">+Actuals!Z50</f>
        <v>0</v>
      </c>
      <c r="AD20" s="111" t="n">
        <f aca="false">+Actuals!AA50</f>
        <v>0</v>
      </c>
      <c r="AE20" s="112" t="n">
        <f aca="false">+Actuals!AB50</f>
        <v>0</v>
      </c>
      <c r="AF20" s="111" t="n">
        <f aca="false">+Actuals!AC50</f>
        <v>0</v>
      </c>
      <c r="AG20" s="112" t="n">
        <f aca="false">+Actuals!AD50</f>
        <v>0</v>
      </c>
      <c r="AH20" s="111" t="n">
        <f aca="false">+Actuals!AE50</f>
        <v>0</v>
      </c>
      <c r="AI20" s="112" t="n">
        <f aca="false">+Actuals!AF50</f>
        <v>0</v>
      </c>
      <c r="AJ20" s="111" t="n">
        <f aca="false">+Actuals!AG50</f>
        <v>0</v>
      </c>
      <c r="AK20" s="112" t="n">
        <f aca="false">+Actuals!AH50</f>
        <v>0</v>
      </c>
      <c r="AL20" s="111" t="n">
        <f aca="false">+Actuals!AI50</f>
        <v>0</v>
      </c>
      <c r="AM20" s="112" t="n">
        <f aca="false">+Actuals!AJ50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0</v>
      </c>
      <c r="E21" s="47" t="n">
        <f aca="false">SUM(G21,I21,K21,M21,O21,Q21,S21,U21,W21,Y21,AA21,AC21,AE21,AG21,AI21,AK21,AM21)</f>
        <v>0</v>
      </c>
      <c r="F21" s="13" t="n">
        <f aca="false">'TIE-OUT'!J21+RECLASS!J21</f>
        <v>0</v>
      </c>
      <c r="G21" s="47" t="n">
        <f aca="false">'TIE-OUT'!K21+RECLASS!K21</f>
        <v>0</v>
      </c>
      <c r="H21" s="111" t="n">
        <f aca="false">+Actuals!E51</f>
        <v>0</v>
      </c>
      <c r="I21" s="112" t="n">
        <f aca="false">+Actuals!F51</f>
        <v>0</v>
      </c>
      <c r="J21" s="111" t="n">
        <f aca="false">+Actuals!G51</f>
        <v>0</v>
      </c>
      <c r="K21" s="87" t="n">
        <f aca="false">+Actuals!H51</f>
        <v>0</v>
      </c>
      <c r="L21" s="111" t="n">
        <f aca="false">+Actuals!I51</f>
        <v>0</v>
      </c>
      <c r="M21" s="112" t="n">
        <f aca="false">+Actuals!J51</f>
        <v>0</v>
      </c>
      <c r="N21" s="111" t="n">
        <f aca="false">+Actuals!K51</f>
        <v>0</v>
      </c>
      <c r="O21" s="112" t="n">
        <f aca="false">+Actuals!L51</f>
        <v>0</v>
      </c>
      <c r="P21" s="111" t="n">
        <f aca="false">+Actuals!M51</f>
        <v>0</v>
      </c>
      <c r="Q21" s="112" t="n">
        <f aca="false">+Actuals!N51</f>
        <v>0</v>
      </c>
      <c r="R21" s="111" t="n">
        <f aca="false">+Actuals!O51</f>
        <v>0</v>
      </c>
      <c r="S21" s="112" t="n">
        <f aca="false">+Actuals!P51</f>
        <v>0</v>
      </c>
      <c r="T21" s="111" t="n">
        <f aca="false">+Actuals!Q51</f>
        <v>0</v>
      </c>
      <c r="U21" s="112" t="n">
        <f aca="false">+Actuals!R51</f>
        <v>0</v>
      </c>
      <c r="V21" s="111" t="n">
        <f aca="false">+Actuals!S51</f>
        <v>0</v>
      </c>
      <c r="W21" s="112" t="n">
        <f aca="false">+Actuals!T51</f>
        <v>0</v>
      </c>
      <c r="X21" s="111" t="n">
        <f aca="false">+Actuals!U51</f>
        <v>0</v>
      </c>
      <c r="Y21" s="112" t="n">
        <f aca="false">+Actuals!V51</f>
        <v>0</v>
      </c>
      <c r="Z21" s="111" t="n">
        <f aca="false">+Actuals!W51</f>
        <v>0</v>
      </c>
      <c r="AA21" s="112" t="n">
        <f aca="false">+Actuals!X51</f>
        <v>0</v>
      </c>
      <c r="AB21" s="111" t="n">
        <f aca="false">+Actuals!Y51</f>
        <v>0</v>
      </c>
      <c r="AC21" s="112" t="n">
        <f aca="false">+Actuals!Z51</f>
        <v>0</v>
      </c>
      <c r="AD21" s="111" t="n">
        <f aca="false">+Actuals!AA51</f>
        <v>0</v>
      </c>
      <c r="AE21" s="112" t="n">
        <f aca="false">+Actuals!AB51</f>
        <v>0</v>
      </c>
      <c r="AF21" s="111" t="n">
        <f aca="false">+Actuals!AC51</f>
        <v>0</v>
      </c>
      <c r="AG21" s="112" t="n">
        <f aca="false">+Actuals!AD51</f>
        <v>0</v>
      </c>
      <c r="AH21" s="111" t="n">
        <f aca="false">+Actuals!AE51</f>
        <v>0</v>
      </c>
      <c r="AI21" s="112" t="n">
        <f aca="false">+Actuals!AF51</f>
        <v>0</v>
      </c>
      <c r="AJ21" s="111" t="n">
        <f aca="false">+Actuals!AG51</f>
        <v>0</v>
      </c>
      <c r="AK21" s="112" t="n">
        <f aca="false">+Actuals!AH51</f>
        <v>0</v>
      </c>
      <c r="AL21" s="111" t="n">
        <f aca="false">+Actuals!AI51</f>
        <v>0</v>
      </c>
      <c r="AM21" s="112" t="n">
        <f aca="false">+Actuals!AJ51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'TIE-OUT'!J22+RECLASS!J22</f>
        <v>0</v>
      </c>
      <c r="G22" s="47" t="n">
        <f aca="false">'TIE-OUT'!K22+RECLASS!K22</f>
        <v>0</v>
      </c>
      <c r="H22" s="111" t="n">
        <f aca="false">+Actuals!E52</f>
        <v>0</v>
      </c>
      <c r="I22" s="112" t="n">
        <f aca="false">+Actuals!F52</f>
        <v>0</v>
      </c>
      <c r="J22" s="111" t="n">
        <f aca="false">+Actuals!G52</f>
        <v>0</v>
      </c>
      <c r="K22" s="87" t="n">
        <f aca="false">+Actuals!H52</f>
        <v>0</v>
      </c>
      <c r="L22" s="111" t="n">
        <f aca="false">+Actuals!I52</f>
        <v>0</v>
      </c>
      <c r="M22" s="112" t="n">
        <f aca="false">+Actuals!J52</f>
        <v>0</v>
      </c>
      <c r="N22" s="111" t="n">
        <f aca="false">+Actuals!K52</f>
        <v>0</v>
      </c>
      <c r="O22" s="112" t="n">
        <f aca="false">+Actuals!L52</f>
        <v>0</v>
      </c>
      <c r="P22" s="111" t="n">
        <f aca="false">+Actuals!M52</f>
        <v>0</v>
      </c>
      <c r="Q22" s="112" t="n">
        <f aca="false">+Actuals!N52</f>
        <v>0</v>
      </c>
      <c r="R22" s="111" t="n">
        <f aca="false">+Actuals!O52</f>
        <v>0</v>
      </c>
      <c r="S22" s="112" t="n">
        <f aca="false">+Actuals!P52</f>
        <v>0</v>
      </c>
      <c r="T22" s="111" t="n">
        <f aca="false">+Actuals!Q52</f>
        <v>0</v>
      </c>
      <c r="U22" s="112" t="n">
        <f aca="false">+Actuals!R52</f>
        <v>0</v>
      </c>
      <c r="V22" s="111" t="n">
        <f aca="false">+Actuals!S52</f>
        <v>0</v>
      </c>
      <c r="W22" s="112" t="n">
        <f aca="false">+Actuals!T52</f>
        <v>0</v>
      </c>
      <c r="X22" s="111" t="n">
        <f aca="false">+Actuals!U52</f>
        <v>0</v>
      </c>
      <c r="Y22" s="112" t="n">
        <f aca="false">+Actuals!V52</f>
        <v>0</v>
      </c>
      <c r="Z22" s="111" t="n">
        <f aca="false">+Actuals!W52</f>
        <v>0</v>
      </c>
      <c r="AA22" s="112" t="n">
        <f aca="false">+Actuals!X52</f>
        <v>0</v>
      </c>
      <c r="AB22" s="111" t="n">
        <f aca="false">+Actuals!Y52</f>
        <v>0</v>
      </c>
      <c r="AC22" s="112" t="n">
        <f aca="false">+Actuals!Z52</f>
        <v>0</v>
      </c>
      <c r="AD22" s="111" t="n">
        <f aca="false">+Actuals!AA52</f>
        <v>0</v>
      </c>
      <c r="AE22" s="112" t="n">
        <f aca="false">+Actuals!AB52</f>
        <v>0</v>
      </c>
      <c r="AF22" s="111" t="n">
        <f aca="false">+Actuals!AC52</f>
        <v>0</v>
      </c>
      <c r="AG22" s="112" t="n">
        <f aca="false">+Actuals!AD52</f>
        <v>0</v>
      </c>
      <c r="AH22" s="111" t="n">
        <f aca="false">+Actuals!AE52</f>
        <v>0</v>
      </c>
      <c r="AI22" s="112" t="n">
        <f aca="false">+Actuals!AF52</f>
        <v>0</v>
      </c>
      <c r="AJ22" s="111" t="n">
        <f aca="false">+Actuals!AG52</f>
        <v>0</v>
      </c>
      <c r="AK22" s="112" t="n">
        <f aca="false">+Actuals!AH52</f>
        <v>0</v>
      </c>
      <c r="AL22" s="111" t="n">
        <f aca="false">+Actuals!AI52</f>
        <v>0</v>
      </c>
      <c r="AM22" s="112" t="n">
        <f aca="false">+Actuals!AJ52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41815</v>
      </c>
      <c r="E23" s="47" t="n">
        <f aca="false">SUM(G23,I23,K23,M23,O23,Q23,S23,U23,W23,Y23,AA23,AC23,AE23,AG23,AI23,AK23,AM23)</f>
        <v>76475.87</v>
      </c>
      <c r="F23" s="114" t="n">
        <f aca="false">'TIE-OUT'!J23+RECLASS!J23</f>
        <v>0</v>
      </c>
      <c r="G23" s="115" t="n">
        <f aca="false">'TIE-OUT'!K23+RECLASS!K23</f>
        <v>0</v>
      </c>
      <c r="H23" s="111" t="n">
        <f aca="false">+Actuals!E53</f>
        <v>60000</v>
      </c>
      <c r="I23" s="112" t="n">
        <f aca="false">+Actuals!F53</f>
        <v>108826.47</v>
      </c>
      <c r="J23" s="111" t="n">
        <f aca="false">+Actuals!G53</f>
        <v>-18185</v>
      </c>
      <c r="K23" s="87" t="n">
        <f aca="false">+Actuals!H53</f>
        <v>-32350.6</v>
      </c>
      <c r="L23" s="111" t="n">
        <f aca="false">+Actuals!I53</f>
        <v>-0</v>
      </c>
      <c r="M23" s="112" t="n">
        <f aca="false">+Actuals!J53</f>
        <v>-0</v>
      </c>
      <c r="N23" s="111" t="n">
        <f aca="false">+Actuals!K53</f>
        <v>-0</v>
      </c>
      <c r="O23" s="112" t="n">
        <f aca="false">+Actuals!L53</f>
        <v>-0</v>
      </c>
      <c r="P23" s="111" t="n">
        <f aca="false">+Actuals!M53</f>
        <v>-0</v>
      </c>
      <c r="Q23" s="112" t="n">
        <f aca="false">+Actuals!N53</f>
        <v>-0</v>
      </c>
      <c r="R23" s="111" t="n">
        <f aca="false">+Actuals!O53</f>
        <v>-0</v>
      </c>
      <c r="S23" s="112" t="n">
        <f aca="false">+Actuals!P53</f>
        <v>-0</v>
      </c>
      <c r="T23" s="111" t="n">
        <f aca="false">+Actuals!Q53</f>
        <v>-0</v>
      </c>
      <c r="U23" s="112" t="n">
        <f aca="false">+Actuals!R53</f>
        <v>-0</v>
      </c>
      <c r="V23" s="111" t="n">
        <f aca="false">+Actuals!S53</f>
        <v>-0</v>
      </c>
      <c r="W23" s="112" t="n">
        <f aca="false">+Actuals!T53</f>
        <v>-0</v>
      </c>
      <c r="X23" s="111" t="n">
        <f aca="false">+Actuals!U53</f>
        <v>-0</v>
      </c>
      <c r="Y23" s="112" t="n">
        <f aca="false">+Actuals!V53</f>
        <v>-0</v>
      </c>
      <c r="Z23" s="111" t="n">
        <f aca="false">+Actuals!W53</f>
        <v>-0</v>
      </c>
      <c r="AA23" s="112" t="n">
        <f aca="false">+Actuals!X53</f>
        <v>-0</v>
      </c>
      <c r="AB23" s="111" t="n">
        <f aca="false">+Actuals!Y53</f>
        <v>-0</v>
      </c>
      <c r="AC23" s="112" t="n">
        <f aca="false">+Actuals!Z53</f>
        <v>-0</v>
      </c>
      <c r="AD23" s="111" t="n">
        <f aca="false">+Actuals!AA53</f>
        <v>-0</v>
      </c>
      <c r="AE23" s="112" t="n">
        <f aca="false">+Actuals!AB53</f>
        <v>-0</v>
      </c>
      <c r="AF23" s="111" t="n">
        <f aca="false">+Actuals!AC53</f>
        <v>-0</v>
      </c>
      <c r="AG23" s="112" t="n">
        <f aca="false">+Actuals!AD53</f>
        <v>-0</v>
      </c>
      <c r="AH23" s="111" t="n">
        <f aca="false">+Actuals!AE53</f>
        <v>-0</v>
      </c>
      <c r="AI23" s="112" t="n">
        <f aca="false">+Actuals!AF53</f>
        <v>-0</v>
      </c>
      <c r="AJ23" s="111" t="n">
        <f aca="false">+Actuals!AG53</f>
        <v>-0</v>
      </c>
      <c r="AK23" s="112" t="n">
        <f aca="false">+Actuals!AH53</f>
        <v>-0</v>
      </c>
      <c r="AL23" s="111" t="n">
        <f aca="false">+Actuals!AI53</f>
        <v>-0</v>
      </c>
      <c r="AM23" s="112" t="n">
        <f aca="false">+Actuals!AJ53</f>
        <v>-0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-2082065</v>
      </c>
      <c r="E24" s="48" t="n">
        <f aca="false">SUM(E19:E23)</f>
        <v>-5115763.49</v>
      </c>
      <c r="F24" s="17" t="n">
        <f aca="false">SUM(F19:F23)</f>
        <v>0</v>
      </c>
      <c r="G24" s="48" t="n">
        <f aca="false">SUM(G19:G23)</f>
        <v>-1394542.32</v>
      </c>
      <c r="H24" s="17" t="n">
        <f aca="false">SUM(H19:H23)</f>
        <v>-2428315</v>
      </c>
      <c r="I24" s="48" t="n">
        <f aca="false">SUM(I19:I23)</f>
        <v>-4349944.53</v>
      </c>
      <c r="J24" s="17" t="n">
        <f aca="false">SUM(J19:J23)</f>
        <v>434508</v>
      </c>
      <c r="K24" s="86" t="n">
        <f aca="false">SUM(K19:K23)</f>
        <v>794602.26</v>
      </c>
      <c r="L24" s="17" t="n">
        <f aca="false">SUM(L19:L23)</f>
        <v>-62394</v>
      </c>
      <c r="M24" s="48" t="n">
        <f aca="false">SUM(M19:M23)</f>
        <v>-109098.54</v>
      </c>
      <c r="N24" s="17" t="n">
        <f aca="false">SUM(N19:N23)</f>
        <v>8978</v>
      </c>
      <c r="O24" s="48" t="n">
        <f aca="false">SUM(O19:O23)</f>
        <v>16444.93</v>
      </c>
      <c r="P24" s="17" t="n">
        <f aca="false">SUM(P19:P23)</f>
        <v>0</v>
      </c>
      <c r="Q24" s="48" t="n">
        <f aca="false">SUM(Q19:Q23)</f>
        <v>-12676.2</v>
      </c>
      <c r="R24" s="17" t="n">
        <f aca="false">SUM(R19:R23)</f>
        <v>-37236</v>
      </c>
      <c r="S24" s="48" t="n">
        <f aca="false">SUM(S19:S23)</f>
        <v>-64673.94</v>
      </c>
      <c r="T24" s="17" t="n">
        <f aca="false">SUM(T19:T23)</f>
        <v>2394</v>
      </c>
      <c r="U24" s="48" t="n">
        <f aca="false">SUM(U19:U23)</f>
        <v>4124.85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0</v>
      </c>
      <c r="AK24" s="48" t="n">
        <f aca="false">SUM(AK19:AK23)</f>
        <v>0</v>
      </c>
      <c r="AL24" s="17" t="n">
        <f aca="false">SUM(AL19:AL23)</f>
        <v>0</v>
      </c>
      <c r="AM24" s="48" t="n">
        <f aca="false">SUM(AM19:AM23)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4176979</v>
      </c>
      <c r="E27" s="47" t="n">
        <f aca="false">SUM(G27,I27,K27,M27,O27,Q27,S27,U27,W27,Y27,AA27,AC27,AE27,AG27,AI27,AK27,AM27)</f>
        <v>7789923.33</v>
      </c>
      <c r="F27" s="44" t="n">
        <f aca="false">'TIE-OUT'!J27+RECLASS!J27</f>
        <v>0</v>
      </c>
      <c r="G27" s="45" t="n">
        <f aca="false">'TIE-OUT'!K27+RECLASS!K27</f>
        <v>0</v>
      </c>
      <c r="H27" s="111" t="n">
        <f aca="false">+Actuals!E54</f>
        <v>4126748</v>
      </c>
      <c r="I27" s="112" t="n">
        <f aca="false">+Actuals!F54</f>
        <v>7697205</v>
      </c>
      <c r="J27" s="111" t="n">
        <f aca="false">+Actuals!G54</f>
        <v>50231</v>
      </c>
      <c r="K27" s="87" t="n">
        <f aca="false">+Actuals!H54</f>
        <v>92718.33</v>
      </c>
      <c r="L27" s="111" t="n">
        <f aca="false">+Actuals!I54</f>
        <v>-0</v>
      </c>
      <c r="M27" s="112" t="n">
        <f aca="false">+Actuals!J54</f>
        <v>-0</v>
      </c>
      <c r="N27" s="111" t="n">
        <f aca="false">+Actuals!K54</f>
        <v>-0</v>
      </c>
      <c r="O27" s="112" t="n">
        <f aca="false">+Actuals!L54</f>
        <v>-0</v>
      </c>
      <c r="P27" s="111" t="n">
        <f aca="false">+Actuals!M54</f>
        <v>-0</v>
      </c>
      <c r="Q27" s="112" t="n">
        <f aca="false">+Actuals!N54</f>
        <v>-0</v>
      </c>
      <c r="R27" s="111" t="n">
        <f aca="false">+Actuals!O54</f>
        <v>-0</v>
      </c>
      <c r="S27" s="112" t="n">
        <f aca="false">+Actuals!P54</f>
        <v>-0</v>
      </c>
      <c r="T27" s="111" t="n">
        <f aca="false">+Actuals!Q54</f>
        <v>-0</v>
      </c>
      <c r="U27" s="112" t="n">
        <f aca="false">+Actuals!R54</f>
        <v>-0</v>
      </c>
      <c r="V27" s="111" t="n">
        <f aca="false">+Actuals!S54</f>
        <v>-0</v>
      </c>
      <c r="W27" s="112" t="n">
        <f aca="false">+Actuals!T54</f>
        <v>-0</v>
      </c>
      <c r="X27" s="111" t="n">
        <f aca="false">+Actuals!U54</f>
        <v>-0</v>
      </c>
      <c r="Y27" s="112" t="n">
        <f aca="false">+Actuals!V54</f>
        <v>-0</v>
      </c>
      <c r="Z27" s="111" t="n">
        <f aca="false">+Actuals!W54</f>
        <v>-0</v>
      </c>
      <c r="AA27" s="112" t="n">
        <f aca="false">+Actuals!X54</f>
        <v>-0</v>
      </c>
      <c r="AB27" s="111" t="n">
        <f aca="false">+Actuals!Y54</f>
        <v>-0</v>
      </c>
      <c r="AC27" s="112" t="n">
        <f aca="false">+Actuals!Z54</f>
        <v>-0</v>
      </c>
      <c r="AD27" s="111" t="n">
        <f aca="false">+Actuals!AA54</f>
        <v>-0</v>
      </c>
      <c r="AE27" s="112" t="n">
        <f aca="false">+Actuals!AB54</f>
        <v>-0</v>
      </c>
      <c r="AF27" s="111" t="n">
        <f aca="false">+Actuals!AC54</f>
        <v>-0</v>
      </c>
      <c r="AG27" s="112" t="n">
        <f aca="false">+Actuals!AD54</f>
        <v>-0</v>
      </c>
      <c r="AH27" s="111" t="n">
        <f aca="false">+Actuals!AE54</f>
        <v>-0</v>
      </c>
      <c r="AI27" s="112" t="n">
        <f aca="false">+Actuals!AF54</f>
        <v>-0</v>
      </c>
      <c r="AJ27" s="111" t="n">
        <f aca="false">+Actuals!AG54</f>
        <v>-0</v>
      </c>
      <c r="AK27" s="112" t="n">
        <f aca="false">+Actuals!AH54</f>
        <v>-0</v>
      </c>
      <c r="AL27" s="111" t="n">
        <f aca="false">+Actuals!AI54</f>
        <v>-0</v>
      </c>
      <c r="AM27" s="112" t="n">
        <f aca="false">+Actuals!AJ54</f>
        <v>-0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-9713655</v>
      </c>
      <c r="E28" s="47" t="n">
        <f aca="false">SUM(G28,I28,K28,M28,O28,Q28,S28,U28,W28,Y28,AA28,AC28,AE28,AG28,AI28,AK28,AM28)</f>
        <v>-17661497.37</v>
      </c>
      <c r="F28" s="114" t="n">
        <f aca="false">'TIE-OUT'!J28+RECLASS!J28</f>
        <v>0</v>
      </c>
      <c r="G28" s="115" t="n">
        <f aca="false">'TIE-OUT'!K28+RECLASS!K28</f>
        <v>0</v>
      </c>
      <c r="H28" s="111" t="n">
        <f aca="false">+Actuals!E55</f>
        <v>-9663424</v>
      </c>
      <c r="I28" s="112" t="n">
        <f aca="false">+Actuals!F55</f>
        <v>-17568778.71</v>
      </c>
      <c r="J28" s="111" t="n">
        <f aca="false">+Actuals!G55</f>
        <v>-50231</v>
      </c>
      <c r="K28" s="87" t="n">
        <f aca="false">+Actuals!H55</f>
        <v>-92718.66</v>
      </c>
      <c r="L28" s="111" t="n">
        <f aca="false">+Actuals!I55</f>
        <v>-0</v>
      </c>
      <c r="M28" s="112" t="n">
        <f aca="false">+Actuals!J55</f>
        <v>-0</v>
      </c>
      <c r="N28" s="111" t="n">
        <f aca="false">+Actuals!K55</f>
        <v>-0</v>
      </c>
      <c r="O28" s="112" t="n">
        <f aca="false">+Actuals!L55</f>
        <v>-0</v>
      </c>
      <c r="P28" s="111" t="n">
        <f aca="false">+Actuals!M55</f>
        <v>-0</v>
      </c>
      <c r="Q28" s="112" t="n">
        <f aca="false">+Actuals!N55</f>
        <v>-0</v>
      </c>
      <c r="R28" s="111" t="n">
        <f aca="false">+Actuals!O55</f>
        <v>-0</v>
      </c>
      <c r="S28" s="112" t="n">
        <f aca="false">+Actuals!P55</f>
        <v>-0</v>
      </c>
      <c r="T28" s="111" t="n">
        <f aca="false">+Actuals!Q55</f>
        <v>-0</v>
      </c>
      <c r="U28" s="112" t="n">
        <f aca="false">+Actuals!R55</f>
        <v>-0</v>
      </c>
      <c r="V28" s="111" t="n">
        <f aca="false">+Actuals!S55</f>
        <v>-0</v>
      </c>
      <c r="W28" s="112" t="n">
        <f aca="false">+Actuals!T55</f>
        <v>-0</v>
      </c>
      <c r="X28" s="111" t="n">
        <f aca="false">+Actuals!U55</f>
        <v>-0</v>
      </c>
      <c r="Y28" s="112" t="n">
        <f aca="false">+Actuals!V55</f>
        <v>-0</v>
      </c>
      <c r="Z28" s="111" t="n">
        <f aca="false">+Actuals!W55</f>
        <v>-0</v>
      </c>
      <c r="AA28" s="112" t="n">
        <f aca="false">+Actuals!X55</f>
        <v>-0</v>
      </c>
      <c r="AB28" s="111" t="n">
        <f aca="false">+Actuals!Y55</f>
        <v>-0</v>
      </c>
      <c r="AC28" s="112" t="n">
        <f aca="false">+Actuals!Z55</f>
        <v>-0</v>
      </c>
      <c r="AD28" s="111" t="n">
        <f aca="false">+Actuals!AA55</f>
        <v>-0</v>
      </c>
      <c r="AE28" s="112" t="n">
        <f aca="false">+Actuals!AB55</f>
        <v>-0</v>
      </c>
      <c r="AF28" s="111" t="n">
        <f aca="false">+Actuals!AC55</f>
        <v>-0</v>
      </c>
      <c r="AG28" s="112" t="n">
        <f aca="false">+Actuals!AD55</f>
        <v>-0</v>
      </c>
      <c r="AH28" s="111" t="n">
        <f aca="false">+Actuals!AE55</f>
        <v>-0</v>
      </c>
      <c r="AI28" s="112" t="n">
        <f aca="false">+Actuals!AF55</f>
        <v>-0</v>
      </c>
      <c r="AJ28" s="111" t="n">
        <f aca="false">+Actuals!AG55</f>
        <v>-0</v>
      </c>
      <c r="AK28" s="112" t="n">
        <f aca="false">+Actuals!AH55</f>
        <v>-0</v>
      </c>
      <c r="AL28" s="111" t="n">
        <f aca="false">+Actuals!AI55</f>
        <v>-0</v>
      </c>
      <c r="AM28" s="112" t="n">
        <f aca="false">+Actuals!AJ55</f>
        <v>-0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-5536676</v>
      </c>
      <c r="E29" s="48" t="n">
        <f aca="false">SUM(E27:E28)</f>
        <v>-9871574.04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-5536676</v>
      </c>
      <c r="I29" s="48" t="n">
        <f aca="false">SUM(I27:I28)</f>
        <v>-9871573.71</v>
      </c>
      <c r="J29" s="17" t="n">
        <f aca="false">SUM(J27:J28)</f>
        <v>0</v>
      </c>
      <c r="K29" s="86" t="n">
        <f aca="false">SUM(K27:K28)</f>
        <v>-0.330000000001746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-39120</v>
      </c>
      <c r="E32" s="47" t="n">
        <f aca="false">SUM(G32,I32,K32,M32,O32,Q32,S32,U32,W32,Y32,AA32,AC32,AE32,AG32,AI32,AK32,AM32)</f>
        <v>-69125.04</v>
      </c>
      <c r="F32" s="44" t="n">
        <f aca="false">'TIE-OUT'!J32+RECLASS!J32</f>
        <v>0</v>
      </c>
      <c r="G32" s="45" t="n">
        <f aca="false">'TIE-OUT'!K32+RECLASS!K32</f>
        <v>0</v>
      </c>
      <c r="H32" s="111" t="n">
        <f aca="false">+Actuals!E56</f>
        <v>-68513</v>
      </c>
      <c r="I32" s="112" t="n">
        <f aca="false">+Actuals!F56</f>
        <v>-123542</v>
      </c>
      <c r="J32" s="111" t="n">
        <f aca="false">+Actuals!G56</f>
        <v>29393</v>
      </c>
      <c r="K32" s="87" t="n">
        <f aca="false">+Actuals!H56</f>
        <v>54416.96</v>
      </c>
      <c r="L32" s="111" t="n">
        <f aca="false">+Actuals!I56</f>
        <v>0</v>
      </c>
      <c r="M32" s="112" t="n">
        <f aca="false">+Actuals!J56</f>
        <v>-821.52</v>
      </c>
      <c r="N32" s="111" t="n">
        <f aca="false">+Actuals!K56</f>
        <v>0</v>
      </c>
      <c r="O32" s="112" t="n">
        <f aca="false">+Actuals!L56</f>
        <v>6728.64</v>
      </c>
      <c r="P32" s="111" t="n">
        <f aca="false">+Actuals!M56</f>
        <v>-0</v>
      </c>
      <c r="Q32" s="112" t="n">
        <f aca="false">+Actuals!N56</f>
        <v>-11031.84</v>
      </c>
      <c r="R32" s="111" t="n">
        <f aca="false">+Actuals!O56</f>
        <v>0</v>
      </c>
      <c r="S32" s="112" t="n">
        <f aca="false">+Actuals!P56</f>
        <v>-17877.84</v>
      </c>
      <c r="T32" s="111" t="n">
        <f aca="false">+Actuals!Q56</f>
        <v>0</v>
      </c>
      <c r="U32" s="112" t="n">
        <f aca="false">+Actuals!R56</f>
        <v>4929.12</v>
      </c>
      <c r="V32" s="111" t="n">
        <f aca="false">+Actuals!S56</f>
        <v>-0</v>
      </c>
      <c r="W32" s="112" t="n">
        <f aca="false">+Actuals!T56</f>
        <v>-1408.32</v>
      </c>
      <c r="X32" s="111" t="n">
        <f aca="false">+Actuals!U56</f>
        <v>-0</v>
      </c>
      <c r="Y32" s="112" t="n">
        <f aca="false">+Actuals!V56</f>
        <v>-13652.88</v>
      </c>
      <c r="Z32" s="111" t="n">
        <f aca="false">+Actuals!W56</f>
        <v>-0</v>
      </c>
      <c r="AA32" s="112" t="n">
        <f aca="false">+Actuals!X56</f>
        <v>-11110.08</v>
      </c>
      <c r="AB32" s="111" t="n">
        <f aca="false">+Actuals!Y56</f>
        <v>-0</v>
      </c>
      <c r="AC32" s="112" t="n">
        <f aca="false">+Actuals!Z56</f>
        <v>44244.72</v>
      </c>
      <c r="AD32" s="111" t="n">
        <f aca="false">+Actuals!AA56</f>
        <v>-0</v>
      </c>
      <c r="AE32" s="112" t="n">
        <f aca="false">+Actuals!AB56</f>
        <v>-0</v>
      </c>
      <c r="AF32" s="111" t="n">
        <f aca="false">+Actuals!AC56</f>
        <v>-0</v>
      </c>
      <c r="AG32" s="112" t="n">
        <f aca="false">+Actuals!AD56</f>
        <v>-0</v>
      </c>
      <c r="AH32" s="111" t="n">
        <f aca="false">+Actuals!AE56</f>
        <v>-0</v>
      </c>
      <c r="AI32" s="112" t="n">
        <f aca="false">+Actuals!AF56</f>
        <v>-0</v>
      </c>
      <c r="AJ32" s="111" t="n">
        <f aca="false">+Actuals!AG56</f>
        <v>-0</v>
      </c>
      <c r="AK32" s="112" t="n">
        <f aca="false">+Actuals!AH56</f>
        <v>-0</v>
      </c>
      <c r="AL32" s="111" t="n">
        <f aca="false">+Actuals!AI56</f>
        <v>-0</v>
      </c>
      <c r="AM32" s="112" t="n">
        <f aca="false">+Actuals!AJ56</f>
        <v>-0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0</v>
      </c>
      <c r="E33" s="47" t="n">
        <f aca="false">SUM(G33,I33,K33,M33,O33,Q33,S33,U33,W33,Y33,AA33,AC33,AE33,AG33,AI33,AK33,AM33)</f>
        <v>0</v>
      </c>
      <c r="F33" s="13" t="n">
        <f aca="false">'TIE-OUT'!J33+RECLASS!J33</f>
        <v>0</v>
      </c>
      <c r="G33" s="47" t="n">
        <f aca="false">'TIE-OUT'!K33+RECLASS!K33</f>
        <v>0</v>
      </c>
      <c r="H33" s="111" t="n">
        <f aca="false">+Actuals!E57</f>
        <v>0</v>
      </c>
      <c r="I33" s="112" t="n">
        <f aca="false">+Actuals!F57</f>
        <v>0</v>
      </c>
      <c r="J33" s="111" t="n">
        <f aca="false">+Actuals!G57</f>
        <v>0</v>
      </c>
      <c r="K33" s="87" t="n">
        <f aca="false">+Actuals!H57</f>
        <v>0</v>
      </c>
      <c r="L33" s="111" t="n">
        <f aca="false">+Actuals!I57</f>
        <v>0</v>
      </c>
      <c r="M33" s="112" t="n">
        <f aca="false">+Actuals!J57</f>
        <v>0</v>
      </c>
      <c r="N33" s="111" t="n">
        <f aca="false">+Actuals!K57</f>
        <v>0</v>
      </c>
      <c r="O33" s="112" t="n">
        <f aca="false">+Actuals!L57</f>
        <v>0</v>
      </c>
      <c r="P33" s="111" t="n">
        <f aca="false">+Actuals!M57</f>
        <v>0</v>
      </c>
      <c r="Q33" s="112" t="n">
        <f aca="false">+Actuals!N57</f>
        <v>0</v>
      </c>
      <c r="R33" s="111" t="n">
        <f aca="false">+Actuals!O57</f>
        <v>0</v>
      </c>
      <c r="S33" s="112" t="n">
        <f aca="false">+Actuals!P57</f>
        <v>0</v>
      </c>
      <c r="T33" s="111" t="n">
        <f aca="false">+Actuals!Q57</f>
        <v>0</v>
      </c>
      <c r="U33" s="112" t="n">
        <f aca="false">+Actuals!R57</f>
        <v>0</v>
      </c>
      <c r="V33" s="111" t="n">
        <f aca="false">+Actuals!S57</f>
        <v>0</v>
      </c>
      <c r="W33" s="112" t="n">
        <f aca="false">+Actuals!T57</f>
        <v>0</v>
      </c>
      <c r="X33" s="111" t="n">
        <f aca="false">+Actuals!U57</f>
        <v>0</v>
      </c>
      <c r="Y33" s="112" t="n">
        <f aca="false">+Actuals!V57</f>
        <v>0</v>
      </c>
      <c r="Z33" s="111" t="n">
        <f aca="false">+Actuals!W57</f>
        <v>0</v>
      </c>
      <c r="AA33" s="112" t="n">
        <f aca="false">+Actuals!X57</f>
        <v>0</v>
      </c>
      <c r="AB33" s="111" t="n">
        <f aca="false">+Actuals!Y57</f>
        <v>0</v>
      </c>
      <c r="AC33" s="112" t="n">
        <f aca="false">+Actuals!Z57</f>
        <v>0</v>
      </c>
      <c r="AD33" s="111" t="n">
        <f aca="false">+Actuals!AA57</f>
        <v>0</v>
      </c>
      <c r="AE33" s="112" t="n">
        <f aca="false">+Actuals!AB57</f>
        <v>0</v>
      </c>
      <c r="AF33" s="111" t="n">
        <f aca="false">+Actuals!AC57</f>
        <v>0</v>
      </c>
      <c r="AG33" s="112" t="n">
        <f aca="false">+Actuals!AD57</f>
        <v>0</v>
      </c>
      <c r="AH33" s="111" t="n">
        <f aca="false">+Actuals!AE57</f>
        <v>0</v>
      </c>
      <c r="AI33" s="112" t="n">
        <f aca="false">+Actuals!AF57</f>
        <v>0</v>
      </c>
      <c r="AJ33" s="111" t="n">
        <f aca="false">+Actuals!AG57</f>
        <v>0</v>
      </c>
      <c r="AK33" s="112" t="n">
        <f aca="false">+Actuals!AH57</f>
        <v>0</v>
      </c>
      <c r="AL33" s="111" t="n">
        <f aca="false">+Actuals!AI57</f>
        <v>0</v>
      </c>
      <c r="AM33" s="112" t="n">
        <f aca="false">+Actuals!AJ57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0</v>
      </c>
      <c r="E34" s="47" t="n">
        <f aca="false">SUM(G34,I34,K34,M34,O34,Q34,S34,U34,W34,Y34,AA34,AC34,AE34,AG34,AI34,AK34,AM34)</f>
        <v>0</v>
      </c>
      <c r="F34" s="13" t="n">
        <f aca="false">'TIE-OUT'!J34+RECLASS!J34</f>
        <v>0</v>
      </c>
      <c r="G34" s="47" t="n">
        <f aca="false">'TIE-OUT'!K34+RECLASS!K34</f>
        <v>0</v>
      </c>
      <c r="H34" s="111" t="n">
        <f aca="false">+Actuals!E58</f>
        <v>0</v>
      </c>
      <c r="I34" s="112" t="n">
        <f aca="false">+Actuals!F58</f>
        <v>0</v>
      </c>
      <c r="J34" s="111" t="n">
        <f aca="false">+Actuals!G58</f>
        <v>0</v>
      </c>
      <c r="K34" s="87" t="n">
        <f aca="false">+Actuals!H58</f>
        <v>0</v>
      </c>
      <c r="L34" s="111" t="n">
        <f aca="false">+Actuals!I58</f>
        <v>0</v>
      </c>
      <c r="M34" s="112" t="n">
        <f aca="false">+Actuals!J58</f>
        <v>0</v>
      </c>
      <c r="N34" s="111" t="n">
        <f aca="false">+Actuals!K58</f>
        <v>0</v>
      </c>
      <c r="O34" s="112" t="n">
        <f aca="false">+Actuals!L58</f>
        <v>0</v>
      </c>
      <c r="P34" s="111" t="n">
        <f aca="false">+Actuals!M58</f>
        <v>0</v>
      </c>
      <c r="Q34" s="112" t="n">
        <f aca="false">+Actuals!N58</f>
        <v>0</v>
      </c>
      <c r="R34" s="111" t="n">
        <f aca="false">+Actuals!O58</f>
        <v>0</v>
      </c>
      <c r="S34" s="112" t="n">
        <f aca="false">+Actuals!P58</f>
        <v>0</v>
      </c>
      <c r="T34" s="111" t="n">
        <f aca="false">+Actuals!Q58</f>
        <v>0</v>
      </c>
      <c r="U34" s="112" t="n">
        <f aca="false">+Actuals!R58</f>
        <v>0</v>
      </c>
      <c r="V34" s="111" t="n">
        <f aca="false">+Actuals!S58</f>
        <v>0</v>
      </c>
      <c r="W34" s="112" t="n">
        <f aca="false">+Actuals!T58</f>
        <v>0</v>
      </c>
      <c r="X34" s="111" t="n">
        <f aca="false">+Actuals!U58</f>
        <v>0</v>
      </c>
      <c r="Y34" s="112" t="n">
        <f aca="false">+Actuals!V58</f>
        <v>0</v>
      </c>
      <c r="Z34" s="111" t="n">
        <f aca="false">+Actuals!W58</f>
        <v>0</v>
      </c>
      <c r="AA34" s="112" t="n">
        <f aca="false">+Actuals!X58</f>
        <v>0</v>
      </c>
      <c r="AB34" s="111" t="n">
        <f aca="false">+Actuals!Y58</f>
        <v>0</v>
      </c>
      <c r="AC34" s="112" t="n">
        <f aca="false">+Actuals!Z58</f>
        <v>0</v>
      </c>
      <c r="AD34" s="111" t="n">
        <f aca="false">+Actuals!AA58</f>
        <v>0</v>
      </c>
      <c r="AE34" s="112" t="n">
        <f aca="false">+Actuals!AB58</f>
        <v>0</v>
      </c>
      <c r="AF34" s="111" t="n">
        <f aca="false">+Actuals!AC58</f>
        <v>0</v>
      </c>
      <c r="AG34" s="112" t="n">
        <f aca="false">+Actuals!AD58</f>
        <v>0</v>
      </c>
      <c r="AH34" s="111" t="n">
        <f aca="false">+Actuals!AE58</f>
        <v>0</v>
      </c>
      <c r="AI34" s="112" t="n">
        <f aca="false">+Actuals!AF58</f>
        <v>0</v>
      </c>
      <c r="AJ34" s="111" t="n">
        <f aca="false">+Actuals!AG58</f>
        <v>0</v>
      </c>
      <c r="AK34" s="112" t="n">
        <f aca="false">+Actuals!AH58</f>
        <v>0</v>
      </c>
      <c r="AL34" s="111" t="n">
        <f aca="false">+Actuals!AI58</f>
        <v>0</v>
      </c>
      <c r="AM34" s="112" t="n">
        <f aca="false">+Actuals!AJ58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0</v>
      </c>
      <c r="E35" s="47" t="n">
        <f aca="false">SUM(G35,I35,K35,M35,O35,Q35,S35,U35,W35,Y35,AA35,AC35,AE35,AG35,AI35,AK35,AM35)</f>
        <v>0</v>
      </c>
      <c r="F35" s="114" t="n">
        <f aca="false">'TIE-OUT'!J35+RECLASS!J35</f>
        <v>0</v>
      </c>
      <c r="G35" s="115" t="n">
        <f aca="false">'TIE-OUT'!K35+RECLASS!K35</f>
        <v>0</v>
      </c>
      <c r="H35" s="111" t="n">
        <f aca="false">+Actuals!E59</f>
        <v>0</v>
      </c>
      <c r="I35" s="112" t="n">
        <f aca="false">+Actuals!F59</f>
        <v>0</v>
      </c>
      <c r="J35" s="111" t="n">
        <f aca="false">+Actuals!G59</f>
        <v>0</v>
      </c>
      <c r="K35" s="87" t="n">
        <f aca="false">+Actuals!H59</f>
        <v>0</v>
      </c>
      <c r="L35" s="111" t="n">
        <f aca="false">+Actuals!I59</f>
        <v>0</v>
      </c>
      <c r="M35" s="112" t="n">
        <f aca="false">+Actuals!J59</f>
        <v>0</v>
      </c>
      <c r="N35" s="111" t="n">
        <f aca="false">+Actuals!K59</f>
        <v>0</v>
      </c>
      <c r="O35" s="112" t="n">
        <f aca="false">+Actuals!L59</f>
        <v>0</v>
      </c>
      <c r="P35" s="111" t="n">
        <f aca="false">+Actuals!M59</f>
        <v>0</v>
      </c>
      <c r="Q35" s="112" t="n">
        <f aca="false">+Actuals!N59</f>
        <v>0</v>
      </c>
      <c r="R35" s="111" t="n">
        <f aca="false">+Actuals!O59</f>
        <v>0</v>
      </c>
      <c r="S35" s="112" t="n">
        <f aca="false">+Actuals!P59</f>
        <v>0</v>
      </c>
      <c r="T35" s="111" t="n">
        <f aca="false">+Actuals!Q59</f>
        <v>0</v>
      </c>
      <c r="U35" s="112" t="n">
        <f aca="false">+Actuals!R59</f>
        <v>0</v>
      </c>
      <c r="V35" s="111" t="n">
        <f aca="false">+Actuals!S59</f>
        <v>0</v>
      </c>
      <c r="W35" s="112" t="n">
        <f aca="false">+Actuals!T59</f>
        <v>0</v>
      </c>
      <c r="X35" s="111" t="n">
        <f aca="false">+Actuals!U59</f>
        <v>0</v>
      </c>
      <c r="Y35" s="112" t="n">
        <f aca="false">+Actuals!V59</f>
        <v>0</v>
      </c>
      <c r="Z35" s="111" t="n">
        <f aca="false">+Actuals!W59</f>
        <v>0</v>
      </c>
      <c r="AA35" s="112" t="n">
        <f aca="false">+Actuals!X59</f>
        <v>0</v>
      </c>
      <c r="AB35" s="111" t="n">
        <f aca="false">+Actuals!Y59</f>
        <v>0</v>
      </c>
      <c r="AC35" s="112" t="n">
        <f aca="false">+Actuals!Z59</f>
        <v>0</v>
      </c>
      <c r="AD35" s="111" t="n">
        <f aca="false">+Actuals!AA59</f>
        <v>0</v>
      </c>
      <c r="AE35" s="112" t="n">
        <f aca="false">+Actuals!AB59</f>
        <v>0</v>
      </c>
      <c r="AF35" s="111" t="n">
        <f aca="false">+Actuals!AC59</f>
        <v>0</v>
      </c>
      <c r="AG35" s="112" t="n">
        <f aca="false">+Actuals!AD59</f>
        <v>0</v>
      </c>
      <c r="AH35" s="111" t="n">
        <f aca="false">+Actuals!AE59</f>
        <v>0</v>
      </c>
      <c r="AI35" s="112" t="n">
        <f aca="false">+Actuals!AF59</f>
        <v>0</v>
      </c>
      <c r="AJ35" s="111" t="n">
        <f aca="false">+Actuals!AG59</f>
        <v>0</v>
      </c>
      <c r="AK35" s="112" t="n">
        <f aca="false">+Actuals!AH59</f>
        <v>0</v>
      </c>
      <c r="AL35" s="111" t="n">
        <f aca="false">+Actuals!AI59</f>
        <v>0</v>
      </c>
      <c r="AM35" s="112" t="n">
        <f aca="false">+Actuals!AJ59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-39120</v>
      </c>
      <c r="E36" s="48" t="n">
        <f aca="false">SUM(E32:E35)</f>
        <v>-69125.04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-68513</v>
      </c>
      <c r="I36" s="48" t="n">
        <f aca="false">SUM(I32:I35)</f>
        <v>-123542</v>
      </c>
      <c r="J36" s="17" t="n">
        <f aca="false">SUM(J32:J35)</f>
        <v>29393</v>
      </c>
      <c r="K36" s="86" t="n">
        <f aca="false">SUM(K32:K35)</f>
        <v>54416.96</v>
      </c>
      <c r="L36" s="17" t="n">
        <f aca="false">SUM(L32:L35)</f>
        <v>0</v>
      </c>
      <c r="M36" s="48" t="n">
        <f aca="false">SUM(M32:M35)</f>
        <v>-821.52</v>
      </c>
      <c r="N36" s="17" t="n">
        <f aca="false">SUM(N32:N35)</f>
        <v>0</v>
      </c>
      <c r="O36" s="48" t="n">
        <f aca="false">SUM(O32:O35)</f>
        <v>6728.64</v>
      </c>
      <c r="P36" s="17" t="n">
        <f aca="false">SUM(P32:P35)</f>
        <v>0</v>
      </c>
      <c r="Q36" s="48" t="n">
        <f aca="false">SUM(Q32:Q35)</f>
        <v>-11031.84</v>
      </c>
      <c r="R36" s="17" t="n">
        <f aca="false">SUM(R32:R35)</f>
        <v>0</v>
      </c>
      <c r="S36" s="48" t="n">
        <f aca="false">SUM(S32:S35)</f>
        <v>-17877.84</v>
      </c>
      <c r="T36" s="17" t="n">
        <f aca="false">SUM(T32:T35)</f>
        <v>0</v>
      </c>
      <c r="U36" s="48" t="n">
        <f aca="false">SUM(U32:U35)</f>
        <v>4929.12</v>
      </c>
      <c r="V36" s="17" t="n">
        <f aca="false">SUM(V32:V35)</f>
        <v>0</v>
      </c>
      <c r="W36" s="48" t="n">
        <f aca="false">SUM(W32:W35)</f>
        <v>-1408.32</v>
      </c>
      <c r="X36" s="17" t="n">
        <f aca="false">SUM(X32:X35)</f>
        <v>0</v>
      </c>
      <c r="Y36" s="48" t="n">
        <f aca="false">SUM(Y32:Y35)</f>
        <v>-13652.88</v>
      </c>
      <c r="Z36" s="17" t="n">
        <f aca="false">SUM(Z32:Z35)</f>
        <v>0</v>
      </c>
      <c r="AA36" s="48" t="n">
        <f aca="false">SUM(AA32:AA35)</f>
        <v>-11110.08</v>
      </c>
      <c r="AB36" s="17" t="n">
        <f aca="false">SUM(AB32:AB35)</f>
        <v>0</v>
      </c>
      <c r="AC36" s="48" t="n">
        <f aca="false">SUM(AC32:AC35)</f>
        <v>44244.72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784843</v>
      </c>
      <c r="E39" s="47" t="n">
        <f aca="false">SUM(G39,I39,K39,M39,O39,Q39,S39,U39,W39,Y39,AA39,AC39,AE39,AG39,AI39,AK39,AM39)</f>
        <v>1557128.51</v>
      </c>
      <c r="F39" s="44" t="n">
        <f aca="false">'TIE-OUT'!J39+RECLASS!J39</f>
        <v>0</v>
      </c>
      <c r="G39" s="45" t="n">
        <f aca="false">'TIE-OUT'!K39+RECLASS!K39</f>
        <v>0</v>
      </c>
      <c r="H39" s="111" t="n">
        <f aca="false">+Actuals!E60</f>
        <v>978794</v>
      </c>
      <c r="I39" s="112" t="n">
        <f aca="false">+Actuals!F60</f>
        <v>1772939</v>
      </c>
      <c r="J39" s="111" t="n">
        <f aca="false">+Actuals!G60</f>
        <v>-193951</v>
      </c>
      <c r="K39" s="87" t="n">
        <f aca="false">+Actuals!H60</f>
        <v>-215810.49</v>
      </c>
      <c r="L39" s="111" t="n">
        <f aca="false">+Actuals!I60</f>
        <v>-0</v>
      </c>
      <c r="M39" s="112" t="n">
        <f aca="false">+Actuals!J60</f>
        <v>-0</v>
      </c>
      <c r="N39" s="111" t="n">
        <f aca="false">+Actuals!K60</f>
        <v>-0</v>
      </c>
      <c r="O39" s="112" t="n">
        <f aca="false">+Actuals!L60</f>
        <v>-0</v>
      </c>
      <c r="P39" s="111" t="n">
        <f aca="false">+Actuals!M60</f>
        <v>-0</v>
      </c>
      <c r="Q39" s="112" t="n">
        <f aca="false">+Actuals!N60</f>
        <v>-0</v>
      </c>
      <c r="R39" s="111" t="n">
        <f aca="false">+Actuals!O60</f>
        <v>-0</v>
      </c>
      <c r="S39" s="112" t="n">
        <f aca="false">+Actuals!P60</f>
        <v>-0</v>
      </c>
      <c r="T39" s="111" t="n">
        <f aca="false">+Actuals!Q60</f>
        <v>-0</v>
      </c>
      <c r="U39" s="112" t="n">
        <f aca="false">+Actuals!R60</f>
        <v>-0</v>
      </c>
      <c r="V39" s="111" t="n">
        <f aca="false">+Actuals!S60</f>
        <v>-0</v>
      </c>
      <c r="W39" s="112" t="n">
        <f aca="false">+Actuals!T60</f>
        <v>-0</v>
      </c>
      <c r="X39" s="111" t="n">
        <f aca="false">+Actuals!U60</f>
        <v>-0</v>
      </c>
      <c r="Y39" s="112" t="n">
        <f aca="false">+Actuals!V60</f>
        <v>-0</v>
      </c>
      <c r="Z39" s="111" t="n">
        <f aca="false">+Actuals!W60</f>
        <v>-0</v>
      </c>
      <c r="AA39" s="112" t="n">
        <f aca="false">+Actuals!X60</f>
        <v>-0</v>
      </c>
      <c r="AB39" s="111" t="n">
        <f aca="false">+Actuals!Y60</f>
        <v>-0</v>
      </c>
      <c r="AC39" s="112" t="n">
        <f aca="false">+Actuals!Z60</f>
        <v>-0</v>
      </c>
      <c r="AD39" s="111" t="n">
        <f aca="false">+Actuals!AA60</f>
        <v>-0</v>
      </c>
      <c r="AE39" s="112" t="n">
        <f aca="false">+Actuals!AB60</f>
        <v>-0</v>
      </c>
      <c r="AF39" s="111" t="n">
        <f aca="false">+Actuals!AC60</f>
        <v>-0</v>
      </c>
      <c r="AG39" s="112" t="n">
        <f aca="false">+Actuals!AD60</f>
        <v>-0</v>
      </c>
      <c r="AH39" s="111" t="n">
        <f aca="false">+Actuals!AE60</f>
        <v>-0</v>
      </c>
      <c r="AI39" s="112" t="n">
        <f aca="false">+Actuals!AF60</f>
        <v>-0</v>
      </c>
      <c r="AJ39" s="111" t="n">
        <f aca="false">+Actuals!AG60</f>
        <v>-0</v>
      </c>
      <c r="AK39" s="112" t="n">
        <f aca="false">+Actuals!AH60</f>
        <v>-0</v>
      </c>
      <c r="AL39" s="111" t="n">
        <f aca="false">+Actuals!AI60</f>
        <v>-0</v>
      </c>
      <c r="AM39" s="112" t="n">
        <f aca="false">+Actuals!AJ60</f>
        <v>-0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-2004147</v>
      </c>
      <c r="E40" s="47" t="n">
        <f aca="false">SUM(G40,I40,K40,M40,O40,Q40,S40,U40,W40,Y40,AA40,AC40,AE40,AG40,AI40,AK40,AM40)</f>
        <v>-3976227.65</v>
      </c>
      <c r="F40" s="13" t="n">
        <f aca="false">'TIE-OUT'!J40+RECLASS!J40</f>
        <v>0</v>
      </c>
      <c r="G40" s="47" t="n">
        <f aca="false">'TIE-OUT'!K40+RECLASS!K40</f>
        <v>0</v>
      </c>
      <c r="H40" s="111" t="n">
        <f aca="false">+Actuals!E61</f>
        <v>-2176461</v>
      </c>
      <c r="I40" s="112" t="n">
        <f aca="false">+Actuals!F61</f>
        <v>-4133745</v>
      </c>
      <c r="J40" s="111" t="n">
        <f aca="false">+Actuals!G61</f>
        <v>172314</v>
      </c>
      <c r="K40" s="87" t="n">
        <f aca="false">+Actuals!H61</f>
        <v>157517.35</v>
      </c>
      <c r="L40" s="111" t="n">
        <f aca="false">+Actuals!I61</f>
        <v>-0</v>
      </c>
      <c r="M40" s="112" t="n">
        <f aca="false">+Actuals!J61</f>
        <v>-0</v>
      </c>
      <c r="N40" s="111" t="n">
        <f aca="false">+Actuals!K61</f>
        <v>-0</v>
      </c>
      <c r="O40" s="112" t="n">
        <f aca="false">+Actuals!L61</f>
        <v>-0</v>
      </c>
      <c r="P40" s="111" t="n">
        <f aca="false">+Actuals!M61</f>
        <v>-0</v>
      </c>
      <c r="Q40" s="112" t="n">
        <f aca="false">+Actuals!N61</f>
        <v>-0</v>
      </c>
      <c r="R40" s="111" t="n">
        <f aca="false">+Actuals!O61</f>
        <v>-0</v>
      </c>
      <c r="S40" s="112" t="n">
        <f aca="false">+Actuals!P61</f>
        <v>-0</v>
      </c>
      <c r="T40" s="111" t="n">
        <f aca="false">+Actuals!Q61</f>
        <v>-0</v>
      </c>
      <c r="U40" s="112" t="n">
        <f aca="false">+Actuals!R61</f>
        <v>-0</v>
      </c>
      <c r="V40" s="111" t="n">
        <f aca="false">+Actuals!S61</f>
        <v>-0</v>
      </c>
      <c r="W40" s="112" t="n">
        <f aca="false">+Actuals!T61</f>
        <v>-0</v>
      </c>
      <c r="X40" s="111" t="n">
        <f aca="false">+Actuals!U61</f>
        <v>-0</v>
      </c>
      <c r="Y40" s="112" t="n">
        <f aca="false">+Actuals!V61</f>
        <v>-0</v>
      </c>
      <c r="Z40" s="111" t="n">
        <f aca="false">+Actuals!W61</f>
        <v>-0</v>
      </c>
      <c r="AA40" s="112" t="n">
        <f aca="false">+Actuals!X61</f>
        <v>-0</v>
      </c>
      <c r="AB40" s="111" t="n">
        <f aca="false">+Actuals!Y61</f>
        <v>-0</v>
      </c>
      <c r="AC40" s="112" t="n">
        <f aca="false">+Actuals!Z61</f>
        <v>-0</v>
      </c>
      <c r="AD40" s="111" t="n">
        <f aca="false">+Actuals!AA61</f>
        <v>-0</v>
      </c>
      <c r="AE40" s="112" t="n">
        <f aca="false">+Actuals!AB61</f>
        <v>-0</v>
      </c>
      <c r="AF40" s="111" t="n">
        <f aca="false">+Actuals!AC61</f>
        <v>-0</v>
      </c>
      <c r="AG40" s="112" t="n">
        <f aca="false">+Actuals!AD61</f>
        <v>-0</v>
      </c>
      <c r="AH40" s="111" t="n">
        <f aca="false">+Actuals!AE61</f>
        <v>-0</v>
      </c>
      <c r="AI40" s="112" t="n">
        <f aca="false">+Actuals!AF61</f>
        <v>-0</v>
      </c>
      <c r="AJ40" s="111" t="n">
        <f aca="false">+Actuals!AG61</f>
        <v>-0</v>
      </c>
      <c r="AK40" s="112" t="n">
        <f aca="false">+Actuals!AH61</f>
        <v>-0</v>
      </c>
      <c r="AL40" s="111" t="n">
        <f aca="false">+Actuals!AI61</f>
        <v>-0</v>
      </c>
      <c r="AM40" s="112" t="n">
        <f aca="false">+Actuals!AJ61</f>
        <v>-0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0</v>
      </c>
      <c r="F41" s="114" t="n">
        <f aca="false">'TIE-OUT'!J41+RECLASS!J41</f>
        <v>0</v>
      </c>
      <c r="G41" s="115" t="n">
        <f aca="false">'TIE-OUT'!K41+RECLASS!K41</f>
        <v>0</v>
      </c>
      <c r="H41" s="111" t="n">
        <f aca="false">+Actuals!E62</f>
        <v>0</v>
      </c>
      <c r="I41" s="112" t="n">
        <f aca="false">+Actuals!F62</f>
        <v>0</v>
      </c>
      <c r="J41" s="111" t="n">
        <f aca="false">+Actuals!G62</f>
        <v>0</v>
      </c>
      <c r="K41" s="87" t="n">
        <f aca="false">+Actuals!H62</f>
        <v>0</v>
      </c>
      <c r="L41" s="111" t="n">
        <f aca="false">+Actuals!I62</f>
        <v>0</v>
      </c>
      <c r="M41" s="112" t="n">
        <f aca="false">+Actuals!J62</f>
        <v>0</v>
      </c>
      <c r="N41" s="111" t="n">
        <f aca="false">+Actuals!K62</f>
        <v>0</v>
      </c>
      <c r="O41" s="112" t="n">
        <f aca="false">+Actuals!L62</f>
        <v>0</v>
      </c>
      <c r="P41" s="111" t="n">
        <f aca="false">+Actuals!M62</f>
        <v>0</v>
      </c>
      <c r="Q41" s="112" t="n">
        <f aca="false">+Actuals!N62</f>
        <v>0</v>
      </c>
      <c r="R41" s="111" t="n">
        <f aca="false">+Actuals!O62</f>
        <v>0</v>
      </c>
      <c r="S41" s="112" t="n">
        <f aca="false">+Actuals!P62</f>
        <v>0</v>
      </c>
      <c r="T41" s="111" t="n">
        <f aca="false">+Actuals!Q62</f>
        <v>0</v>
      </c>
      <c r="U41" s="112" t="n">
        <f aca="false">+Actuals!R62</f>
        <v>0</v>
      </c>
      <c r="V41" s="111" t="n">
        <f aca="false">+Actuals!S62</f>
        <v>0</v>
      </c>
      <c r="W41" s="112" t="n">
        <f aca="false">+Actuals!T62</f>
        <v>0</v>
      </c>
      <c r="X41" s="111" t="n">
        <f aca="false">+Actuals!U62</f>
        <v>0</v>
      </c>
      <c r="Y41" s="112" t="n">
        <f aca="false">+Actuals!V62</f>
        <v>0</v>
      </c>
      <c r="Z41" s="111" t="n">
        <f aca="false">+Actuals!W62</f>
        <v>0</v>
      </c>
      <c r="AA41" s="112" t="n">
        <f aca="false">+Actuals!X62</f>
        <v>0</v>
      </c>
      <c r="AB41" s="111" t="n">
        <f aca="false">+Actuals!Y62</f>
        <v>0</v>
      </c>
      <c r="AC41" s="112" t="n">
        <f aca="false">+Actuals!Z62</f>
        <v>0</v>
      </c>
      <c r="AD41" s="111" t="n">
        <f aca="false">+Actuals!AA62</f>
        <v>0</v>
      </c>
      <c r="AE41" s="112" t="n">
        <f aca="false">+Actuals!AB62</f>
        <v>0</v>
      </c>
      <c r="AF41" s="111" t="n">
        <f aca="false">+Actuals!AC62</f>
        <v>0</v>
      </c>
      <c r="AG41" s="112" t="n">
        <f aca="false">+Actuals!AD62</f>
        <v>0</v>
      </c>
      <c r="AH41" s="111" t="n">
        <f aca="false">+Actuals!AE62</f>
        <v>0</v>
      </c>
      <c r="AI41" s="112" t="n">
        <f aca="false">+Actuals!AF62</f>
        <v>0</v>
      </c>
      <c r="AJ41" s="111" t="n">
        <f aca="false">+Actuals!AG62</f>
        <v>0</v>
      </c>
      <c r="AK41" s="112" t="n">
        <f aca="false">+Actuals!AH62</f>
        <v>0</v>
      </c>
      <c r="AL41" s="111" t="n">
        <f aca="false">+Actuals!AI62</f>
        <v>0</v>
      </c>
      <c r="AM41" s="112" t="n">
        <f aca="false">+Actuals!AJ62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-2004147</v>
      </c>
      <c r="E42" s="48" t="n">
        <f aca="false">SUM(E40:E41)</f>
        <v>-3976227.65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-2176461</v>
      </c>
      <c r="I42" s="48" t="n">
        <f aca="false">SUM(I40:I41)</f>
        <v>-4133745</v>
      </c>
      <c r="J42" s="17" t="n">
        <f aca="false">SUM(J40:J41)</f>
        <v>172314</v>
      </c>
      <c r="K42" s="86" t="n">
        <f aca="false">SUM(K40:K41)</f>
        <v>157517.35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-1219304</v>
      </c>
      <c r="E43" s="48" t="n">
        <f aca="false">E42+E39</f>
        <v>-2419099.14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-1197667</v>
      </c>
      <c r="I43" s="48" t="n">
        <f aca="false">I42+I39</f>
        <v>-2360806</v>
      </c>
      <c r="J43" s="17" t="n">
        <f aca="false">J42+J39</f>
        <v>-21637</v>
      </c>
      <c r="K43" s="86" t="n">
        <f aca="false">K42+K39</f>
        <v>-58293.14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8416</v>
      </c>
      <c r="E45" s="47" t="n">
        <f aca="false">SUM(G45,I45,K45,M45,O45,Q45,S45,U45,W45,Y45,AA45,AC45,AE45,AG45,AI45,AK45,AM45)</f>
        <v>16242.88</v>
      </c>
      <c r="F45" s="44" t="n">
        <f aca="false">'TIE-OUT'!J45+RECLASS!J45</f>
        <v>0</v>
      </c>
      <c r="G45" s="45" t="n">
        <f aca="false">'TIE-OUT'!K45+RECLASS!K45</f>
        <v>0</v>
      </c>
      <c r="H45" s="111" t="n">
        <f aca="false">+Actuals!E63</f>
        <v>-0</v>
      </c>
      <c r="I45" s="112" t="n">
        <f aca="false">+Actuals!F63</f>
        <v>-0</v>
      </c>
      <c r="J45" s="111" t="n">
        <f aca="false">+Actuals!G63</f>
        <v>8416</v>
      </c>
      <c r="K45" s="87" t="n">
        <f aca="false">+Actuals!H63</f>
        <v>16242.88</v>
      </c>
      <c r="L45" s="111" t="n">
        <f aca="false">+Actuals!I63</f>
        <v>-0</v>
      </c>
      <c r="M45" s="112" t="n">
        <f aca="false">+Actuals!J63</f>
        <v>-0</v>
      </c>
      <c r="N45" s="111" t="n">
        <f aca="false">+Actuals!K63</f>
        <v>-0</v>
      </c>
      <c r="O45" s="112" t="n">
        <f aca="false">+Actuals!L63</f>
        <v>-0</v>
      </c>
      <c r="P45" s="111" t="n">
        <f aca="false">+Actuals!M63</f>
        <v>-0</v>
      </c>
      <c r="Q45" s="112" t="n">
        <f aca="false">+Actuals!N63</f>
        <v>-0</v>
      </c>
      <c r="R45" s="111" t="n">
        <f aca="false">+Actuals!O63</f>
        <v>-0</v>
      </c>
      <c r="S45" s="112" t="n">
        <f aca="false">+Actuals!P63</f>
        <v>-0</v>
      </c>
      <c r="T45" s="111" t="n">
        <f aca="false">+Actuals!Q63</f>
        <v>-0</v>
      </c>
      <c r="U45" s="112" t="n">
        <f aca="false">+Actuals!R63</f>
        <v>-0</v>
      </c>
      <c r="V45" s="111" t="n">
        <f aca="false">+Actuals!S63</f>
        <v>-0</v>
      </c>
      <c r="W45" s="112" t="n">
        <f aca="false">+Actuals!T63</f>
        <v>-0</v>
      </c>
      <c r="X45" s="111" t="n">
        <f aca="false">+Actuals!U63</f>
        <v>-0</v>
      </c>
      <c r="Y45" s="112" t="n">
        <f aca="false">+Actuals!V63</f>
        <v>-0</v>
      </c>
      <c r="Z45" s="111" t="n">
        <f aca="false">+Actuals!W63</f>
        <v>-0</v>
      </c>
      <c r="AA45" s="112" t="n">
        <f aca="false">+Actuals!X63</f>
        <v>-0</v>
      </c>
      <c r="AB45" s="111" t="n">
        <f aca="false">+Actuals!Y63</f>
        <v>-0</v>
      </c>
      <c r="AC45" s="112" t="n">
        <f aca="false">+Actuals!Z63</f>
        <v>-0</v>
      </c>
      <c r="AD45" s="111" t="n">
        <f aca="false">+Actuals!AA63</f>
        <v>-0</v>
      </c>
      <c r="AE45" s="112" t="n">
        <f aca="false">+Actuals!AB63</f>
        <v>-0</v>
      </c>
      <c r="AF45" s="111" t="n">
        <f aca="false">+Actuals!AC63</f>
        <v>-0</v>
      </c>
      <c r="AG45" s="112" t="n">
        <f aca="false">+Actuals!AD63</f>
        <v>-0</v>
      </c>
      <c r="AH45" s="111" t="n">
        <f aca="false">+Actuals!AE63</f>
        <v>-0</v>
      </c>
      <c r="AI45" s="112" t="n">
        <f aca="false">+Actuals!AF63</f>
        <v>-0</v>
      </c>
      <c r="AJ45" s="111" t="n">
        <f aca="false">+Actuals!AG63</f>
        <v>-0</v>
      </c>
      <c r="AK45" s="112" t="n">
        <f aca="false">+Actuals!AH63</f>
        <v>-0</v>
      </c>
      <c r="AL45" s="111" t="n">
        <f aca="false">+Actuals!AI63</f>
        <v>-0</v>
      </c>
      <c r="AM45" s="112" t="n">
        <f aca="false">+Actuals!AJ63</f>
        <v>-0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82416</v>
      </c>
      <c r="E47" s="47" t="n">
        <f aca="false">SUM(G47,I47,K47,M47,O47,Q47,S47,U47,W47,Y47,AA47,AC47,AE47,AG47,AI47,AK47,AM47)</f>
        <v>148349.13</v>
      </c>
      <c r="F47" s="13" t="n">
        <f aca="false">'TIE-OUT'!J47+RECLASS!J47</f>
        <v>0</v>
      </c>
      <c r="G47" s="47" t="n">
        <f aca="false">'TIE-OUT'!K47+RECLASS!K47</f>
        <v>0</v>
      </c>
      <c r="H47" s="111" t="n">
        <f aca="false">+Actuals!E64</f>
        <v>90983</v>
      </c>
      <c r="I47" s="112" t="n">
        <f aca="false">+Actuals!F64</f>
        <v>163769.73</v>
      </c>
      <c r="J47" s="111" t="n">
        <f aca="false">+Actuals!G64</f>
        <v>-8567</v>
      </c>
      <c r="K47" s="87" t="n">
        <f aca="false">+Actuals!H64</f>
        <v>-15420.6</v>
      </c>
      <c r="L47" s="111" t="n">
        <f aca="false">+Actuals!I64</f>
        <v>-0</v>
      </c>
      <c r="M47" s="112" t="n">
        <f aca="false">+Actuals!J64</f>
        <v>-0</v>
      </c>
      <c r="N47" s="111" t="n">
        <f aca="false">+Actuals!K64</f>
        <v>-0</v>
      </c>
      <c r="O47" s="112" t="n">
        <f aca="false">+Actuals!L64</f>
        <v>-0</v>
      </c>
      <c r="P47" s="111" t="n">
        <f aca="false">+Actuals!M64</f>
        <v>-0</v>
      </c>
      <c r="Q47" s="112" t="n">
        <f aca="false">+Actuals!N64</f>
        <v>-0</v>
      </c>
      <c r="R47" s="111" t="n">
        <f aca="false">+Actuals!O64</f>
        <v>-0</v>
      </c>
      <c r="S47" s="112" t="n">
        <f aca="false">+Actuals!P64</f>
        <v>-0</v>
      </c>
      <c r="T47" s="111" t="n">
        <f aca="false">+Actuals!Q64</f>
        <v>-0</v>
      </c>
      <c r="U47" s="112" t="n">
        <f aca="false">+Actuals!R64</f>
        <v>-0</v>
      </c>
      <c r="V47" s="111" t="n">
        <f aca="false">+Actuals!S64</f>
        <v>-0</v>
      </c>
      <c r="W47" s="112" t="n">
        <f aca="false">+Actuals!T64</f>
        <v>-0</v>
      </c>
      <c r="X47" s="111" t="n">
        <f aca="false">+Actuals!U64</f>
        <v>-0</v>
      </c>
      <c r="Y47" s="112" t="n">
        <f aca="false">+Actuals!V64</f>
        <v>-0</v>
      </c>
      <c r="Z47" s="111" t="n">
        <f aca="false">+Actuals!W64</f>
        <v>0</v>
      </c>
      <c r="AA47" s="112" t="n">
        <f aca="false">+Actuals!X64</f>
        <v>0</v>
      </c>
      <c r="AB47" s="111" t="n">
        <f aca="false">+Actuals!Y64</f>
        <v>0</v>
      </c>
      <c r="AC47" s="112" t="n">
        <f aca="false">+Actuals!Z64</f>
        <v>0</v>
      </c>
      <c r="AD47" s="111" t="n">
        <f aca="false">+Actuals!AA64</f>
        <v>0</v>
      </c>
      <c r="AE47" s="112" t="n">
        <f aca="false">+Actuals!AB64</f>
        <v>0</v>
      </c>
      <c r="AF47" s="111" t="n">
        <f aca="false">+Actuals!AC64</f>
        <v>0</v>
      </c>
      <c r="AG47" s="112" t="n">
        <f aca="false">+Actuals!AD64</f>
        <v>0</v>
      </c>
      <c r="AH47" s="111" t="n">
        <f aca="false">+Actuals!AE64</f>
        <v>0</v>
      </c>
      <c r="AI47" s="112" t="n">
        <f aca="false">+Actuals!AF64</f>
        <v>0</v>
      </c>
      <c r="AJ47" s="111" t="n">
        <f aca="false">+Actuals!AG64</f>
        <v>0</v>
      </c>
      <c r="AK47" s="112" t="n">
        <f aca="false">+Actuals!AH64</f>
        <v>0</v>
      </c>
      <c r="AL47" s="111" t="n">
        <f aca="false">+Actuals!AI64</f>
        <v>0</v>
      </c>
      <c r="AM47" s="112" t="n">
        <f aca="false">+Actuals!AJ64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25426</v>
      </c>
      <c r="E49" s="47" t="n">
        <f aca="false">SUM(G49,I49,K49,M49,O49,Q49,S49,U49,W49,Y49,AA49,AC49,AE49,AG49,AI49,AK49,AM49)</f>
        <v>44927.742</v>
      </c>
      <c r="F49" s="13" t="n">
        <f aca="false">'TIE-OUT'!J49+RECLASS!J49</f>
        <v>0</v>
      </c>
      <c r="G49" s="47" t="n">
        <f aca="false">'TIE-OUT'!K49+RECLASS!K49</f>
        <v>0</v>
      </c>
      <c r="H49" s="111" t="n">
        <f aca="false">+Actuals!E65</f>
        <v>-0</v>
      </c>
      <c r="I49" s="112" t="n">
        <f aca="false">+Actuals!F65</f>
        <v>-0</v>
      </c>
      <c r="J49" s="111" t="n">
        <f aca="false">+Actuals!G65</f>
        <v>4187</v>
      </c>
      <c r="K49" s="87" t="n">
        <f aca="false">+Actuals!H65</f>
        <v>7398.429</v>
      </c>
      <c r="L49" s="111" t="n">
        <f aca="false">+Actuals!I65</f>
        <v>-4625</v>
      </c>
      <c r="M49" s="112" t="n">
        <f aca="false">+Actuals!J65</f>
        <v>-8172.375</v>
      </c>
      <c r="N49" s="111" t="n">
        <f aca="false">+Actuals!K65</f>
        <v>-8978</v>
      </c>
      <c r="O49" s="112" t="n">
        <f aca="false">+Actuals!L65</f>
        <v>-15864.126</v>
      </c>
      <c r="P49" s="111" t="n">
        <f aca="false">+Actuals!M65</f>
        <v>-0</v>
      </c>
      <c r="Q49" s="112" t="n">
        <f aca="false">+Actuals!N65</f>
        <v>-0</v>
      </c>
      <c r="R49" s="111" t="n">
        <f aca="false">+Actuals!O65</f>
        <v>37236</v>
      </c>
      <c r="S49" s="112" t="n">
        <f aca="false">+Actuals!P65</f>
        <v>65796.012</v>
      </c>
      <c r="T49" s="111" t="n">
        <f aca="false">+Actuals!Q65</f>
        <v>-2394</v>
      </c>
      <c r="U49" s="112" t="n">
        <f aca="false">+Actuals!R65</f>
        <v>-4230.198</v>
      </c>
      <c r="V49" s="111" t="n">
        <f aca="false">+Actuals!S65</f>
        <v>-0</v>
      </c>
      <c r="W49" s="112" t="n">
        <f aca="false">+Actuals!T65</f>
        <v>-0</v>
      </c>
      <c r="X49" s="111" t="n">
        <f aca="false">+Actuals!U65</f>
        <v>-0</v>
      </c>
      <c r="Y49" s="112" t="n">
        <f aca="false">+Actuals!V65</f>
        <v>-0</v>
      </c>
      <c r="Z49" s="111" t="n">
        <f aca="false">+Actuals!W65</f>
        <v>-0</v>
      </c>
      <c r="AA49" s="112" t="n">
        <f aca="false">+Actuals!X65</f>
        <v>-0</v>
      </c>
      <c r="AB49" s="111" t="n">
        <f aca="false">+Actuals!Y65</f>
        <v>-0</v>
      </c>
      <c r="AC49" s="112" t="n">
        <f aca="false">+Actuals!Z65</f>
        <v>-0</v>
      </c>
      <c r="AD49" s="111" t="n">
        <f aca="false">+Actuals!AA65</f>
        <v>-0</v>
      </c>
      <c r="AE49" s="112" t="n">
        <f aca="false">+Actuals!AB65</f>
        <v>-0</v>
      </c>
      <c r="AF49" s="111" t="n">
        <f aca="false">+Actuals!AC65</f>
        <v>-0</v>
      </c>
      <c r="AG49" s="112" t="n">
        <f aca="false">+Actuals!AD65</f>
        <v>-0</v>
      </c>
      <c r="AH49" s="111" t="n">
        <f aca="false">+Actuals!AE65</f>
        <v>-0</v>
      </c>
      <c r="AI49" s="112" t="n">
        <f aca="false">+Actuals!AF65</f>
        <v>-0</v>
      </c>
      <c r="AJ49" s="111" t="n">
        <f aca="false">+Actuals!AG65</f>
        <v>-0</v>
      </c>
      <c r="AK49" s="112" t="n">
        <f aca="false">+Actuals!AH65</f>
        <v>-0</v>
      </c>
      <c r="AL49" s="111" t="n">
        <f aca="false">+Actuals!AI65</f>
        <v>-0</v>
      </c>
      <c r="AM49" s="112" t="n">
        <f aca="false">+Actuals!AJ65</f>
        <v>-0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-41815</v>
      </c>
      <c r="E51" s="47" t="n">
        <f aca="false">SUM(G51,I51,K51,M51,O51,Q51,S51,U51,W51,Y51,AA51,AC51,AE51,AG51,AI51,AK51,AM51)</f>
        <v>-76475.87</v>
      </c>
      <c r="F51" s="13" t="n">
        <f aca="false">'TIE-OUT'!J51+RECLASS!J51</f>
        <v>0</v>
      </c>
      <c r="G51" s="47" t="n">
        <f aca="false">'TIE-OUT'!K51+RECLASS!K51</f>
        <v>0</v>
      </c>
      <c r="H51" s="111" t="n">
        <f aca="false">+Actuals!E66</f>
        <v>-60000</v>
      </c>
      <c r="I51" s="112" t="n">
        <f aca="false">+Actuals!F66</f>
        <v>-108826.47</v>
      </c>
      <c r="J51" s="111" t="n">
        <f aca="false">+Actuals!G66</f>
        <v>18185</v>
      </c>
      <c r="K51" s="87" t="n">
        <f aca="false">+Actuals!H66</f>
        <v>32350.6</v>
      </c>
      <c r="L51" s="111" t="n">
        <f aca="false">+Actuals!I66</f>
        <v>-0</v>
      </c>
      <c r="M51" s="112" t="n">
        <f aca="false">+Actuals!J66</f>
        <v>-0</v>
      </c>
      <c r="N51" s="111" t="n">
        <f aca="false">+Actuals!K66</f>
        <v>-0</v>
      </c>
      <c r="O51" s="112" t="n">
        <f aca="false">+Actuals!L66</f>
        <v>-0</v>
      </c>
      <c r="P51" s="111" t="n">
        <f aca="false">+Actuals!M66</f>
        <v>-0</v>
      </c>
      <c r="Q51" s="112" t="n">
        <f aca="false">+Actuals!N66</f>
        <v>-0</v>
      </c>
      <c r="R51" s="111" t="n">
        <f aca="false">+Actuals!O66</f>
        <v>-0</v>
      </c>
      <c r="S51" s="112" t="n">
        <f aca="false">+Actuals!P66</f>
        <v>-0</v>
      </c>
      <c r="T51" s="111" t="n">
        <f aca="false">+Actuals!Q66</f>
        <v>-0</v>
      </c>
      <c r="U51" s="112" t="n">
        <f aca="false">+Actuals!R66</f>
        <v>-0</v>
      </c>
      <c r="V51" s="111" t="n">
        <f aca="false">+Actuals!S66</f>
        <v>-0</v>
      </c>
      <c r="W51" s="112" t="n">
        <f aca="false">+Actuals!T66</f>
        <v>-0</v>
      </c>
      <c r="X51" s="111" t="n">
        <f aca="false">+Actuals!U66</f>
        <v>-0</v>
      </c>
      <c r="Y51" s="112" t="n">
        <f aca="false">+Actuals!V66</f>
        <v>-0</v>
      </c>
      <c r="Z51" s="111" t="n">
        <f aca="false">+Actuals!W66</f>
        <v>-0</v>
      </c>
      <c r="AA51" s="112" t="n">
        <f aca="false">+Actuals!X66</f>
        <v>-0</v>
      </c>
      <c r="AB51" s="111" t="n">
        <f aca="false">+Actuals!Y66</f>
        <v>-0</v>
      </c>
      <c r="AC51" s="112" t="n">
        <f aca="false">+Actuals!Z66</f>
        <v>-0</v>
      </c>
      <c r="AD51" s="111" t="n">
        <f aca="false">+Actuals!AA66</f>
        <v>-0</v>
      </c>
      <c r="AE51" s="112" t="n">
        <f aca="false">+Actuals!AB66</f>
        <v>-0</v>
      </c>
      <c r="AF51" s="111" t="n">
        <f aca="false">+Actuals!AC66</f>
        <v>-0</v>
      </c>
      <c r="AG51" s="112" t="n">
        <f aca="false">+Actuals!AD66</f>
        <v>-0</v>
      </c>
      <c r="AH51" s="111" t="n">
        <f aca="false">+Actuals!AE66</f>
        <v>-0</v>
      </c>
      <c r="AI51" s="112" t="n">
        <f aca="false">+Actuals!AF66</f>
        <v>-0</v>
      </c>
      <c r="AJ51" s="111" t="n">
        <f aca="false">+Actuals!AG66</f>
        <v>-0</v>
      </c>
      <c r="AK51" s="112" t="n">
        <f aca="false">+Actuals!AH66</f>
        <v>-0</v>
      </c>
      <c r="AL51" s="111" t="n">
        <f aca="false">+Actuals!AI66</f>
        <v>-0</v>
      </c>
      <c r="AM51" s="112" t="n">
        <f aca="false">+Actuals!AJ66</f>
        <v>-0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-43765</v>
      </c>
      <c r="E54" s="47" t="n">
        <f aca="false">SUM(G54,I54,K54,M54,O54,Q54,S54,U54,W54,Y54,AA54,AC54,AE54,AG54,AI54,AK54,AM54)</f>
        <v>-1312.95</v>
      </c>
      <c r="F54" s="44" t="n">
        <f aca="false">'TIE-OUT'!J54+RECLASS!J54</f>
        <v>0</v>
      </c>
      <c r="G54" s="45" t="n">
        <f aca="false">'TIE-OUT'!K54+RECLASS!K54</f>
        <v>0</v>
      </c>
      <c r="H54" s="111" t="n">
        <f aca="false">+Actuals!E67</f>
        <v>-0</v>
      </c>
      <c r="I54" s="112" t="n">
        <f aca="false">+Actuals!F67</f>
        <v>-0</v>
      </c>
      <c r="J54" s="111" t="n">
        <f aca="false">+Actuals!G67</f>
        <v>-7406</v>
      </c>
      <c r="K54" s="87" t="n">
        <f aca="false">+Actuals!H67</f>
        <v>-222.18</v>
      </c>
      <c r="L54" s="111" t="n">
        <f aca="false">+Actuals!I67</f>
        <v>-36359</v>
      </c>
      <c r="M54" s="112" t="n">
        <f aca="false">+Actuals!J67</f>
        <v>-1090.77</v>
      </c>
      <c r="N54" s="111" t="n">
        <f aca="false">+Actuals!K67</f>
        <v>0</v>
      </c>
      <c r="O54" s="112" t="n">
        <f aca="false">+Actuals!L67</f>
        <v>0</v>
      </c>
      <c r="P54" s="111" t="n">
        <f aca="false">+Actuals!M67</f>
        <v>-0</v>
      </c>
      <c r="Q54" s="112" t="n">
        <f aca="false">+Actuals!N67</f>
        <v>-0</v>
      </c>
      <c r="R54" s="111" t="n">
        <f aca="false">+Actuals!O67</f>
        <v>-0</v>
      </c>
      <c r="S54" s="112" t="n">
        <f aca="false">+Actuals!P67</f>
        <v>-0</v>
      </c>
      <c r="T54" s="111" t="n">
        <f aca="false">+Actuals!Q67</f>
        <v>-0</v>
      </c>
      <c r="U54" s="112" t="n">
        <f aca="false">+Actuals!R67</f>
        <v>-0</v>
      </c>
      <c r="V54" s="111" t="n">
        <f aca="false">+Actuals!S67</f>
        <v>-0</v>
      </c>
      <c r="W54" s="112" t="n">
        <f aca="false">+Actuals!T67</f>
        <v>-0</v>
      </c>
      <c r="X54" s="111" t="n">
        <f aca="false">+Actuals!U67</f>
        <v>-0</v>
      </c>
      <c r="Y54" s="112" t="n">
        <f aca="false">+Actuals!V67</f>
        <v>-0</v>
      </c>
      <c r="Z54" s="111" t="n">
        <f aca="false">+Actuals!W67</f>
        <v>-0</v>
      </c>
      <c r="AA54" s="112" t="n">
        <f aca="false">+Actuals!X67</f>
        <v>-0</v>
      </c>
      <c r="AB54" s="111" t="n">
        <f aca="false">+Actuals!Y67</f>
        <v>-0</v>
      </c>
      <c r="AC54" s="112" t="n">
        <f aca="false">+Actuals!Z67</f>
        <v>-0</v>
      </c>
      <c r="AD54" s="111" t="n">
        <f aca="false">+Actuals!AA67</f>
        <v>0</v>
      </c>
      <c r="AE54" s="112" t="n">
        <f aca="false">+Actuals!AB67</f>
        <v>0</v>
      </c>
      <c r="AF54" s="111" t="n">
        <f aca="false">+Actuals!AC67</f>
        <v>0</v>
      </c>
      <c r="AG54" s="112" t="n">
        <f aca="false">+Actuals!AD67</f>
        <v>0</v>
      </c>
      <c r="AH54" s="111" t="n">
        <f aca="false">+Actuals!AE67</f>
        <v>0</v>
      </c>
      <c r="AI54" s="112" t="n">
        <f aca="false">+Actuals!AF67</f>
        <v>0</v>
      </c>
      <c r="AJ54" s="111" t="n">
        <f aca="false">+Actuals!AG67</f>
        <v>0</v>
      </c>
      <c r="AK54" s="112" t="n">
        <f aca="false">+Actuals!AH67</f>
        <v>0</v>
      </c>
      <c r="AL54" s="111" t="n">
        <f aca="false">+Actuals!AI67</f>
        <v>-0</v>
      </c>
      <c r="AM54" s="112" t="n">
        <f aca="false">+Actuals!AJ67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0</v>
      </c>
      <c r="E55" s="47" t="n">
        <f aca="false">SUM(G55,I55,K55,M55,O55,Q55,S55,U55,W55,Y55,AA55,AC55,AE55,AG55,AI55,AK55,AM55)</f>
        <v>0</v>
      </c>
      <c r="F55" s="114" t="n">
        <f aca="false">'TIE-OUT'!J55+RECLASS!J55</f>
        <v>0</v>
      </c>
      <c r="G55" s="115" t="n">
        <f aca="false">'TIE-OUT'!K55+RECLASS!K55</f>
        <v>0</v>
      </c>
      <c r="H55" s="111" t="n">
        <f aca="false">+Actuals!E68</f>
        <v>0</v>
      </c>
      <c r="I55" s="112" t="n">
        <f aca="false">+Actuals!F68</f>
        <v>0</v>
      </c>
      <c r="J55" s="111" t="n">
        <f aca="false">+Actuals!G68</f>
        <v>0</v>
      </c>
      <c r="K55" s="87" t="n">
        <f aca="false">+Actuals!H68</f>
        <v>0</v>
      </c>
      <c r="L55" s="111" t="n">
        <f aca="false">+Actuals!I68</f>
        <v>0</v>
      </c>
      <c r="M55" s="112" t="n">
        <f aca="false">+Actuals!J68</f>
        <v>0</v>
      </c>
      <c r="N55" s="111" t="n">
        <f aca="false">+Actuals!K68</f>
        <v>0</v>
      </c>
      <c r="O55" s="112" t="n">
        <f aca="false">+Actuals!L68</f>
        <v>0</v>
      </c>
      <c r="P55" s="111" t="n">
        <f aca="false">+Actuals!M68</f>
        <v>0</v>
      </c>
      <c r="Q55" s="112" t="n">
        <f aca="false">+Actuals!N68</f>
        <v>0</v>
      </c>
      <c r="R55" s="111" t="n">
        <f aca="false">+Actuals!O68</f>
        <v>0</v>
      </c>
      <c r="S55" s="112" t="n">
        <f aca="false">+Actuals!P68</f>
        <v>0</v>
      </c>
      <c r="T55" s="111" t="n">
        <f aca="false">+Actuals!Q68</f>
        <v>0</v>
      </c>
      <c r="U55" s="112" t="n">
        <f aca="false">+Actuals!R68</f>
        <v>0</v>
      </c>
      <c r="V55" s="111" t="n">
        <f aca="false">+Actuals!S68</f>
        <v>0</v>
      </c>
      <c r="W55" s="112" t="n">
        <f aca="false">+Actuals!T68</f>
        <v>0</v>
      </c>
      <c r="X55" s="111" t="n">
        <f aca="false">+Actuals!U68</f>
        <v>0</v>
      </c>
      <c r="Y55" s="112" t="n">
        <f aca="false">+Actuals!V68</f>
        <v>0</v>
      </c>
      <c r="Z55" s="111" t="n">
        <f aca="false">+Actuals!W68</f>
        <v>0</v>
      </c>
      <c r="AA55" s="112" t="n">
        <f aca="false">+Actuals!X68</f>
        <v>0</v>
      </c>
      <c r="AB55" s="111" t="n">
        <f aca="false">+Actuals!Y68</f>
        <v>0</v>
      </c>
      <c r="AC55" s="112" t="n">
        <f aca="false">+Actuals!Z68</f>
        <v>0</v>
      </c>
      <c r="AD55" s="111" t="n">
        <f aca="false">+Actuals!AA68</f>
        <v>0</v>
      </c>
      <c r="AE55" s="112" t="n">
        <f aca="false">+Actuals!AB68</f>
        <v>0</v>
      </c>
      <c r="AF55" s="111" t="n">
        <f aca="false">+Actuals!AC68</f>
        <v>0</v>
      </c>
      <c r="AG55" s="112" t="n">
        <f aca="false">+Actuals!AD68</f>
        <v>0</v>
      </c>
      <c r="AH55" s="111" t="n">
        <f aca="false">+Actuals!AE68</f>
        <v>0</v>
      </c>
      <c r="AI55" s="112" t="n">
        <f aca="false">+Actuals!AF68</f>
        <v>0</v>
      </c>
      <c r="AJ55" s="111" t="n">
        <f aca="false">+Actuals!AG68</f>
        <v>0</v>
      </c>
      <c r="AK55" s="112" t="n">
        <f aca="false">+Actuals!AH68</f>
        <v>0</v>
      </c>
      <c r="AL55" s="111" t="n">
        <f aca="false">+Actuals!AI68</f>
        <v>0</v>
      </c>
      <c r="AM55" s="112" t="n">
        <f aca="false">+Actuals!AJ68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-43765</v>
      </c>
      <c r="E56" s="48" t="n">
        <f aca="false">SUM(E54:E55)</f>
        <v>-1312.95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-7406</v>
      </c>
      <c r="K56" s="86" t="n">
        <f aca="false">SUM(K54:K55)</f>
        <v>-222.18</v>
      </c>
      <c r="L56" s="17" t="n">
        <f aca="false">SUM(L54:L55)</f>
        <v>-36359</v>
      </c>
      <c r="M56" s="48" t="n">
        <f aca="false">SUM(M54:M55)</f>
        <v>-1090.77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2728781</v>
      </c>
      <c r="E59" s="47" t="n">
        <f aca="false">SUM(G59,I59,K59,M59,O59,Q59,S59,U59,W59,Y59,AA59,AC59,AE59,AG59,AI59,AK59,AM59)</f>
        <v>139056.47</v>
      </c>
      <c r="F59" s="44" t="n">
        <f aca="false">'TIE-OUT'!J59+RECLASS!J59</f>
        <v>0</v>
      </c>
      <c r="G59" s="45" t="n">
        <f aca="false">'TIE-OUT'!K59+RECLASS!K59</f>
        <v>0</v>
      </c>
      <c r="H59" s="111" t="n">
        <f aca="false">+Actuals!E69</f>
        <v>3059641</v>
      </c>
      <c r="I59" s="112" t="n">
        <f aca="false">+Actuals!F69</f>
        <v>140794.28</v>
      </c>
      <c r="J59" s="111" t="n">
        <f aca="false">+Actuals!G69</f>
        <v>-330860</v>
      </c>
      <c r="K59" s="87" t="n">
        <f aca="false">+Actuals!H69</f>
        <v>-1737.81</v>
      </c>
      <c r="L59" s="111" t="n">
        <f aca="false">+Actuals!I69</f>
        <v>-0</v>
      </c>
      <c r="M59" s="112" t="n">
        <f aca="false">+Actuals!J69</f>
        <v>-0</v>
      </c>
      <c r="N59" s="111" t="n">
        <f aca="false">+Actuals!K69</f>
        <v>-0</v>
      </c>
      <c r="O59" s="112" t="n">
        <f aca="false">+Actuals!L69</f>
        <v>-0</v>
      </c>
      <c r="P59" s="111" t="n">
        <f aca="false">+Actuals!M69</f>
        <v>-0</v>
      </c>
      <c r="Q59" s="112" t="n">
        <f aca="false">+Actuals!N69</f>
        <v>-0</v>
      </c>
      <c r="R59" s="111" t="n">
        <f aca="false">+Actuals!O69</f>
        <v>-0</v>
      </c>
      <c r="S59" s="112" t="n">
        <f aca="false">+Actuals!P69</f>
        <v>-0</v>
      </c>
      <c r="T59" s="111" t="n">
        <f aca="false">+Actuals!Q69</f>
        <v>-0</v>
      </c>
      <c r="U59" s="112" t="n">
        <f aca="false">+Actuals!R69</f>
        <v>-0</v>
      </c>
      <c r="V59" s="111" t="n">
        <f aca="false">+Actuals!S69</f>
        <v>-0</v>
      </c>
      <c r="W59" s="112" t="n">
        <f aca="false">+Actuals!T69</f>
        <v>-0</v>
      </c>
      <c r="X59" s="111" t="n">
        <f aca="false">+Actuals!U69</f>
        <v>-0</v>
      </c>
      <c r="Y59" s="112" t="n">
        <f aca="false">+Actuals!V69</f>
        <v>-0</v>
      </c>
      <c r="Z59" s="111" t="n">
        <f aca="false">+Actuals!W69</f>
        <v>-0</v>
      </c>
      <c r="AA59" s="112" t="n">
        <f aca="false">+Actuals!X69</f>
        <v>-0</v>
      </c>
      <c r="AB59" s="111" t="n">
        <f aca="false">+Actuals!Y69</f>
        <v>-0</v>
      </c>
      <c r="AC59" s="112" t="n">
        <f aca="false">+Actuals!Z69</f>
        <v>-0</v>
      </c>
      <c r="AD59" s="111" t="n">
        <f aca="false">+Actuals!AA69</f>
        <v>-0</v>
      </c>
      <c r="AE59" s="112" t="n">
        <f aca="false">+Actuals!AB69</f>
        <v>-0</v>
      </c>
      <c r="AF59" s="111" t="n">
        <f aca="false">+Actuals!AC69</f>
        <v>-0</v>
      </c>
      <c r="AG59" s="112" t="n">
        <f aca="false">+Actuals!AD69</f>
        <v>-0</v>
      </c>
      <c r="AH59" s="111" t="n">
        <f aca="false">+Actuals!AE69</f>
        <v>-0</v>
      </c>
      <c r="AI59" s="112" t="n">
        <f aca="false">+Actuals!AF69</f>
        <v>-0</v>
      </c>
      <c r="AJ59" s="111" t="n">
        <f aca="false">+Actuals!AG69</f>
        <v>-0</v>
      </c>
      <c r="AK59" s="112" t="n">
        <f aca="false">+Actuals!AH69</f>
        <v>-0</v>
      </c>
      <c r="AL59" s="111" t="n">
        <f aca="false">+Actuals!AI69</f>
        <v>-0</v>
      </c>
      <c r="AM59" s="112" t="n">
        <f aca="false">+Actuals!AJ69</f>
        <v>-0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0</v>
      </c>
      <c r="F60" s="114" t="n">
        <f aca="false">'TIE-OUT'!J60+RECLASS!J60</f>
        <v>0</v>
      </c>
      <c r="G60" s="115" t="n">
        <f aca="false">'TIE-OUT'!K60+RECLASS!K60</f>
        <v>0</v>
      </c>
      <c r="H60" s="111" t="n">
        <f aca="false">+Actuals!E70</f>
        <v>0</v>
      </c>
      <c r="I60" s="112" t="n">
        <f aca="false">+Actuals!F70</f>
        <v>0</v>
      </c>
      <c r="J60" s="111" t="n">
        <f aca="false">+Actuals!G70</f>
        <v>0</v>
      </c>
      <c r="K60" s="87" t="n">
        <f aca="false">+Actuals!H70</f>
        <v>0</v>
      </c>
      <c r="L60" s="111" t="n">
        <f aca="false">+Actuals!I70</f>
        <v>0</v>
      </c>
      <c r="M60" s="112" t="n">
        <f aca="false">+Actuals!J70</f>
        <v>0</v>
      </c>
      <c r="N60" s="111" t="n">
        <f aca="false">+Actuals!K70</f>
        <v>0</v>
      </c>
      <c r="O60" s="112" t="n">
        <f aca="false">+Actuals!L70</f>
        <v>0</v>
      </c>
      <c r="P60" s="111" t="n">
        <f aca="false">+Actuals!M70</f>
        <v>0</v>
      </c>
      <c r="Q60" s="112" t="n">
        <f aca="false">+Actuals!N70</f>
        <v>0</v>
      </c>
      <c r="R60" s="111" t="n">
        <f aca="false">+Actuals!O70</f>
        <v>0</v>
      </c>
      <c r="S60" s="112" t="n">
        <f aca="false">+Actuals!P70</f>
        <v>0</v>
      </c>
      <c r="T60" s="111" t="n">
        <f aca="false">+Actuals!Q70</f>
        <v>0</v>
      </c>
      <c r="U60" s="112" t="n">
        <f aca="false">+Actuals!R70</f>
        <v>0</v>
      </c>
      <c r="V60" s="111" t="n">
        <f aca="false">+Actuals!S70</f>
        <v>0</v>
      </c>
      <c r="W60" s="112" t="n">
        <f aca="false">+Actuals!T70</f>
        <v>0</v>
      </c>
      <c r="X60" s="111" t="n">
        <f aca="false">+Actuals!U70</f>
        <v>0</v>
      </c>
      <c r="Y60" s="112" t="n">
        <f aca="false">+Actuals!V70</f>
        <v>0</v>
      </c>
      <c r="Z60" s="111" t="n">
        <f aca="false">+Actuals!W70</f>
        <v>0</v>
      </c>
      <c r="AA60" s="112" t="n">
        <f aca="false">+Actuals!X70</f>
        <v>0</v>
      </c>
      <c r="AB60" s="111" t="n">
        <f aca="false">+Actuals!Y70</f>
        <v>0</v>
      </c>
      <c r="AC60" s="112" t="n">
        <f aca="false">+Actuals!Z70</f>
        <v>0</v>
      </c>
      <c r="AD60" s="111" t="n">
        <f aca="false">+Actuals!AA70</f>
        <v>0</v>
      </c>
      <c r="AE60" s="112" t="n">
        <f aca="false">+Actuals!AB70</f>
        <v>0</v>
      </c>
      <c r="AF60" s="111" t="n">
        <f aca="false">+Actuals!AC70</f>
        <v>0</v>
      </c>
      <c r="AG60" s="112" t="n">
        <f aca="false">+Actuals!AD70</f>
        <v>0</v>
      </c>
      <c r="AH60" s="111" t="n">
        <f aca="false">+Actuals!AE70</f>
        <v>0</v>
      </c>
      <c r="AI60" s="112" t="n">
        <f aca="false">+Actuals!AF70</f>
        <v>0</v>
      </c>
      <c r="AJ60" s="111" t="n">
        <f aca="false">+Actuals!AG70</f>
        <v>0</v>
      </c>
      <c r="AK60" s="112" t="n">
        <f aca="false">+Actuals!AH70</f>
        <v>0</v>
      </c>
      <c r="AL60" s="111" t="n">
        <f aca="false">+Actuals!AI70</f>
        <v>0</v>
      </c>
      <c r="AM60" s="112" t="n">
        <f aca="false">+Actuals!AJ70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2728781</v>
      </c>
      <c r="E61" s="48" t="n">
        <f aca="false">SUM(E59:E60)</f>
        <v>139056.47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3059641</v>
      </c>
      <c r="I61" s="48" t="n">
        <f aca="false">SUM(I59:I60)</f>
        <v>140794.28</v>
      </c>
      <c r="J61" s="17" t="n">
        <f aca="false">SUM(J59:J60)</f>
        <v>-330860</v>
      </c>
      <c r="K61" s="86" t="n">
        <f aca="false">SUM(K59:K60)</f>
        <v>-1737.81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-24844693</v>
      </c>
      <c r="E64" s="47" t="n">
        <f aca="false">SUM(G64,I64,K64,M64,O64,Q64,S64,U64,W64,Y64,AA64,AC64,AE64,AG64,AI64,AK64,AM64)</f>
        <v>-2382164.67</v>
      </c>
      <c r="F64" s="44" t="n">
        <f aca="false">'TIE-OUT'!J64+RECLASS!J64</f>
        <v>0</v>
      </c>
      <c r="G64" s="45" t="n">
        <f aca="false">'TIE-OUT'!K64+RECLASS!K64</f>
        <v>0</v>
      </c>
      <c r="H64" s="111" t="n">
        <f aca="false">+Actuals!E71</f>
        <v>-0</v>
      </c>
      <c r="I64" s="112" t="n">
        <f aca="false">+Actuals!F71</f>
        <v>-0</v>
      </c>
      <c r="J64" s="111" t="n">
        <f aca="false">+Actuals!G71</f>
        <v>-24844693</v>
      </c>
      <c r="K64" s="87" t="n">
        <f aca="false">+Actuals!H71</f>
        <v>-2382164.67</v>
      </c>
      <c r="L64" s="111" t="n">
        <f aca="false">+Actuals!I71</f>
        <v>-0</v>
      </c>
      <c r="M64" s="112" t="n">
        <f aca="false">+Actuals!J71</f>
        <v>-0</v>
      </c>
      <c r="N64" s="111" t="n">
        <f aca="false">+Actuals!K71</f>
        <v>-0</v>
      </c>
      <c r="O64" s="112" t="n">
        <f aca="false">+Actuals!L71</f>
        <v>-0</v>
      </c>
      <c r="P64" s="111" t="n">
        <f aca="false">+Actuals!M71</f>
        <v>-0</v>
      </c>
      <c r="Q64" s="112" t="n">
        <f aca="false">+Actuals!N71</f>
        <v>-0</v>
      </c>
      <c r="R64" s="111" t="n">
        <f aca="false">+Actuals!O71</f>
        <v>-0</v>
      </c>
      <c r="S64" s="112" t="n">
        <f aca="false">+Actuals!P71</f>
        <v>-0</v>
      </c>
      <c r="T64" s="111" t="n">
        <f aca="false">+Actuals!Q71</f>
        <v>-0</v>
      </c>
      <c r="U64" s="112" t="n">
        <f aca="false">+Actuals!R71</f>
        <v>-0</v>
      </c>
      <c r="V64" s="111" t="n">
        <f aca="false">+Actuals!S71</f>
        <v>-0</v>
      </c>
      <c r="W64" s="112" t="n">
        <f aca="false">+Actuals!T71</f>
        <v>-0</v>
      </c>
      <c r="X64" s="111" t="n">
        <f aca="false">+Actuals!U71</f>
        <v>-0</v>
      </c>
      <c r="Y64" s="112" t="n">
        <f aca="false">+Actuals!V71</f>
        <v>-0</v>
      </c>
      <c r="Z64" s="111" t="n">
        <f aca="false">+Actuals!W71</f>
        <v>-0</v>
      </c>
      <c r="AA64" s="112" t="n">
        <f aca="false">+Actuals!X71</f>
        <v>-0</v>
      </c>
      <c r="AB64" s="111" t="n">
        <f aca="false">+Actuals!Y71</f>
        <v>-0</v>
      </c>
      <c r="AC64" s="112" t="n">
        <f aca="false">+Actuals!Z71</f>
        <v>-0</v>
      </c>
      <c r="AD64" s="111" t="n">
        <f aca="false">+Actuals!AA71</f>
        <v>-0</v>
      </c>
      <c r="AE64" s="112" t="n">
        <f aca="false">+Actuals!AB71</f>
        <v>-0</v>
      </c>
      <c r="AF64" s="111" t="n">
        <f aca="false">+Actuals!AC71</f>
        <v>-0</v>
      </c>
      <c r="AG64" s="112" t="n">
        <f aca="false">+Actuals!AD71</f>
        <v>-0</v>
      </c>
      <c r="AH64" s="111" t="n">
        <f aca="false">+Actuals!AE71</f>
        <v>-0</v>
      </c>
      <c r="AI64" s="112" t="n">
        <f aca="false">+Actuals!AF71</f>
        <v>-0</v>
      </c>
      <c r="AJ64" s="111" t="n">
        <f aca="false">+Actuals!AG71</f>
        <v>-0</v>
      </c>
      <c r="AK64" s="112" t="n">
        <f aca="false">+Actuals!AH71</f>
        <v>-0</v>
      </c>
      <c r="AL64" s="111" t="n">
        <f aca="false">+Actuals!AI71</f>
        <v>-0</v>
      </c>
      <c r="AM64" s="112" t="n">
        <f aca="false">+Actuals!AJ71</f>
        <v>-0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23625389</v>
      </c>
      <c r="E65" s="47" t="n">
        <f aca="false">SUM(G65,I65,K65,M65,O65,Q65,S65,U65,W65,Y65,AA65,AC65,AE65,AG65,AI65,AK65,AM65)</f>
        <v>2382164.67</v>
      </c>
      <c r="F65" s="114" t="n">
        <f aca="false">'TIE-OUT'!J65+RECLASS!J65</f>
        <v>0</v>
      </c>
      <c r="G65" s="115" t="n">
        <f aca="false">'TIE-OUT'!K65+RECLASS!K65</f>
        <v>-170000</v>
      </c>
      <c r="H65" s="111" t="n">
        <f aca="false">+Actuals!E72</f>
        <v>-0</v>
      </c>
      <c r="I65" s="112" t="n">
        <f aca="false">+Actuals!F72+170000</f>
        <v>170000</v>
      </c>
      <c r="J65" s="111" t="n">
        <f aca="false">+Actuals!G72</f>
        <v>23625389</v>
      </c>
      <c r="K65" s="87" t="n">
        <f aca="false">+Actuals!H72+450000</f>
        <v>2382164.67</v>
      </c>
      <c r="L65" s="111" t="n">
        <f aca="false">+Actuals!I72</f>
        <v>-0</v>
      </c>
      <c r="M65" s="112" t="n">
        <f aca="false">+Actuals!J72</f>
        <v>-0</v>
      </c>
      <c r="N65" s="111" t="n">
        <f aca="false">+Actuals!K72</f>
        <v>-0</v>
      </c>
      <c r="O65" s="112" t="n">
        <f aca="false">+Actuals!L72</f>
        <v>-0</v>
      </c>
      <c r="P65" s="111" t="n">
        <f aca="false">+Actuals!M72</f>
        <v>-0</v>
      </c>
      <c r="Q65" s="112" t="n">
        <f aca="false">+Actuals!N72</f>
        <v>-0</v>
      </c>
      <c r="R65" s="111" t="n">
        <f aca="false">+Actuals!O72</f>
        <v>-0</v>
      </c>
      <c r="S65" s="112" t="n">
        <f aca="false">+Actuals!P72</f>
        <v>-0</v>
      </c>
      <c r="T65" s="111" t="n">
        <f aca="false">+Actuals!Q72</f>
        <v>-0</v>
      </c>
      <c r="U65" s="112" t="n">
        <f aca="false">+Actuals!R72</f>
        <v>-0</v>
      </c>
      <c r="V65" s="111" t="n">
        <f aca="false">+Actuals!S72</f>
        <v>-0</v>
      </c>
      <c r="W65" s="112" t="n">
        <f aca="false">+Actuals!T72</f>
        <v>-0</v>
      </c>
      <c r="X65" s="111" t="n">
        <f aca="false">+Actuals!U72</f>
        <v>-0</v>
      </c>
      <c r="Y65" s="112" t="n">
        <f aca="false">+Actuals!V72</f>
        <v>-0</v>
      </c>
      <c r="Z65" s="111" t="n">
        <f aca="false">+Actuals!W72</f>
        <v>-0</v>
      </c>
      <c r="AA65" s="112" t="n">
        <f aca="false">+Actuals!X72</f>
        <v>-0</v>
      </c>
      <c r="AB65" s="111" t="n">
        <f aca="false">+Actuals!Y72</f>
        <v>-0</v>
      </c>
      <c r="AC65" s="112" t="n">
        <f aca="false">+Actuals!Z72</f>
        <v>-0</v>
      </c>
      <c r="AD65" s="111" t="n">
        <f aca="false">+Actuals!AA72</f>
        <v>-0</v>
      </c>
      <c r="AE65" s="112" t="n">
        <f aca="false">+Actuals!AB72</f>
        <v>-0</v>
      </c>
      <c r="AF65" s="111" t="n">
        <f aca="false">+Actuals!AC72</f>
        <v>-0</v>
      </c>
      <c r="AG65" s="112" t="n">
        <f aca="false">+Actuals!AD72</f>
        <v>-0</v>
      </c>
      <c r="AH65" s="111" t="n">
        <f aca="false">+Actuals!AE72</f>
        <v>-0</v>
      </c>
      <c r="AI65" s="112" t="n">
        <f aca="false">+Actuals!AF72</f>
        <v>-0</v>
      </c>
      <c r="AJ65" s="111" t="n">
        <f aca="false">+Actuals!AG72</f>
        <v>-0</v>
      </c>
      <c r="AK65" s="112" t="n">
        <f aca="false">+Actuals!AH72</f>
        <v>-0</v>
      </c>
      <c r="AL65" s="111" t="n">
        <f aca="false">+Actuals!AI72</f>
        <v>-0</v>
      </c>
      <c r="AM65" s="112" t="n">
        <f aca="false">+Actuals!AJ72</f>
        <v>-0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-1219304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-170000</v>
      </c>
      <c r="H66" s="17" t="n">
        <f aca="false">SUM(H64:H65)</f>
        <v>0</v>
      </c>
      <c r="I66" s="48" t="n">
        <f aca="false">SUM(I64:I65)</f>
        <v>170000</v>
      </c>
      <c r="J66" s="17" t="n">
        <f aca="false">SUM(J64:J65)</f>
        <v>-1219304</v>
      </c>
      <c r="K66" s="86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0</v>
      </c>
      <c r="F70" s="44" t="n">
        <f aca="false">'TIE-OUT'!J70+RECLASS!J70</f>
        <v>0</v>
      </c>
      <c r="G70" s="45" t="n">
        <f aca="false">'TIE-OUT'!K70+RECLASS!K70</f>
        <v>0</v>
      </c>
      <c r="H70" s="111" t="n">
        <f aca="false">+Actuals!E73</f>
        <v>0</v>
      </c>
      <c r="I70" s="112" t="n">
        <f aca="false">+Actuals!F73</f>
        <v>0</v>
      </c>
      <c r="J70" s="111" t="n">
        <f aca="false">+Actuals!G73</f>
        <v>0</v>
      </c>
      <c r="K70" s="87" t="n">
        <f aca="false">+Actuals!H73</f>
        <v>0</v>
      </c>
      <c r="L70" s="111" t="n">
        <f aca="false">+Actuals!I73</f>
        <v>0</v>
      </c>
      <c r="M70" s="112" t="n">
        <f aca="false">+Actuals!J73</f>
        <v>0</v>
      </c>
      <c r="N70" s="111" t="n">
        <f aca="false">+Actuals!K73</f>
        <v>0</v>
      </c>
      <c r="O70" s="112" t="n">
        <f aca="false">+Actuals!L73</f>
        <v>0</v>
      </c>
      <c r="P70" s="111" t="n">
        <f aca="false">+Actuals!M73</f>
        <v>0</v>
      </c>
      <c r="Q70" s="112" t="n">
        <f aca="false">+Actuals!N73</f>
        <v>0</v>
      </c>
      <c r="R70" s="111" t="n">
        <f aca="false">+Actuals!O73</f>
        <v>0</v>
      </c>
      <c r="S70" s="112" t="n">
        <f aca="false">+Actuals!P73</f>
        <v>0</v>
      </c>
      <c r="T70" s="111" t="n">
        <f aca="false">+Actuals!Q73</f>
        <v>0</v>
      </c>
      <c r="U70" s="112" t="n">
        <f aca="false">+Actuals!R73</f>
        <v>0</v>
      </c>
      <c r="V70" s="111" t="n">
        <f aca="false">+Actuals!S73</f>
        <v>0</v>
      </c>
      <c r="W70" s="112" t="n">
        <f aca="false">+Actuals!T73</f>
        <v>0</v>
      </c>
      <c r="X70" s="111" t="n">
        <f aca="false">+Actuals!U73</f>
        <v>0</v>
      </c>
      <c r="Y70" s="112" t="n">
        <f aca="false">+Actuals!V73</f>
        <v>0</v>
      </c>
      <c r="Z70" s="111" t="n">
        <f aca="false">+Actuals!W73</f>
        <v>0</v>
      </c>
      <c r="AA70" s="112" t="n">
        <f aca="false">+Actuals!X73</f>
        <v>0</v>
      </c>
      <c r="AB70" s="111" t="n">
        <f aca="false">+Actuals!Y73</f>
        <v>0</v>
      </c>
      <c r="AC70" s="112" t="n">
        <f aca="false">+Actuals!Z73</f>
        <v>0</v>
      </c>
      <c r="AD70" s="111" t="n">
        <f aca="false">+Actuals!AA73</f>
        <v>0</v>
      </c>
      <c r="AE70" s="112" t="n">
        <f aca="false">+Actuals!AB73</f>
        <v>0</v>
      </c>
      <c r="AF70" s="111" t="n">
        <f aca="false">+Actuals!AC73</f>
        <v>0</v>
      </c>
      <c r="AG70" s="112" t="n">
        <f aca="false">+Actuals!AD73</f>
        <v>0</v>
      </c>
      <c r="AH70" s="111" t="n">
        <f aca="false">+Actuals!AE73</f>
        <v>0</v>
      </c>
      <c r="AI70" s="112" t="n">
        <f aca="false">+Actuals!AF73</f>
        <v>0</v>
      </c>
      <c r="AJ70" s="111" t="n">
        <f aca="false">+Actuals!AG73</f>
        <v>0</v>
      </c>
      <c r="AK70" s="112" t="n">
        <f aca="false">+Actuals!AH73</f>
        <v>0</v>
      </c>
      <c r="AL70" s="111" t="n">
        <f aca="false">+Actuals!AI73</f>
        <v>0</v>
      </c>
      <c r="AM70" s="112" t="n">
        <f aca="false">+Actuals!AJ73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'TIE-OUT'!J71+RECLASS!J71</f>
        <v>0</v>
      </c>
      <c r="G71" s="115" t="n">
        <f aca="false">'TIE-OUT'!K71+RECLASS!K71</f>
        <v>0</v>
      </c>
      <c r="H71" s="111" t="n">
        <f aca="false">+Actuals!E74</f>
        <v>0</v>
      </c>
      <c r="I71" s="112" t="n">
        <f aca="false">+Actuals!F74</f>
        <v>0</v>
      </c>
      <c r="J71" s="111" t="n">
        <f aca="false">+Actuals!G74</f>
        <v>0</v>
      </c>
      <c r="K71" s="87" t="n">
        <f aca="false">+Actuals!H74</f>
        <v>0</v>
      </c>
      <c r="L71" s="111" t="n">
        <f aca="false">+Actuals!I74</f>
        <v>0</v>
      </c>
      <c r="M71" s="112" t="n">
        <f aca="false">+Actuals!J74</f>
        <v>0</v>
      </c>
      <c r="N71" s="111" t="n">
        <f aca="false">+Actuals!K74</f>
        <v>0</v>
      </c>
      <c r="O71" s="112" t="n">
        <f aca="false">+Actuals!L74</f>
        <v>0</v>
      </c>
      <c r="P71" s="111" t="n">
        <f aca="false">+Actuals!M74</f>
        <v>0</v>
      </c>
      <c r="Q71" s="112" t="n">
        <f aca="false">+Actuals!N74</f>
        <v>0</v>
      </c>
      <c r="R71" s="111" t="n">
        <f aca="false">+Actuals!O74</f>
        <v>0</v>
      </c>
      <c r="S71" s="112" t="n">
        <f aca="false">+Actuals!P74</f>
        <v>0</v>
      </c>
      <c r="T71" s="111" t="n">
        <f aca="false">+Actuals!Q74</f>
        <v>0</v>
      </c>
      <c r="U71" s="112" t="n">
        <f aca="false">+Actuals!R74</f>
        <v>0</v>
      </c>
      <c r="V71" s="111" t="n">
        <f aca="false">+Actuals!S74</f>
        <v>0</v>
      </c>
      <c r="W71" s="112" t="n">
        <f aca="false">+Actuals!T74</f>
        <v>0</v>
      </c>
      <c r="X71" s="111" t="n">
        <f aca="false">+Actuals!U74</f>
        <v>0</v>
      </c>
      <c r="Y71" s="112" t="n">
        <f aca="false">+Actuals!V74</f>
        <v>0</v>
      </c>
      <c r="Z71" s="111" t="n">
        <f aca="false">+Actuals!W74</f>
        <v>0</v>
      </c>
      <c r="AA71" s="112" t="n">
        <f aca="false">+Actuals!X74</f>
        <v>0</v>
      </c>
      <c r="AB71" s="111" t="n">
        <f aca="false">+Actuals!Y74</f>
        <v>0</v>
      </c>
      <c r="AC71" s="112" t="n">
        <f aca="false">+Actuals!Z74</f>
        <v>0</v>
      </c>
      <c r="AD71" s="111" t="n">
        <f aca="false">+Actuals!AA74</f>
        <v>0</v>
      </c>
      <c r="AE71" s="112" t="n">
        <f aca="false">+Actuals!AB74</f>
        <v>0</v>
      </c>
      <c r="AF71" s="111" t="n">
        <f aca="false">+Actuals!AC74</f>
        <v>0</v>
      </c>
      <c r="AG71" s="112" t="n">
        <f aca="false">+Actuals!AD74</f>
        <v>0</v>
      </c>
      <c r="AH71" s="111" t="n">
        <f aca="false">+Actuals!AE74</f>
        <v>0</v>
      </c>
      <c r="AI71" s="112" t="n">
        <f aca="false">+Actuals!AF74</f>
        <v>0</v>
      </c>
      <c r="AJ71" s="111" t="n">
        <f aca="false">+Actuals!AG74</f>
        <v>0</v>
      </c>
      <c r="AK71" s="112" t="n">
        <f aca="false">+Actuals!AH74</f>
        <v>0</v>
      </c>
      <c r="AL71" s="111" t="n">
        <f aca="false">+Actuals!AI74</f>
        <v>0</v>
      </c>
      <c r="AM71" s="112" t="n">
        <f aca="false">+Actuals!AJ74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'TIE-OUT'!J73+RECLASS!J73</f>
        <v>0</v>
      </c>
      <c r="G73" s="13" t="n">
        <f aca="false">'TIE-OUT'!K73+RECLASS!K73</f>
        <v>0</v>
      </c>
      <c r="H73" s="111" t="n">
        <f aca="false">+Actuals!E75</f>
        <v>0</v>
      </c>
      <c r="I73" s="112" t="n">
        <f aca="false">+Actuals!F75</f>
        <v>0</v>
      </c>
      <c r="J73" s="111" t="n">
        <f aca="false">+Actuals!G75</f>
        <v>0</v>
      </c>
      <c r="K73" s="87" t="n">
        <f aca="false">+Actuals!H75</f>
        <v>0</v>
      </c>
      <c r="L73" s="111" t="n">
        <f aca="false">+Actuals!I75</f>
        <v>0</v>
      </c>
      <c r="M73" s="112" t="n">
        <f aca="false">+Actuals!J75</f>
        <v>0</v>
      </c>
      <c r="N73" s="111" t="n">
        <f aca="false">+Actuals!K75</f>
        <v>0</v>
      </c>
      <c r="O73" s="112" t="n">
        <f aca="false">+Actuals!L75</f>
        <v>0</v>
      </c>
      <c r="P73" s="111" t="n">
        <f aca="false">+Actuals!M75</f>
        <v>0</v>
      </c>
      <c r="Q73" s="112" t="n">
        <f aca="false">+Actuals!N75</f>
        <v>0</v>
      </c>
      <c r="R73" s="111" t="n">
        <f aca="false">+Actuals!O75</f>
        <v>0</v>
      </c>
      <c r="S73" s="112" t="n">
        <f aca="false">+Actuals!P75</f>
        <v>0</v>
      </c>
      <c r="T73" s="111" t="n">
        <f aca="false">+Actuals!Q75</f>
        <v>0</v>
      </c>
      <c r="U73" s="112" t="n">
        <f aca="false">+Actuals!R75</f>
        <v>0</v>
      </c>
      <c r="V73" s="111" t="n">
        <f aca="false">+Actuals!S75</f>
        <v>0</v>
      </c>
      <c r="W73" s="112" t="n">
        <f aca="false">+Actuals!T75</f>
        <v>0</v>
      </c>
      <c r="X73" s="111" t="n">
        <f aca="false">+Actuals!U75</f>
        <v>0</v>
      </c>
      <c r="Y73" s="112" t="n">
        <f aca="false">+Actuals!V75</f>
        <v>0</v>
      </c>
      <c r="Z73" s="111" t="n">
        <f aca="false">+Actuals!W75</f>
        <v>0</v>
      </c>
      <c r="AA73" s="112" t="n">
        <f aca="false">+Actuals!X75</f>
        <v>0</v>
      </c>
      <c r="AB73" s="111" t="n">
        <f aca="false">+Actuals!Y75</f>
        <v>0</v>
      </c>
      <c r="AC73" s="112" t="n">
        <f aca="false">+Actuals!Z75</f>
        <v>0</v>
      </c>
      <c r="AD73" s="111" t="n">
        <f aca="false">+Actuals!AA75</f>
        <v>0</v>
      </c>
      <c r="AE73" s="112" t="n">
        <f aca="false">+Actuals!AB75</f>
        <v>0</v>
      </c>
      <c r="AF73" s="111" t="n">
        <f aca="false">+Actuals!AC75</f>
        <v>0</v>
      </c>
      <c r="AG73" s="112" t="n">
        <f aca="false">+Actuals!AD75</f>
        <v>0</v>
      </c>
      <c r="AH73" s="111" t="n">
        <f aca="false">+Actuals!AE75</f>
        <v>0</v>
      </c>
      <c r="AI73" s="112" t="n">
        <f aca="false">+Actuals!AF75</f>
        <v>0</v>
      </c>
      <c r="AJ73" s="111" t="n">
        <f aca="false">+Actuals!AG75</f>
        <v>0</v>
      </c>
      <c r="AK73" s="112" t="n">
        <f aca="false">+Actuals!AH75</f>
        <v>0</v>
      </c>
      <c r="AL73" s="111" t="n">
        <f aca="false">+Actuals!AI75</f>
        <v>0</v>
      </c>
      <c r="AM73" s="112" t="n">
        <f aca="false">+Actuals!AJ75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0</v>
      </c>
      <c r="F74" s="13" t="n">
        <f aca="false">'TIE-OUT'!J74+RECLASS!J74</f>
        <v>0</v>
      </c>
      <c r="G74" s="13" t="n">
        <f aca="false">'TIE-OUT'!K74+RECLASS!K74</f>
        <v>0</v>
      </c>
      <c r="H74" s="111" t="n">
        <f aca="false">+Actuals!E76</f>
        <v>0</v>
      </c>
      <c r="I74" s="112" t="n">
        <f aca="false">+Actuals!F76</f>
        <v>0</v>
      </c>
      <c r="J74" s="111" t="n">
        <f aca="false">+Actuals!G76</f>
        <v>0</v>
      </c>
      <c r="K74" s="87" t="n">
        <f aca="false">+Actuals!H76</f>
        <v>0</v>
      </c>
      <c r="L74" s="111" t="n">
        <f aca="false">+Actuals!I76</f>
        <v>0</v>
      </c>
      <c r="M74" s="112" t="n">
        <f aca="false">+Actuals!J76</f>
        <v>0</v>
      </c>
      <c r="N74" s="111" t="n">
        <f aca="false">+Actuals!K76</f>
        <v>0</v>
      </c>
      <c r="O74" s="112" t="n">
        <f aca="false">+Actuals!L76</f>
        <v>0</v>
      </c>
      <c r="P74" s="111" t="n">
        <f aca="false">+Actuals!M76</f>
        <v>0</v>
      </c>
      <c r="Q74" s="112" t="n">
        <f aca="false">+Actuals!N76</f>
        <v>0</v>
      </c>
      <c r="R74" s="111" t="n">
        <f aca="false">+Actuals!O76</f>
        <v>0</v>
      </c>
      <c r="S74" s="112" t="n">
        <f aca="false">+Actuals!P76</f>
        <v>0</v>
      </c>
      <c r="T74" s="111" t="n">
        <f aca="false">+Actuals!Q76</f>
        <v>0</v>
      </c>
      <c r="U74" s="112" t="n">
        <f aca="false">+Actuals!R76</f>
        <v>0</v>
      </c>
      <c r="V74" s="111" t="n">
        <f aca="false">+Actuals!S76</f>
        <v>0</v>
      </c>
      <c r="W74" s="112" t="n">
        <f aca="false">+Actuals!T76</f>
        <v>0</v>
      </c>
      <c r="X74" s="111" t="n">
        <f aca="false">+Actuals!U76</f>
        <v>0</v>
      </c>
      <c r="Y74" s="112" t="n">
        <f aca="false">+Actuals!V76</f>
        <v>0</v>
      </c>
      <c r="Z74" s="111" t="n">
        <f aca="false">+Actuals!W76</f>
        <v>0</v>
      </c>
      <c r="AA74" s="112" t="n">
        <f aca="false">+Actuals!X76</f>
        <v>0</v>
      </c>
      <c r="AB74" s="111" t="n">
        <f aca="false">+Actuals!Y76</f>
        <v>0</v>
      </c>
      <c r="AC74" s="112" t="n">
        <f aca="false">+Actuals!Z76</f>
        <v>0</v>
      </c>
      <c r="AD74" s="111" t="n">
        <f aca="false">+Actuals!AA76</f>
        <v>0</v>
      </c>
      <c r="AE74" s="112" t="n">
        <f aca="false">+Actuals!AB76</f>
        <v>0</v>
      </c>
      <c r="AF74" s="111" t="n">
        <f aca="false">+Actuals!AC76</f>
        <v>0</v>
      </c>
      <c r="AG74" s="112" t="n">
        <f aca="false">+Actuals!AD76</f>
        <v>0</v>
      </c>
      <c r="AH74" s="111" t="n">
        <f aca="false">+Actuals!AE76</f>
        <v>0</v>
      </c>
      <c r="AI74" s="112" t="n">
        <f aca="false">+Actuals!AF76</f>
        <v>0</v>
      </c>
      <c r="AJ74" s="111" t="n">
        <f aca="false">+Actuals!AG76</f>
        <v>0</v>
      </c>
      <c r="AK74" s="112" t="n">
        <f aca="false">+Actuals!AH76</f>
        <v>0</v>
      </c>
      <c r="AL74" s="111" t="n">
        <f aca="false">+Actuals!AI76</f>
        <v>0</v>
      </c>
      <c r="AM74" s="112" t="n">
        <f aca="false">+Actuals!AJ76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0</v>
      </c>
      <c r="F75" s="13" t="n">
        <f aca="false">'TIE-OUT'!J75+RECLASS!J75</f>
        <v>0</v>
      </c>
      <c r="G75" s="13" t="n">
        <f aca="false">'TIE-OUT'!K75+RECLASS!K75</f>
        <v>0</v>
      </c>
      <c r="H75" s="111" t="n">
        <f aca="false">+Actuals!E77</f>
        <v>0</v>
      </c>
      <c r="I75" s="112" t="n">
        <f aca="false">+Actuals!F77</f>
        <v>0</v>
      </c>
      <c r="J75" s="111" t="n">
        <f aca="false">+Actuals!G77</f>
        <v>0</v>
      </c>
      <c r="K75" s="87" t="n">
        <f aca="false">+Actuals!H77</f>
        <v>0</v>
      </c>
      <c r="L75" s="111" t="n">
        <f aca="false">+Actuals!I77</f>
        <v>0</v>
      </c>
      <c r="M75" s="112" t="n">
        <f aca="false">+Actuals!J77</f>
        <v>0</v>
      </c>
      <c r="N75" s="111" t="n">
        <f aca="false">+Actuals!K77</f>
        <v>0</v>
      </c>
      <c r="O75" s="112" t="n">
        <f aca="false">+Actuals!L77</f>
        <v>0</v>
      </c>
      <c r="P75" s="111" t="n">
        <f aca="false">+Actuals!M77</f>
        <v>0</v>
      </c>
      <c r="Q75" s="112" t="n">
        <f aca="false">+Actuals!N77</f>
        <v>0</v>
      </c>
      <c r="R75" s="111" t="n">
        <f aca="false">+Actuals!O77</f>
        <v>0</v>
      </c>
      <c r="S75" s="112" t="n">
        <f aca="false">+Actuals!P77</f>
        <v>0</v>
      </c>
      <c r="T75" s="111" t="n">
        <f aca="false">+Actuals!Q77</f>
        <v>0</v>
      </c>
      <c r="U75" s="112" t="n">
        <f aca="false">+Actuals!R77</f>
        <v>0</v>
      </c>
      <c r="V75" s="111" t="n">
        <f aca="false">+Actuals!S77</f>
        <v>0</v>
      </c>
      <c r="W75" s="112" t="n">
        <f aca="false">+Actuals!T77</f>
        <v>0</v>
      </c>
      <c r="X75" s="111" t="n">
        <f aca="false">+Actuals!U77</f>
        <v>0</v>
      </c>
      <c r="Y75" s="112" t="n">
        <f aca="false">+Actuals!V77</f>
        <v>0</v>
      </c>
      <c r="Z75" s="111" t="n">
        <f aca="false">+Actuals!W77</f>
        <v>0</v>
      </c>
      <c r="AA75" s="112" t="n">
        <f aca="false">+Actuals!X77</f>
        <v>0</v>
      </c>
      <c r="AB75" s="111" t="n">
        <f aca="false">+Actuals!Y77</f>
        <v>0</v>
      </c>
      <c r="AC75" s="112" t="n">
        <f aca="false">+Actuals!Z77</f>
        <v>0</v>
      </c>
      <c r="AD75" s="111" t="n">
        <f aca="false">+Actuals!AA77</f>
        <v>0</v>
      </c>
      <c r="AE75" s="112" t="n">
        <f aca="false">+Actuals!AB77</f>
        <v>0</v>
      </c>
      <c r="AF75" s="111" t="n">
        <f aca="false">+Actuals!AC77</f>
        <v>0</v>
      </c>
      <c r="AG75" s="112" t="n">
        <f aca="false">+Actuals!AD77</f>
        <v>0</v>
      </c>
      <c r="AH75" s="111" t="n">
        <f aca="false">+Actuals!AE77</f>
        <v>0</v>
      </c>
      <c r="AI75" s="112" t="n">
        <f aca="false">+Actuals!AF77</f>
        <v>0</v>
      </c>
      <c r="AJ75" s="111" t="n">
        <f aca="false">+Actuals!AG77</f>
        <v>0</v>
      </c>
      <c r="AK75" s="112" t="n">
        <f aca="false">+Actuals!AH77</f>
        <v>0</v>
      </c>
      <c r="AL75" s="111" t="n">
        <f aca="false">+Actuals!AI77</f>
        <v>0</v>
      </c>
      <c r="AM75" s="112" t="n">
        <f aca="false">+Actuals!AJ77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0</v>
      </c>
      <c r="F76" s="13" t="n">
        <f aca="false">'TIE-OUT'!J76+RECLASS!J76</f>
        <v>0</v>
      </c>
      <c r="G76" s="13" t="n">
        <f aca="false">'TIE-OUT'!K76+RECLASS!K76</f>
        <v>0</v>
      </c>
      <c r="H76" s="111" t="n">
        <f aca="false">+Actuals!E78</f>
        <v>0</v>
      </c>
      <c r="I76" s="112" t="n">
        <f aca="false">+Actuals!F78</f>
        <v>0</v>
      </c>
      <c r="J76" s="111" t="n">
        <f aca="false">+Actuals!G78</f>
        <v>0</v>
      </c>
      <c r="K76" s="87" t="n">
        <f aca="false">+Actuals!H78</f>
        <v>0</v>
      </c>
      <c r="L76" s="111" t="n">
        <f aca="false">+Actuals!I78</f>
        <v>0</v>
      </c>
      <c r="M76" s="112" t="n">
        <f aca="false">+Actuals!J78</f>
        <v>0</v>
      </c>
      <c r="N76" s="111" t="n">
        <f aca="false">+Actuals!K78</f>
        <v>0</v>
      </c>
      <c r="O76" s="112" t="n">
        <f aca="false">+Actuals!L78</f>
        <v>0</v>
      </c>
      <c r="P76" s="111" t="n">
        <f aca="false">+Actuals!M78</f>
        <v>0</v>
      </c>
      <c r="Q76" s="112" t="n">
        <f aca="false">+Actuals!N78</f>
        <v>0</v>
      </c>
      <c r="R76" s="111" t="n">
        <f aca="false">+Actuals!O78</f>
        <v>0</v>
      </c>
      <c r="S76" s="112" t="n">
        <f aca="false">+Actuals!P78</f>
        <v>0</v>
      </c>
      <c r="T76" s="111" t="n">
        <f aca="false">+Actuals!Q78</f>
        <v>0</v>
      </c>
      <c r="U76" s="112" t="n">
        <f aca="false">+Actuals!R78</f>
        <v>0</v>
      </c>
      <c r="V76" s="111" t="n">
        <f aca="false">+Actuals!S78</f>
        <v>0</v>
      </c>
      <c r="W76" s="112" t="n">
        <f aca="false">+Actuals!T78</f>
        <v>0</v>
      </c>
      <c r="X76" s="111" t="n">
        <f aca="false">+Actuals!U78</f>
        <v>0</v>
      </c>
      <c r="Y76" s="112" t="n">
        <f aca="false">+Actuals!V78</f>
        <v>0</v>
      </c>
      <c r="Z76" s="111" t="n">
        <f aca="false">+Actuals!W78</f>
        <v>0</v>
      </c>
      <c r="AA76" s="112" t="n">
        <f aca="false">+Actuals!X78</f>
        <v>0</v>
      </c>
      <c r="AB76" s="111" t="n">
        <f aca="false">+Actuals!Y78</f>
        <v>0</v>
      </c>
      <c r="AC76" s="112" t="n">
        <f aca="false">+Actuals!Z78</f>
        <v>0</v>
      </c>
      <c r="AD76" s="111" t="n">
        <f aca="false">+Actuals!AA78</f>
        <v>0</v>
      </c>
      <c r="AE76" s="112" t="n">
        <f aca="false">+Actuals!AB78</f>
        <v>0</v>
      </c>
      <c r="AF76" s="111" t="n">
        <f aca="false">+Actuals!AC78</f>
        <v>0</v>
      </c>
      <c r="AG76" s="112" t="n">
        <f aca="false">+Actuals!AD78</f>
        <v>0</v>
      </c>
      <c r="AH76" s="111" t="n">
        <f aca="false">+Actuals!AE78</f>
        <v>0</v>
      </c>
      <c r="AI76" s="112" t="n">
        <f aca="false">+Actuals!AF78</f>
        <v>0</v>
      </c>
      <c r="AJ76" s="111" t="n">
        <f aca="false">+Actuals!AG78</f>
        <v>0</v>
      </c>
      <c r="AK76" s="112" t="n">
        <f aca="false">+Actuals!AH78</f>
        <v>0</v>
      </c>
      <c r="AL76" s="111" t="n">
        <f aca="false">+Actuals!AI78</f>
        <v>0</v>
      </c>
      <c r="AM76" s="112" t="n">
        <f aca="false">+Actuals!AJ78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0</v>
      </c>
      <c r="F77" s="13" t="n">
        <f aca="false">'TIE-OUT'!J77+RECLASS!J77</f>
        <v>0</v>
      </c>
      <c r="G77" s="13" t="n">
        <f aca="false">'TIE-OUT'!K77+RECLASS!K77</f>
        <v>0</v>
      </c>
      <c r="H77" s="111" t="n">
        <f aca="false">+Actuals!E79</f>
        <v>0</v>
      </c>
      <c r="I77" s="112" t="n">
        <f aca="false">+Actuals!F79</f>
        <v>0</v>
      </c>
      <c r="J77" s="111" t="n">
        <f aca="false">+Actuals!G79</f>
        <v>0</v>
      </c>
      <c r="K77" s="87" t="n">
        <f aca="false">+Actuals!H79</f>
        <v>0</v>
      </c>
      <c r="L77" s="111" t="n">
        <f aca="false">+Actuals!I79</f>
        <v>0</v>
      </c>
      <c r="M77" s="112" t="n">
        <f aca="false">+Actuals!J79</f>
        <v>0</v>
      </c>
      <c r="N77" s="111" t="n">
        <f aca="false">+Actuals!K79</f>
        <v>0</v>
      </c>
      <c r="O77" s="112" t="n">
        <f aca="false">+Actuals!L79</f>
        <v>0</v>
      </c>
      <c r="P77" s="111" t="n">
        <f aca="false">+Actuals!M79</f>
        <v>0</v>
      </c>
      <c r="Q77" s="112" t="n">
        <f aca="false">+Actuals!N79</f>
        <v>0</v>
      </c>
      <c r="R77" s="111" t="n">
        <f aca="false">+Actuals!O79</f>
        <v>0</v>
      </c>
      <c r="S77" s="112" t="n">
        <f aca="false">+Actuals!P79</f>
        <v>0</v>
      </c>
      <c r="T77" s="111" t="n">
        <f aca="false">+Actuals!Q79</f>
        <v>0</v>
      </c>
      <c r="U77" s="112" t="n">
        <f aca="false">+Actuals!R79</f>
        <v>0</v>
      </c>
      <c r="V77" s="111" t="n">
        <f aca="false">+Actuals!S79</f>
        <v>0</v>
      </c>
      <c r="W77" s="112" t="n">
        <f aca="false">+Actuals!T79</f>
        <v>0</v>
      </c>
      <c r="X77" s="111" t="n">
        <f aca="false">+Actuals!U79</f>
        <v>0</v>
      </c>
      <c r="Y77" s="112" t="n">
        <f aca="false">+Actuals!V79</f>
        <v>0</v>
      </c>
      <c r="Z77" s="111" t="n">
        <f aca="false">+Actuals!W79</f>
        <v>0</v>
      </c>
      <c r="AA77" s="112" t="n">
        <f aca="false">+Actuals!X79</f>
        <v>0</v>
      </c>
      <c r="AB77" s="111" t="n">
        <f aca="false">+Actuals!Y79</f>
        <v>0</v>
      </c>
      <c r="AC77" s="112" t="n">
        <f aca="false">+Actuals!Z79</f>
        <v>0</v>
      </c>
      <c r="AD77" s="111" t="n">
        <f aca="false">+Actuals!AA79</f>
        <v>0</v>
      </c>
      <c r="AE77" s="112" t="n">
        <f aca="false">+Actuals!AB79</f>
        <v>0</v>
      </c>
      <c r="AF77" s="111" t="n">
        <f aca="false">+Actuals!AC79</f>
        <v>0</v>
      </c>
      <c r="AG77" s="112" t="n">
        <f aca="false">+Actuals!AD79</f>
        <v>0</v>
      </c>
      <c r="AH77" s="111" t="n">
        <f aca="false">+Actuals!AE79</f>
        <v>0</v>
      </c>
      <c r="AI77" s="112" t="n">
        <f aca="false">+Actuals!AF79</f>
        <v>0</v>
      </c>
      <c r="AJ77" s="111" t="n">
        <f aca="false">+Actuals!AG79</f>
        <v>0</v>
      </c>
      <c r="AK77" s="112" t="n">
        <f aca="false">+Actuals!AH79</f>
        <v>0</v>
      </c>
      <c r="AL77" s="111" t="n">
        <f aca="false">+Actuals!AI79</f>
        <v>0</v>
      </c>
      <c r="AM77" s="112" t="n">
        <f aca="false">+Actuals!AJ79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'TIE-OUT'!J78+RECLASS!J78</f>
        <v>0</v>
      </c>
      <c r="G78" s="13" t="n">
        <f aca="false">'TIE-OUT'!K78+RECLASS!K78</f>
        <v>0</v>
      </c>
      <c r="H78" s="111" t="n">
        <f aca="false">+Actuals!E80</f>
        <v>0</v>
      </c>
      <c r="I78" s="112" t="n">
        <f aca="false">+Actuals!F80</f>
        <v>0</v>
      </c>
      <c r="J78" s="111" t="n">
        <f aca="false">+Actuals!G80</f>
        <v>0</v>
      </c>
      <c r="K78" s="87" t="n">
        <f aca="false">+Actuals!H80</f>
        <v>0</v>
      </c>
      <c r="L78" s="111" t="n">
        <f aca="false">+Actuals!I80</f>
        <v>0</v>
      </c>
      <c r="M78" s="112" t="n">
        <f aca="false">+Actuals!J80</f>
        <v>0</v>
      </c>
      <c r="N78" s="111" t="n">
        <f aca="false">+Actuals!K80</f>
        <v>0</v>
      </c>
      <c r="O78" s="112" t="n">
        <f aca="false">+Actuals!L80</f>
        <v>0</v>
      </c>
      <c r="P78" s="111" t="n">
        <f aca="false">+Actuals!M80</f>
        <v>0</v>
      </c>
      <c r="Q78" s="112" t="n">
        <f aca="false">+Actuals!N80</f>
        <v>0</v>
      </c>
      <c r="R78" s="111" t="n">
        <f aca="false">+Actuals!O80</f>
        <v>0</v>
      </c>
      <c r="S78" s="112" t="n">
        <f aca="false">+Actuals!P80</f>
        <v>0</v>
      </c>
      <c r="T78" s="111" t="n">
        <f aca="false">+Actuals!Q80</f>
        <v>0</v>
      </c>
      <c r="U78" s="112" t="n">
        <f aca="false">+Actuals!R80</f>
        <v>0</v>
      </c>
      <c r="V78" s="111" t="n">
        <f aca="false">+Actuals!S80</f>
        <v>0</v>
      </c>
      <c r="W78" s="112" t="n">
        <f aca="false">+Actuals!T80</f>
        <v>0</v>
      </c>
      <c r="X78" s="111" t="n">
        <f aca="false">+Actuals!U80</f>
        <v>0</v>
      </c>
      <c r="Y78" s="112" t="n">
        <f aca="false">+Actuals!V80</f>
        <v>0</v>
      </c>
      <c r="Z78" s="111" t="n">
        <f aca="false">+Actuals!W80</f>
        <v>0</v>
      </c>
      <c r="AA78" s="112" t="n">
        <f aca="false">+Actuals!X80</f>
        <v>0</v>
      </c>
      <c r="AB78" s="111" t="n">
        <f aca="false">+Actuals!Y80</f>
        <v>0</v>
      </c>
      <c r="AC78" s="112" t="n">
        <f aca="false">+Actuals!Z80</f>
        <v>0</v>
      </c>
      <c r="AD78" s="111" t="n">
        <f aca="false">+Actuals!AA80</f>
        <v>0</v>
      </c>
      <c r="AE78" s="112" t="n">
        <f aca="false">+Actuals!AB80</f>
        <v>0</v>
      </c>
      <c r="AF78" s="111" t="n">
        <f aca="false">+Actuals!AC80</f>
        <v>0</v>
      </c>
      <c r="AG78" s="112" t="n">
        <f aca="false">+Actuals!AD80</f>
        <v>0</v>
      </c>
      <c r="AH78" s="111" t="n">
        <f aca="false">+Actuals!AE80</f>
        <v>0</v>
      </c>
      <c r="AI78" s="112" t="n">
        <f aca="false">+Actuals!AF80</f>
        <v>0</v>
      </c>
      <c r="AJ78" s="111" t="n">
        <f aca="false">+Actuals!AG80</f>
        <v>0</v>
      </c>
      <c r="AK78" s="112" t="n">
        <f aca="false">+Actuals!AH80</f>
        <v>0</v>
      </c>
      <c r="AL78" s="111" t="n">
        <f aca="false">+Actuals!AI80</f>
        <v>0</v>
      </c>
      <c r="AM78" s="112" t="n">
        <f aca="false">+Actuals!AJ80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'TIE-OUT'!J79+RECLASS!J79</f>
        <v>0</v>
      </c>
      <c r="G79" s="13" t="n">
        <f aca="false">'TIE-OUT'!K79+RECLASS!K79</f>
        <v>0</v>
      </c>
      <c r="H79" s="111" t="n">
        <f aca="false">+Actuals!E81</f>
        <v>0</v>
      </c>
      <c r="I79" s="112" t="n">
        <f aca="false">+Actuals!F81</f>
        <v>0</v>
      </c>
      <c r="J79" s="111" t="n">
        <f aca="false">+Actuals!G81</f>
        <v>0</v>
      </c>
      <c r="K79" s="87" t="n">
        <f aca="false">+Actuals!H81</f>
        <v>0</v>
      </c>
      <c r="L79" s="111" t="n">
        <f aca="false">+Actuals!I81</f>
        <v>0</v>
      </c>
      <c r="M79" s="112" t="n">
        <f aca="false">+Actuals!J81</f>
        <v>0</v>
      </c>
      <c r="N79" s="111" t="n">
        <f aca="false">+Actuals!K81</f>
        <v>0</v>
      </c>
      <c r="O79" s="112" t="n">
        <f aca="false">+Actuals!L81</f>
        <v>0</v>
      </c>
      <c r="P79" s="111" t="n">
        <f aca="false">+Actuals!M81</f>
        <v>0</v>
      </c>
      <c r="Q79" s="112" t="n">
        <f aca="false">+Actuals!N81</f>
        <v>0</v>
      </c>
      <c r="R79" s="111" t="n">
        <f aca="false">+Actuals!O81</f>
        <v>0</v>
      </c>
      <c r="S79" s="112" t="n">
        <f aca="false">+Actuals!P81</f>
        <v>0</v>
      </c>
      <c r="T79" s="111" t="n">
        <f aca="false">+Actuals!Q81</f>
        <v>0</v>
      </c>
      <c r="U79" s="112" t="n">
        <f aca="false">+Actuals!R81</f>
        <v>0</v>
      </c>
      <c r="V79" s="111" t="n">
        <f aca="false">+Actuals!S81</f>
        <v>0</v>
      </c>
      <c r="W79" s="112" t="n">
        <f aca="false">+Actuals!T81</f>
        <v>0</v>
      </c>
      <c r="X79" s="111" t="n">
        <f aca="false">+Actuals!U81</f>
        <v>0</v>
      </c>
      <c r="Y79" s="112" t="n">
        <f aca="false">+Actuals!V81</f>
        <v>0</v>
      </c>
      <c r="Z79" s="111" t="n">
        <f aca="false">+Actuals!W81</f>
        <v>0</v>
      </c>
      <c r="AA79" s="112" t="n">
        <f aca="false">+Actuals!X81</f>
        <v>0</v>
      </c>
      <c r="AB79" s="111" t="n">
        <f aca="false">+Actuals!Y81</f>
        <v>0</v>
      </c>
      <c r="AC79" s="112" t="n">
        <f aca="false">+Actuals!Z81</f>
        <v>0</v>
      </c>
      <c r="AD79" s="111" t="n">
        <f aca="false">+Actuals!AA81</f>
        <v>0</v>
      </c>
      <c r="AE79" s="112" t="n">
        <f aca="false">+Actuals!AB81</f>
        <v>0</v>
      </c>
      <c r="AF79" s="111" t="n">
        <f aca="false">+Actuals!AC81</f>
        <v>0</v>
      </c>
      <c r="AG79" s="112" t="n">
        <f aca="false">+Actuals!AD81</f>
        <v>0</v>
      </c>
      <c r="AH79" s="111" t="n">
        <f aca="false">+Actuals!AE81</f>
        <v>0</v>
      </c>
      <c r="AI79" s="112" t="n">
        <f aca="false">+Actuals!AF81</f>
        <v>0</v>
      </c>
      <c r="AJ79" s="111" t="n">
        <f aca="false">+Actuals!AG81</f>
        <v>0</v>
      </c>
      <c r="AK79" s="112" t="n">
        <f aca="false">+Actuals!AH81</f>
        <v>0</v>
      </c>
      <c r="AL79" s="111" t="n">
        <f aca="false">+Actuals!AI81</f>
        <v>0</v>
      </c>
      <c r="AM79" s="112" t="n">
        <f aca="false">+Actuals!AJ81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'TIE-OUT'!J80+RECLASS!J80</f>
        <v>0</v>
      </c>
      <c r="G80" s="13" t="n">
        <f aca="false">'TIE-OUT'!K80+RECLASS!K80</f>
        <v>0</v>
      </c>
      <c r="H80" s="111" t="n">
        <f aca="false">+Actuals!E82</f>
        <v>0</v>
      </c>
      <c r="I80" s="112" t="n">
        <f aca="false">+Actuals!F82</f>
        <v>0</v>
      </c>
      <c r="J80" s="111" t="n">
        <f aca="false">+Actuals!G82</f>
        <v>0</v>
      </c>
      <c r="K80" s="87" t="n">
        <f aca="false">+Actuals!H82</f>
        <v>0</v>
      </c>
      <c r="L80" s="111" t="n">
        <f aca="false">+Actuals!I82</f>
        <v>0</v>
      </c>
      <c r="M80" s="112" t="n">
        <f aca="false">+Actuals!J82</f>
        <v>0</v>
      </c>
      <c r="N80" s="111" t="n">
        <f aca="false">+Actuals!K82</f>
        <v>0</v>
      </c>
      <c r="O80" s="112" t="n">
        <f aca="false">+Actuals!L82</f>
        <v>0</v>
      </c>
      <c r="P80" s="111" t="n">
        <f aca="false">+Actuals!M82</f>
        <v>0</v>
      </c>
      <c r="Q80" s="112" t="n">
        <f aca="false">+Actuals!N82</f>
        <v>0</v>
      </c>
      <c r="R80" s="111" t="n">
        <f aca="false">+Actuals!O82</f>
        <v>0</v>
      </c>
      <c r="S80" s="112" t="n">
        <f aca="false">+Actuals!P82</f>
        <v>0</v>
      </c>
      <c r="T80" s="111" t="n">
        <f aca="false">+Actuals!Q82</f>
        <v>0</v>
      </c>
      <c r="U80" s="112" t="n">
        <f aca="false">+Actuals!R82</f>
        <v>0</v>
      </c>
      <c r="V80" s="111" t="n">
        <f aca="false">+Actuals!S82</f>
        <v>0</v>
      </c>
      <c r="W80" s="112" t="n">
        <f aca="false">+Actuals!T82</f>
        <v>0</v>
      </c>
      <c r="X80" s="111" t="n">
        <f aca="false">+Actuals!U82</f>
        <v>0</v>
      </c>
      <c r="Y80" s="112" t="n">
        <f aca="false">+Actuals!V82</f>
        <v>0</v>
      </c>
      <c r="Z80" s="111" t="n">
        <f aca="false">+Actuals!W82</f>
        <v>0</v>
      </c>
      <c r="AA80" s="112" t="n">
        <f aca="false">+Actuals!X82</f>
        <v>0</v>
      </c>
      <c r="AB80" s="111" t="n">
        <f aca="false">+Actuals!Y82</f>
        <v>0</v>
      </c>
      <c r="AC80" s="112" t="n">
        <f aca="false">+Actuals!Z82</f>
        <v>0</v>
      </c>
      <c r="AD80" s="111" t="n">
        <f aca="false">+Actuals!AA82</f>
        <v>0</v>
      </c>
      <c r="AE80" s="112" t="n">
        <f aca="false">+Actuals!AB82</f>
        <v>0</v>
      </c>
      <c r="AF80" s="111" t="n">
        <f aca="false">+Actuals!AC82</f>
        <v>0</v>
      </c>
      <c r="AG80" s="112" t="n">
        <f aca="false">+Actuals!AD82</f>
        <v>0</v>
      </c>
      <c r="AH80" s="111" t="n">
        <f aca="false">+Actuals!AE82</f>
        <v>0</v>
      </c>
      <c r="AI80" s="112" t="n">
        <f aca="false">+Actuals!AF82</f>
        <v>0</v>
      </c>
      <c r="AJ80" s="111" t="n">
        <f aca="false">+Actuals!AG82</f>
        <v>0</v>
      </c>
      <c r="AK80" s="112" t="n">
        <f aca="false">+Actuals!AH82</f>
        <v>0</v>
      </c>
      <c r="AL80" s="111" t="n">
        <f aca="false">+Actuals!AI82</f>
        <v>0</v>
      </c>
      <c r="AM80" s="112" t="n">
        <f aca="false">+Actuals!AJ82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0</v>
      </c>
      <c r="F81" s="13" t="n">
        <f aca="false">'TIE-OUT'!J81+RECLASS!J81</f>
        <v>0</v>
      </c>
      <c r="G81" s="13" t="n">
        <f aca="false">'TIE-OUT'!K81+RECLASS!K81</f>
        <v>0</v>
      </c>
      <c r="H81" s="111" t="n">
        <f aca="false">+Actuals!E83</f>
        <v>0</v>
      </c>
      <c r="I81" s="112" t="n">
        <f aca="false">+Actuals!F83</f>
        <v>0</v>
      </c>
      <c r="J81" s="111" t="n">
        <f aca="false">+Actuals!G83</f>
        <v>0</v>
      </c>
      <c r="K81" s="87" t="n">
        <v>0</v>
      </c>
      <c r="L81" s="111" t="n">
        <f aca="false">+Actuals!I83</f>
        <v>0</v>
      </c>
      <c r="M81" s="112" t="n">
        <f aca="false">+Actuals!J83</f>
        <v>0</v>
      </c>
      <c r="N81" s="111" t="n">
        <f aca="false">+Actuals!K83</f>
        <v>0</v>
      </c>
      <c r="O81" s="112" t="n">
        <f aca="false">+Actuals!L83</f>
        <v>0</v>
      </c>
      <c r="P81" s="111" t="n">
        <f aca="false">+Actuals!M83</f>
        <v>0</v>
      </c>
      <c r="Q81" s="112" t="n">
        <f aca="false">+Actuals!N83</f>
        <v>0</v>
      </c>
      <c r="R81" s="111" t="n">
        <f aca="false">+Actuals!O83</f>
        <v>0</v>
      </c>
      <c r="S81" s="112" t="n">
        <f aca="false">+Actuals!P83</f>
        <v>0</v>
      </c>
      <c r="T81" s="111" t="n">
        <f aca="false">+Actuals!Q83</f>
        <v>0</v>
      </c>
      <c r="U81" s="112" t="n">
        <f aca="false">+Actuals!R83</f>
        <v>0</v>
      </c>
      <c r="V81" s="111" t="n">
        <f aca="false">+Actuals!S83</f>
        <v>0</v>
      </c>
      <c r="W81" s="112" t="n">
        <f aca="false">+Actuals!T83</f>
        <v>0</v>
      </c>
      <c r="X81" s="111" t="n">
        <f aca="false">+Actuals!U83</f>
        <v>0</v>
      </c>
      <c r="Y81" s="112" t="n">
        <f aca="false">+Actuals!V83</f>
        <v>0</v>
      </c>
      <c r="Z81" s="111" t="n">
        <f aca="false">+Actuals!W83</f>
        <v>0</v>
      </c>
      <c r="AA81" s="112" t="n">
        <f aca="false">+Actuals!X83</f>
        <v>0</v>
      </c>
      <c r="AB81" s="111" t="n">
        <f aca="false">+Actuals!Y83</f>
        <v>0</v>
      </c>
      <c r="AC81" s="112" t="n">
        <f aca="false">+Actuals!Z83</f>
        <v>0</v>
      </c>
      <c r="AD81" s="111" t="n">
        <f aca="false">+Actuals!AA83</f>
        <v>0</v>
      </c>
      <c r="AE81" s="112" t="n">
        <f aca="false">+Actuals!AB83</f>
        <v>0</v>
      </c>
      <c r="AF81" s="111" t="n">
        <f aca="false">+Actuals!AC83</f>
        <v>0</v>
      </c>
      <c r="AG81" s="112" t="n">
        <f aca="false">+Actuals!AD83</f>
        <v>0</v>
      </c>
      <c r="AH81" s="111" t="n">
        <f aca="false">+Actuals!AE83</f>
        <v>0</v>
      </c>
      <c r="AI81" s="112" t="n">
        <f aca="false">+Actuals!AF83</f>
        <v>0</v>
      </c>
      <c r="AJ81" s="111" t="n">
        <f aca="false">+Actuals!AG83</f>
        <v>0</v>
      </c>
      <c r="AK81" s="112" t="n">
        <f aca="false">+Actuals!AH83</f>
        <v>0</v>
      </c>
      <c r="AL81" s="111" t="n">
        <f aca="false">+Actuals!AI83</f>
        <v>0</v>
      </c>
      <c r="AM81" s="112" t="n">
        <f aca="false">+Actuals!AJ83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209708.181999997</v>
      </c>
      <c r="F82" s="59" t="n">
        <f aca="false">F16+F24+F29+F36+F43+F45+F47+F49</f>
        <v>0</v>
      </c>
      <c r="G82" s="60" t="n">
        <f aca="false">SUM(G72:G81)+G16+G24+G29+G36+G43+G45+G47+G49+G51+G56+G61+G66</f>
        <v>-1564542.32</v>
      </c>
      <c r="H82" s="59" t="n">
        <f aca="false">H16+H24+H29+H36+H43+H45+H47+H49</f>
        <v>0</v>
      </c>
      <c r="I82" s="60" t="n">
        <f aca="false">SUM(I72:I81)+I16+I24+I29+I36+I43+I45+I47+I49+I51+I56+I61+I66</f>
        <v>1867201.29</v>
      </c>
      <c r="J82" s="59" t="n">
        <f aca="false">J16+J24+J29+J36+J43+J45+J47+J49</f>
        <v>0</v>
      </c>
      <c r="K82" s="88" t="n">
        <f aca="false">SUM(K72:K81)+K16+K24+K29+K36+K43+K45+K47+K49+K51+K56+K61+K66</f>
        <v>-87872.4010000006</v>
      </c>
      <c r="L82" s="59" t="n">
        <f aca="false">L16+L24+L29+L36+L43+L45+L47+L49</f>
        <v>0</v>
      </c>
      <c r="M82" s="60" t="n">
        <f aca="false">SUM(M72:M81)+M16+M24+M29+M36+M43+M45+M47+M49+M51+M56+M61+M66</f>
        <v>5178.76500000001</v>
      </c>
      <c r="N82" s="59" t="n">
        <f aca="false">N16+N24+N29+N36+N43+N45+N47+N49</f>
        <v>0</v>
      </c>
      <c r="O82" s="60" t="n">
        <f aca="false">SUM(O72:O81)+O16+O24+O29+O36+O43+O45+O47+O49+O51+O56+O61+O66</f>
        <v>7309.444</v>
      </c>
      <c r="P82" s="59" t="n">
        <f aca="false">P16+P24+P29+P36+P43+P45+P47+P49</f>
        <v>0</v>
      </c>
      <c r="Q82" s="60" t="n">
        <f aca="false">SUM(Q72:Q81)+Q16+Q24+Q29+Q36+Q43+Q45+Q47+Q49+Q51+Q56+Q61+Q66</f>
        <v>-23708.04</v>
      </c>
      <c r="R82" s="59" t="n">
        <f aca="false">R16+R24+R29+R36+R43+R45+R47+R49</f>
        <v>0</v>
      </c>
      <c r="S82" s="60" t="n">
        <f aca="false">SUM(S72:S81)+S16+S24+S29+S36+S43+S45+S47+S49+S51+S56+S61+S66</f>
        <v>-16755.768</v>
      </c>
      <c r="T82" s="59" t="n">
        <f aca="false">T16+T24+T29+T36+T43+T45+T47+T49</f>
        <v>0</v>
      </c>
      <c r="U82" s="60" t="n">
        <f aca="false">SUM(U72:U81)+U16+U24+U29+U36+U43+U45+U47+U49+U51+U56+U61+U66</f>
        <v>4823.772</v>
      </c>
      <c r="V82" s="59" t="n">
        <f aca="false">V16+V24+V29+V36+V43+V45+V47+V49</f>
        <v>0</v>
      </c>
      <c r="W82" s="60" t="n">
        <f aca="false">SUM(W72:W81)+W16+W24+W29+W36+W43+W45+W47+W49+W51+W56+W61+W66</f>
        <v>-1408.32</v>
      </c>
      <c r="X82" s="59" t="n">
        <f aca="false">X16+X24+X29+X36+X43+X45+X47+X49</f>
        <v>0</v>
      </c>
      <c r="Y82" s="60" t="n">
        <f aca="false">SUM(Y72:Y81)+Y16+Y24+Y29+Y36+Y43+Y45+Y47+Y49+Y51+Y56+Y61+Y66</f>
        <v>-13652.88</v>
      </c>
      <c r="Z82" s="59" t="n">
        <f aca="false">Z16+Z24+Z29+Z36+Z43+Z45+Z47+Z49</f>
        <v>0</v>
      </c>
      <c r="AA82" s="60" t="n">
        <f aca="false">SUM(AA72:AA81)+AA16+AA24+AA29+AA36+AA43+AA45+AA47+AA49+AA51+AA56+AA61+AA66</f>
        <v>-11110.08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44244.72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0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0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I84" s="22"/>
      <c r="K84" s="121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F75" activePane="bottomRight" state="frozen"/>
      <selection pane="topLeft" activeCell="A1" activeCellId="0" sqref="A1"/>
      <selection pane="topRight" activeCell="F1" activeCellId="0" sqref="F1"/>
      <selection pane="bottomLeft" activeCell="A75" activeCellId="0" sqref="A75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57" min="11" style="0" width="15.28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143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40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8760907</v>
      </c>
      <c r="E11" s="47" t="n">
        <f aca="false">SUM(G11,I11,K11,M11,O11,Q11,S11,U11,W11,Y11,AA11,AC11,AE11,AG11,AI11,AK11,AM11)</f>
        <v>17414482.49</v>
      </c>
      <c r="F11" s="13" t="n">
        <f aca="false">('TIE-OUT'!J11+'TIE-OUT'!L11)+(RECLASS!J11+RECLASS!L11)</f>
        <v>0</v>
      </c>
      <c r="G11" s="47" t="n">
        <f aca="false">('TIE-OUT'!K11+'TIE-OUT'!M11)+(RECLASS!K11+RECLASS!M11)</f>
        <v>0</v>
      </c>
      <c r="H11" s="13" t="n">
        <f aca="false">'SE-EGM-GL'!H11+'SE-LRC-GL'!H11</f>
        <v>9140188</v>
      </c>
      <c r="I11" s="47" t="n">
        <f aca="false">'SE-EGM-GL'!I11+'SE-LRC-GL'!I11</f>
        <v>18207329.99</v>
      </c>
      <c r="J11" s="13" t="n">
        <f aca="false">'SE-EGM-GL'!J11+'SE-LRC-GL'!J11</f>
        <v>-446300</v>
      </c>
      <c r="K11" s="47" t="n">
        <f aca="false">'SE-EGM-GL'!K11+'SE-LRC-GL'!K11</f>
        <v>-917209.470000001</v>
      </c>
      <c r="L11" s="13" t="n">
        <f aca="false">'SE-EGM-GL'!L11+'SE-LRC-GL'!L11</f>
        <v>67019</v>
      </c>
      <c r="M11" s="47" t="n">
        <f aca="false">'SE-EGM-GL'!M11+'SE-LRC-GL'!M11</f>
        <v>124361.97</v>
      </c>
      <c r="N11" s="13" t="n">
        <f aca="false">'SE-EGM-GL'!N11+'SE-LRC-GL'!N11</f>
        <v>0</v>
      </c>
      <c r="O11" s="47" t="n">
        <f aca="false">'SE-EGM-GL'!O11+'SE-LRC-GL'!O11</f>
        <v>0</v>
      </c>
      <c r="P11" s="13" t="n">
        <f aca="false">'SE-EGM-GL'!P11+'SE-LRC-GL'!P11</f>
        <v>0</v>
      </c>
      <c r="Q11" s="47" t="n">
        <f aca="false">'SE-EGM-GL'!Q11+'SE-LRC-GL'!Q11</f>
        <v>0</v>
      </c>
      <c r="R11" s="13" t="n">
        <f aca="false">'SE-EGM-GL'!R11+'SE-LRC-GL'!R11</f>
        <v>0</v>
      </c>
      <c r="S11" s="47" t="n">
        <f aca="false">'SE-EGM-GL'!S11+'SE-LRC-GL'!S11</f>
        <v>0</v>
      </c>
      <c r="T11" s="13" t="n">
        <f aca="false">'SE-EGM-GL'!T11+'SE-LRC-GL'!T11</f>
        <v>0</v>
      </c>
      <c r="U11" s="47" t="n">
        <f aca="false">'SE-EGM-GL'!U11+'SE-LRC-GL'!U11</f>
        <v>0</v>
      </c>
      <c r="V11" s="13" t="n">
        <f aca="false">'SE-EGM-GL'!V11+'SE-LRC-GL'!V11</f>
        <v>0</v>
      </c>
      <c r="W11" s="47" t="n">
        <f aca="false">'SE-EGM-GL'!W11+'SE-LRC-GL'!W11</f>
        <v>0</v>
      </c>
      <c r="X11" s="13" t="n">
        <f aca="false">'SE-EGM-GL'!X11+'SE-LRC-GL'!X11</f>
        <v>0</v>
      </c>
      <c r="Y11" s="47" t="n">
        <f aca="false">'SE-EGM-GL'!Y11+'SE-LRC-GL'!Y11</f>
        <v>0</v>
      </c>
      <c r="Z11" s="13" t="n">
        <f aca="false">'SE-EGM-GL'!Z11+'SE-LRC-GL'!Z11</f>
        <v>0</v>
      </c>
      <c r="AA11" s="47" t="n">
        <f aca="false">'SE-EGM-GL'!AA11+'SE-LRC-GL'!AA11</f>
        <v>0</v>
      </c>
      <c r="AB11" s="13" t="n">
        <f aca="false">'SE-EGM-GL'!AB11+'SE-LRC-GL'!AB11</f>
        <v>0</v>
      </c>
      <c r="AC11" s="47" t="n">
        <f aca="false">'SE-EGM-GL'!AC11+'SE-LRC-GL'!AC11</f>
        <v>0</v>
      </c>
      <c r="AD11" s="13" t="n">
        <f aca="false">'SE-EGM-GL'!AD11+'SE-LRC-GL'!AD11</f>
        <v>0</v>
      </c>
      <c r="AE11" s="47" t="n">
        <f aca="false">'SE-EGM-GL'!AE11+'SE-LRC-GL'!AE11</f>
        <v>0</v>
      </c>
      <c r="AF11" s="13" t="n">
        <f aca="false">'SE-EGM-GL'!AN11+'SE-LRC-GL'!AN11</f>
        <v>0</v>
      </c>
      <c r="AG11" s="47" t="n">
        <f aca="false">'SE-EGM-GL'!AO11+'SE-LRC-GL'!AO11</f>
        <v>0</v>
      </c>
      <c r="AH11" s="13" t="n">
        <f aca="false">'SE-EGM-GL'!AP11+'SE-LRC-GL'!AP11</f>
        <v>0</v>
      </c>
      <c r="AI11" s="47" t="n">
        <f aca="false">'SE-EGM-GL'!AQ11+'SE-LRC-GL'!AQ11</f>
        <v>0</v>
      </c>
      <c r="AJ11" s="13" t="n">
        <f aca="false">'SE-EGM-GL'!AR11+'SE-LRC-GL'!AR11</f>
        <v>0</v>
      </c>
      <c r="AK11" s="47" t="n">
        <f aca="false">'SE-EGM-GL'!AS11+'SE-LRC-GL'!AS11</f>
        <v>0</v>
      </c>
      <c r="AL11" s="13" t="n">
        <f aca="false">'SE-EGM-GL'!AT11+'SE-LRC-GL'!AT11</f>
        <v>0</v>
      </c>
      <c r="AM11" s="47" t="n">
        <f aca="false">'SE-EGM-GL'!AU11+'SE-LRC-GL'!AU11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0</v>
      </c>
      <c r="F12" s="13" t="n">
        <f aca="false">('TIE-OUT'!J12+'TIE-OUT'!L12)+(RECLASS!J12+RECLASS!L12)</f>
        <v>0</v>
      </c>
      <c r="G12" s="47" t="n">
        <f aca="false">('TIE-OUT'!K12+'TIE-OUT'!M12)+(RECLASS!K12+RECLASS!M12)</f>
        <v>0</v>
      </c>
      <c r="H12" s="13" t="n">
        <f aca="false">'SE-EGM-GL'!H12+'SE-LRC-GL'!H12</f>
        <v>0</v>
      </c>
      <c r="I12" s="47" t="n">
        <f aca="false">'SE-EGM-GL'!I12+'SE-LRC-GL'!I12</f>
        <v>0</v>
      </c>
      <c r="J12" s="13" t="n">
        <f aca="false">'SE-EGM-GL'!J12+'SE-LRC-GL'!J12</f>
        <v>0</v>
      </c>
      <c r="K12" s="47" t="n">
        <f aca="false">'SE-EGM-GL'!K12+'SE-LRC-GL'!K12</f>
        <v>0</v>
      </c>
      <c r="L12" s="13" t="n">
        <f aca="false">'SE-EGM-GL'!L12+'SE-LRC-GL'!L12</f>
        <v>0</v>
      </c>
      <c r="M12" s="47" t="n">
        <f aca="false">'SE-EGM-GL'!M12+'SE-LRC-GL'!M12</f>
        <v>0</v>
      </c>
      <c r="N12" s="13" t="n">
        <f aca="false">'SE-EGM-GL'!N12+'SE-LRC-GL'!N12</f>
        <v>0</v>
      </c>
      <c r="O12" s="47" t="n">
        <f aca="false">'SE-EGM-GL'!O12+'SE-LRC-GL'!O12</f>
        <v>0</v>
      </c>
      <c r="P12" s="13" t="n">
        <f aca="false">'SE-EGM-GL'!P12+'SE-LRC-GL'!P12</f>
        <v>0</v>
      </c>
      <c r="Q12" s="47" t="n">
        <f aca="false">'SE-EGM-GL'!Q12+'SE-LRC-GL'!Q12</f>
        <v>0</v>
      </c>
      <c r="R12" s="13" t="n">
        <f aca="false">'SE-EGM-GL'!R12+'SE-LRC-GL'!R12</f>
        <v>0</v>
      </c>
      <c r="S12" s="47" t="n">
        <f aca="false">'SE-EGM-GL'!S12+'SE-LRC-GL'!S12</f>
        <v>0</v>
      </c>
      <c r="T12" s="13" t="n">
        <f aca="false">'SE-EGM-GL'!T12+'SE-LRC-GL'!T12</f>
        <v>0</v>
      </c>
      <c r="U12" s="47" t="n">
        <f aca="false">'SE-EGM-GL'!U12+'SE-LRC-GL'!U12</f>
        <v>0</v>
      </c>
      <c r="V12" s="13" t="n">
        <f aca="false">'SE-EGM-GL'!V12+'SE-LRC-GL'!V12</f>
        <v>0</v>
      </c>
      <c r="W12" s="47" t="n">
        <f aca="false">'SE-EGM-GL'!W12+'SE-LRC-GL'!W12</f>
        <v>0</v>
      </c>
      <c r="X12" s="13" t="n">
        <f aca="false">'SE-EGM-GL'!X12+'SE-LRC-GL'!X12</f>
        <v>0</v>
      </c>
      <c r="Y12" s="47" t="n">
        <f aca="false">'SE-EGM-GL'!Y12+'SE-LRC-GL'!Y12</f>
        <v>0</v>
      </c>
      <c r="Z12" s="13" t="n">
        <f aca="false">'SE-EGM-GL'!Z12+'SE-LRC-GL'!Z12</f>
        <v>0</v>
      </c>
      <c r="AA12" s="47" t="n">
        <f aca="false">'SE-EGM-GL'!AA12+'SE-LRC-GL'!AA12</f>
        <v>0</v>
      </c>
      <c r="AB12" s="13" t="n">
        <f aca="false">'SE-EGM-GL'!AB12+'SE-LRC-GL'!AB12</f>
        <v>0</v>
      </c>
      <c r="AC12" s="47" t="n">
        <f aca="false">'SE-EGM-GL'!AC12+'SE-LRC-GL'!AC12</f>
        <v>0</v>
      </c>
      <c r="AD12" s="13" t="n">
        <f aca="false">'SE-EGM-GL'!AD12+'SE-LRC-GL'!AD12</f>
        <v>0</v>
      </c>
      <c r="AE12" s="47" t="n">
        <f aca="false">'SE-EGM-GL'!AE12+'SE-LRC-GL'!AE12</f>
        <v>0</v>
      </c>
      <c r="AF12" s="13" t="n">
        <f aca="false">'SE-EGM-GL'!AN12+'SE-LRC-GL'!AN12</f>
        <v>0</v>
      </c>
      <c r="AG12" s="47" t="n">
        <f aca="false">'SE-EGM-GL'!AO12+'SE-LRC-GL'!AO12</f>
        <v>0</v>
      </c>
      <c r="AH12" s="13" t="n">
        <f aca="false">'SE-EGM-GL'!AP12+'SE-LRC-GL'!AP12</f>
        <v>0</v>
      </c>
      <c r="AI12" s="47" t="n">
        <f aca="false">'SE-EGM-GL'!AQ12+'SE-LRC-GL'!AQ12</f>
        <v>0</v>
      </c>
      <c r="AJ12" s="13" t="n">
        <f aca="false">'SE-EGM-GL'!AR12+'SE-LRC-GL'!AR12</f>
        <v>0</v>
      </c>
      <c r="AK12" s="47" t="n">
        <f aca="false">'SE-EGM-GL'!AS12+'SE-LRC-GL'!AS12</f>
        <v>0</v>
      </c>
      <c r="AL12" s="13" t="n">
        <f aca="false">'SE-EGM-GL'!AT12+'SE-LRC-GL'!AT12</f>
        <v>0</v>
      </c>
      <c r="AM12" s="47" t="n">
        <f aca="false">'SE-EGM-GL'!AU12+'SE-LRC-GL'!AU12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0</v>
      </c>
      <c r="E13" s="47" t="n">
        <f aca="false">SUM(G13,I13,K13,M13,O13,Q13,S13,U13,W13,Y13,AA13,AC13,AE13,AG13,AI13,AK13,AM13)</f>
        <v>0</v>
      </c>
      <c r="F13" s="13" t="n">
        <f aca="false">('TIE-OUT'!J13+'TIE-OUT'!L13)+(RECLASS!J13+RECLASS!L13)</f>
        <v>0</v>
      </c>
      <c r="G13" s="47" t="n">
        <f aca="false">('TIE-OUT'!K13+'TIE-OUT'!M13)+(RECLASS!K13+RECLASS!M13)</f>
        <v>0</v>
      </c>
      <c r="H13" s="13" t="n">
        <f aca="false">'SE-EGM-GL'!H13+'SE-LRC-GL'!H13</f>
        <v>0</v>
      </c>
      <c r="I13" s="47" t="n">
        <f aca="false">'SE-EGM-GL'!I13+'SE-LRC-GL'!I13</f>
        <v>0</v>
      </c>
      <c r="J13" s="13" t="n">
        <f aca="false">'SE-EGM-GL'!J13+'SE-LRC-GL'!J13</f>
        <v>0</v>
      </c>
      <c r="K13" s="47" t="n">
        <f aca="false">'SE-EGM-GL'!K13+'SE-LRC-GL'!K13</f>
        <v>0</v>
      </c>
      <c r="L13" s="13" t="n">
        <f aca="false">'SE-EGM-GL'!L13+'SE-LRC-GL'!L13</f>
        <v>0</v>
      </c>
      <c r="M13" s="47" t="n">
        <f aca="false">'SE-EGM-GL'!M13+'SE-LRC-GL'!M13</f>
        <v>0</v>
      </c>
      <c r="N13" s="13" t="n">
        <f aca="false">'SE-EGM-GL'!N13+'SE-LRC-GL'!N13</f>
        <v>0</v>
      </c>
      <c r="O13" s="47" t="n">
        <f aca="false">'SE-EGM-GL'!O13+'SE-LRC-GL'!O13</f>
        <v>0</v>
      </c>
      <c r="P13" s="13" t="n">
        <f aca="false">'SE-EGM-GL'!P13+'SE-LRC-GL'!P13</f>
        <v>0</v>
      </c>
      <c r="Q13" s="47" t="n">
        <f aca="false">'SE-EGM-GL'!Q13+'SE-LRC-GL'!Q13</f>
        <v>0</v>
      </c>
      <c r="R13" s="13" t="n">
        <f aca="false">'SE-EGM-GL'!R13+'SE-LRC-GL'!R13</f>
        <v>0</v>
      </c>
      <c r="S13" s="47" t="n">
        <f aca="false">'SE-EGM-GL'!S13+'SE-LRC-GL'!S13</f>
        <v>0</v>
      </c>
      <c r="T13" s="13" t="n">
        <f aca="false">'SE-EGM-GL'!T13+'SE-LRC-GL'!T13</f>
        <v>0</v>
      </c>
      <c r="U13" s="47" t="n">
        <f aca="false">'SE-EGM-GL'!U13+'SE-LRC-GL'!U13</f>
        <v>0</v>
      </c>
      <c r="V13" s="13" t="n">
        <f aca="false">'SE-EGM-GL'!V13+'SE-LRC-GL'!V13</f>
        <v>0</v>
      </c>
      <c r="W13" s="47" t="n">
        <f aca="false">'SE-EGM-GL'!W13+'SE-LRC-GL'!W13</f>
        <v>0</v>
      </c>
      <c r="X13" s="13" t="n">
        <f aca="false">'SE-EGM-GL'!X13+'SE-LRC-GL'!X13</f>
        <v>0</v>
      </c>
      <c r="Y13" s="47" t="n">
        <f aca="false">'SE-EGM-GL'!Y13+'SE-LRC-GL'!Y13</f>
        <v>0</v>
      </c>
      <c r="Z13" s="13" t="n">
        <f aca="false">'SE-EGM-GL'!Z13+'SE-LRC-GL'!Z13</f>
        <v>0</v>
      </c>
      <c r="AA13" s="47" t="n">
        <f aca="false">'SE-EGM-GL'!AA13+'SE-LRC-GL'!AA13</f>
        <v>0</v>
      </c>
      <c r="AB13" s="13" t="n">
        <f aca="false">'SE-EGM-GL'!AB13+'SE-LRC-GL'!AB13</f>
        <v>0</v>
      </c>
      <c r="AC13" s="47" t="n">
        <f aca="false">'SE-EGM-GL'!AC13+'SE-LRC-GL'!AC13</f>
        <v>0</v>
      </c>
      <c r="AD13" s="13" t="n">
        <f aca="false">'SE-EGM-GL'!AD13+'SE-LRC-GL'!AD13</f>
        <v>0</v>
      </c>
      <c r="AE13" s="47" t="n">
        <f aca="false">'SE-EGM-GL'!AE13+'SE-LRC-GL'!AE13</f>
        <v>0</v>
      </c>
      <c r="AF13" s="13" t="n">
        <f aca="false">'SE-EGM-GL'!AN13+'SE-LRC-GL'!AN13</f>
        <v>0</v>
      </c>
      <c r="AG13" s="47" t="n">
        <f aca="false">'SE-EGM-GL'!AO13+'SE-LRC-GL'!AO13</f>
        <v>0</v>
      </c>
      <c r="AH13" s="13" t="n">
        <f aca="false">'SE-EGM-GL'!AP13+'SE-LRC-GL'!AP13</f>
        <v>0</v>
      </c>
      <c r="AI13" s="47" t="n">
        <f aca="false">'SE-EGM-GL'!AQ13+'SE-LRC-GL'!AQ13</f>
        <v>0</v>
      </c>
      <c r="AJ13" s="13" t="n">
        <f aca="false">'SE-EGM-GL'!AR13+'SE-LRC-GL'!AR13</f>
        <v>0</v>
      </c>
      <c r="AK13" s="47" t="n">
        <f aca="false">'SE-EGM-GL'!AS13+'SE-LRC-GL'!AS13</f>
        <v>0</v>
      </c>
      <c r="AL13" s="13" t="n">
        <f aca="false">'SE-EGM-GL'!AT13+'SE-LRC-GL'!AT13</f>
        <v>0</v>
      </c>
      <c r="AM13" s="47" t="n">
        <f aca="false">'SE-EGM-GL'!AU13+'SE-LRC-GL'!AU13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('TIE-OUT'!J14+'TIE-OUT'!L14)+(RECLASS!J14+RECLASS!L14)</f>
        <v>0</v>
      </c>
      <c r="G14" s="47" t="n">
        <f aca="false">('TIE-OUT'!K14+'TIE-OUT'!M14)+(RECLASS!K14+RECLASS!M14)</f>
        <v>0</v>
      </c>
      <c r="H14" s="13" t="n">
        <f aca="false">'SE-EGM-GL'!H14+'SE-LRC-GL'!H14</f>
        <v>0</v>
      </c>
      <c r="I14" s="47" t="n">
        <f aca="false">'SE-EGM-GL'!I14+'SE-LRC-GL'!I14</f>
        <v>0</v>
      </c>
      <c r="J14" s="13" t="n">
        <f aca="false">'SE-EGM-GL'!J14+'SE-LRC-GL'!J14</f>
        <v>0</v>
      </c>
      <c r="K14" s="47" t="n">
        <f aca="false">'SE-EGM-GL'!K14+'SE-LRC-GL'!K14</f>
        <v>0</v>
      </c>
      <c r="L14" s="13" t="n">
        <f aca="false">'SE-EGM-GL'!L14+'SE-LRC-GL'!L14</f>
        <v>0</v>
      </c>
      <c r="M14" s="47" t="n">
        <f aca="false">'SE-EGM-GL'!M14+'SE-LRC-GL'!M14</f>
        <v>0</v>
      </c>
      <c r="N14" s="13" t="n">
        <f aca="false">'SE-EGM-GL'!N14+'SE-LRC-GL'!N14</f>
        <v>0</v>
      </c>
      <c r="O14" s="47" t="n">
        <f aca="false">'SE-EGM-GL'!O14+'SE-LRC-GL'!O14</f>
        <v>0</v>
      </c>
      <c r="P14" s="13" t="n">
        <f aca="false">'SE-EGM-GL'!P14+'SE-LRC-GL'!P14</f>
        <v>0</v>
      </c>
      <c r="Q14" s="47" t="n">
        <f aca="false">'SE-EGM-GL'!Q14+'SE-LRC-GL'!Q14</f>
        <v>0</v>
      </c>
      <c r="R14" s="13" t="n">
        <f aca="false">'SE-EGM-GL'!R14+'SE-LRC-GL'!R14</f>
        <v>0</v>
      </c>
      <c r="S14" s="47" t="n">
        <f aca="false">'SE-EGM-GL'!S14+'SE-LRC-GL'!S14</f>
        <v>0</v>
      </c>
      <c r="T14" s="13" t="n">
        <f aca="false">'SE-EGM-GL'!T14+'SE-LRC-GL'!T14</f>
        <v>0</v>
      </c>
      <c r="U14" s="47" t="n">
        <f aca="false">'SE-EGM-GL'!U14+'SE-LRC-GL'!U14</f>
        <v>0</v>
      </c>
      <c r="V14" s="13" t="n">
        <f aca="false">'SE-EGM-GL'!V14+'SE-LRC-GL'!V14</f>
        <v>0</v>
      </c>
      <c r="W14" s="47" t="n">
        <f aca="false">'SE-EGM-GL'!W14+'SE-LRC-GL'!W14</f>
        <v>0</v>
      </c>
      <c r="X14" s="13" t="n">
        <f aca="false">'SE-EGM-GL'!X14+'SE-LRC-GL'!X14</f>
        <v>0</v>
      </c>
      <c r="Y14" s="47" t="n">
        <f aca="false">'SE-EGM-GL'!Y14+'SE-LRC-GL'!Y14</f>
        <v>0</v>
      </c>
      <c r="Z14" s="13" t="n">
        <f aca="false">'SE-EGM-GL'!Z14+'SE-LRC-GL'!Z14</f>
        <v>0</v>
      </c>
      <c r="AA14" s="47" t="n">
        <f aca="false">'SE-EGM-GL'!AA14+'SE-LRC-GL'!AA14</f>
        <v>0</v>
      </c>
      <c r="AB14" s="13" t="n">
        <f aca="false">'SE-EGM-GL'!AB14+'SE-LRC-GL'!AB14</f>
        <v>0</v>
      </c>
      <c r="AC14" s="47" t="n">
        <f aca="false">'SE-EGM-GL'!AC14+'SE-LRC-GL'!AC14</f>
        <v>0</v>
      </c>
      <c r="AD14" s="13" t="n">
        <f aca="false">'SE-EGM-GL'!AD14+'SE-LRC-GL'!AD14</f>
        <v>0</v>
      </c>
      <c r="AE14" s="47" t="n">
        <f aca="false">'SE-EGM-GL'!AE14+'SE-LRC-GL'!AE14</f>
        <v>0</v>
      </c>
      <c r="AF14" s="13" t="n">
        <f aca="false">'SE-EGM-GL'!AN14+'SE-LRC-GL'!AN14</f>
        <v>0</v>
      </c>
      <c r="AG14" s="47" t="n">
        <f aca="false">'SE-EGM-GL'!AO14+'SE-LRC-GL'!AO14</f>
        <v>0</v>
      </c>
      <c r="AH14" s="13" t="n">
        <f aca="false">'SE-EGM-GL'!AP14+'SE-LRC-GL'!AP14</f>
        <v>0</v>
      </c>
      <c r="AI14" s="47" t="n">
        <f aca="false">'SE-EGM-GL'!AQ14+'SE-LRC-GL'!AQ14</f>
        <v>0</v>
      </c>
      <c r="AJ14" s="13" t="n">
        <f aca="false">'SE-EGM-GL'!AR14+'SE-LRC-GL'!AR14</f>
        <v>0</v>
      </c>
      <c r="AK14" s="47" t="n">
        <f aca="false">'SE-EGM-GL'!AS14+'SE-LRC-GL'!AS14</f>
        <v>0</v>
      </c>
      <c r="AL14" s="13" t="n">
        <f aca="false">'SE-EGM-GL'!AT14+'SE-LRC-GL'!AT14</f>
        <v>0</v>
      </c>
      <c r="AM14" s="47" t="n">
        <f aca="false">'SE-EGM-GL'!AU14+'SE-LRC-GL'!AU14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('TIE-OUT'!J15+'TIE-OUT'!L15)+(RECLASS!J15+RECLASS!L15)</f>
        <v>0</v>
      </c>
      <c r="G15" s="115" t="n">
        <f aca="false">('TIE-OUT'!K15+'TIE-OUT'!M15)+(RECLASS!K15+RECLASS!M15)</f>
        <v>0</v>
      </c>
      <c r="H15" s="13" t="n">
        <f aca="false">'SE-EGM-GL'!H15+'SE-LRC-GL'!H15</f>
        <v>0</v>
      </c>
      <c r="I15" s="47" t="n">
        <f aca="false">'SE-EGM-GL'!I15+'SE-LRC-GL'!I15</f>
        <v>0</v>
      </c>
      <c r="J15" s="13" t="n">
        <f aca="false">'SE-EGM-GL'!J15+'SE-LRC-GL'!J15</f>
        <v>0</v>
      </c>
      <c r="K15" s="47" t="n">
        <f aca="false">'SE-EGM-GL'!K15+'SE-LRC-GL'!K15</f>
        <v>0</v>
      </c>
      <c r="L15" s="13" t="n">
        <f aca="false">'SE-EGM-GL'!L15+'SE-LRC-GL'!L15</f>
        <v>0</v>
      </c>
      <c r="M15" s="47" t="n">
        <f aca="false">'SE-EGM-GL'!M15+'SE-LRC-GL'!M15</f>
        <v>0</v>
      </c>
      <c r="N15" s="13" t="n">
        <f aca="false">'SE-EGM-GL'!N15+'SE-LRC-GL'!N15</f>
        <v>0</v>
      </c>
      <c r="O15" s="47" t="n">
        <f aca="false">'SE-EGM-GL'!O15+'SE-LRC-GL'!O15</f>
        <v>0</v>
      </c>
      <c r="P15" s="13" t="n">
        <f aca="false">'SE-EGM-GL'!P15+'SE-LRC-GL'!P15</f>
        <v>0</v>
      </c>
      <c r="Q15" s="47" t="n">
        <f aca="false">'SE-EGM-GL'!Q15+'SE-LRC-GL'!Q15</f>
        <v>0</v>
      </c>
      <c r="R15" s="13" t="n">
        <f aca="false">'SE-EGM-GL'!R15+'SE-LRC-GL'!R15</f>
        <v>0</v>
      </c>
      <c r="S15" s="47" t="n">
        <f aca="false">'SE-EGM-GL'!S15+'SE-LRC-GL'!S15</f>
        <v>0</v>
      </c>
      <c r="T15" s="13" t="n">
        <f aca="false">'SE-EGM-GL'!T15+'SE-LRC-GL'!T15</f>
        <v>0</v>
      </c>
      <c r="U15" s="47" t="n">
        <f aca="false">'SE-EGM-GL'!U15+'SE-LRC-GL'!U15</f>
        <v>0</v>
      </c>
      <c r="V15" s="13" t="n">
        <f aca="false">'SE-EGM-GL'!V15+'SE-LRC-GL'!V15</f>
        <v>0</v>
      </c>
      <c r="W15" s="47" t="n">
        <f aca="false">'SE-EGM-GL'!W15+'SE-LRC-GL'!W15</f>
        <v>0</v>
      </c>
      <c r="X15" s="13" t="n">
        <f aca="false">'SE-EGM-GL'!X15+'SE-LRC-GL'!X15</f>
        <v>0</v>
      </c>
      <c r="Y15" s="47" t="n">
        <f aca="false">'SE-EGM-GL'!Y15+'SE-LRC-GL'!Y15</f>
        <v>0</v>
      </c>
      <c r="Z15" s="13" t="n">
        <f aca="false">'SE-EGM-GL'!Z15+'SE-LRC-GL'!Z15</f>
        <v>0</v>
      </c>
      <c r="AA15" s="47" t="n">
        <f aca="false">'SE-EGM-GL'!AA15+'SE-LRC-GL'!AA15</f>
        <v>0</v>
      </c>
      <c r="AB15" s="13" t="n">
        <f aca="false">'SE-EGM-GL'!AB15+'SE-LRC-GL'!AB15</f>
        <v>0</v>
      </c>
      <c r="AC15" s="47" t="n">
        <f aca="false">'SE-EGM-GL'!AC15+'SE-LRC-GL'!AC15</f>
        <v>0</v>
      </c>
      <c r="AD15" s="13" t="n">
        <f aca="false">'SE-EGM-GL'!AD15+'SE-LRC-GL'!AD15</f>
        <v>0</v>
      </c>
      <c r="AE15" s="47" t="n">
        <f aca="false">'SE-EGM-GL'!AE15+'SE-LRC-GL'!AE15</f>
        <v>0</v>
      </c>
      <c r="AF15" s="13" t="n">
        <f aca="false">'SE-EGM-GL'!AN15+'SE-LRC-GL'!AN15</f>
        <v>0</v>
      </c>
      <c r="AG15" s="47" t="n">
        <f aca="false">'SE-EGM-GL'!AO15+'SE-LRC-GL'!AO15</f>
        <v>0</v>
      </c>
      <c r="AH15" s="13" t="n">
        <f aca="false">'SE-EGM-GL'!AP15+'SE-LRC-GL'!AP15</f>
        <v>0</v>
      </c>
      <c r="AI15" s="47" t="n">
        <f aca="false">'SE-EGM-GL'!AQ15+'SE-LRC-GL'!AQ15</f>
        <v>0</v>
      </c>
      <c r="AJ15" s="13" t="n">
        <f aca="false">'SE-EGM-GL'!AR15+'SE-LRC-GL'!AR15</f>
        <v>0</v>
      </c>
      <c r="AK15" s="47" t="n">
        <f aca="false">'SE-EGM-GL'!AS15+'SE-LRC-GL'!AS15</f>
        <v>0</v>
      </c>
      <c r="AL15" s="13" t="n">
        <f aca="false">'SE-EGM-GL'!AT15+'SE-LRC-GL'!AT15</f>
        <v>0</v>
      </c>
      <c r="AM15" s="47" t="n">
        <f aca="false">'SE-EGM-GL'!AU15+'SE-LRC-GL'!AU15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8760907</v>
      </c>
      <c r="E16" s="48" t="n">
        <f aca="false">SUM(E11:E15)</f>
        <v>17414482.49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9140188</v>
      </c>
      <c r="I16" s="48" t="n">
        <f aca="false">SUM(I11:I15)</f>
        <v>18207329.99</v>
      </c>
      <c r="J16" s="17" t="n">
        <f aca="false">SUM(J11:J15)</f>
        <v>-446300</v>
      </c>
      <c r="K16" s="48" t="n">
        <f aca="false">SUM(K11:K15)</f>
        <v>-917209.470000001</v>
      </c>
      <c r="L16" s="17" t="n">
        <f aca="false">SUM(L11:L15)</f>
        <v>67019</v>
      </c>
      <c r="M16" s="48" t="n">
        <f aca="false">SUM(M11:M15)</f>
        <v>124361.97</v>
      </c>
      <c r="N16" s="17" t="n">
        <f aca="false">SUM(N11:N15)</f>
        <v>0</v>
      </c>
      <c r="O16" s="48" t="n">
        <f aca="false">SUM(O11:O15)</f>
        <v>0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0</v>
      </c>
      <c r="AC16" s="48" t="n">
        <f aca="false">SUM(AC11:AC15)</f>
        <v>0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0</v>
      </c>
      <c r="AK16" s="48" t="n">
        <f aca="false">SUM(AK11:AK15)</f>
        <v>0</v>
      </c>
      <c r="AL16" s="17" t="n">
        <f aca="false">SUM(AL11:AL15)</f>
        <v>0</v>
      </c>
      <c r="AM16" s="48" t="n">
        <f aca="false">SUM(AM11:AM15)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-2123880</v>
      </c>
      <c r="E19" s="47" t="n">
        <f aca="false">SUM(G19,I19,K19,M19,O19,Q19,S19,U19,W19,Y19,AA19,AC19,AE19,AG19,AI19,AK19,AM19)</f>
        <v>-3797697.04</v>
      </c>
      <c r="F19" s="44" t="n">
        <f aca="false">('TIE-OUT'!J19+'TIE-OUT'!L19)+(RECLASS!J19+RECLASS!L19)</f>
        <v>0</v>
      </c>
      <c r="G19" s="45" t="n">
        <f aca="false">('TIE-OUT'!K19+'TIE-OUT'!M19)+(RECLASS!K19+RECLASS!M19)</f>
        <v>0</v>
      </c>
      <c r="H19" s="13" t="n">
        <f aca="false">'SE-EGM-GL'!H19+'SE-LRC-GL'!H19</f>
        <v>-2488315</v>
      </c>
      <c r="I19" s="47" t="n">
        <f aca="false">'SE-EGM-GL'!I19+'SE-LRC-GL'!I19</f>
        <v>-4458771</v>
      </c>
      <c r="J19" s="13" t="n">
        <f aca="false">'SE-EGM-GL'!J19+'SE-LRC-GL'!J19</f>
        <v>452693</v>
      </c>
      <c r="K19" s="47" t="n">
        <f aca="false">'SE-EGM-GL'!K19+'SE-LRC-GL'!K19</f>
        <v>826952.86</v>
      </c>
      <c r="L19" s="13" t="n">
        <f aca="false">'SE-EGM-GL'!L19+'SE-LRC-GL'!L19</f>
        <v>-62394</v>
      </c>
      <c r="M19" s="47" t="n">
        <f aca="false">'SE-EGM-GL'!M19+'SE-LRC-GL'!M19</f>
        <v>-109098.54</v>
      </c>
      <c r="N19" s="13" t="n">
        <f aca="false">'SE-EGM-GL'!N19+'SE-LRC-GL'!N19</f>
        <v>8978</v>
      </c>
      <c r="O19" s="47" t="n">
        <f aca="false">'SE-EGM-GL'!O19+'SE-LRC-GL'!O19</f>
        <v>16444.93</v>
      </c>
      <c r="P19" s="13" t="n">
        <f aca="false">'SE-EGM-GL'!P19+'SE-LRC-GL'!P19</f>
        <v>0</v>
      </c>
      <c r="Q19" s="47" t="n">
        <f aca="false">'SE-EGM-GL'!Q19+'SE-LRC-GL'!Q19</f>
        <v>-12676.2</v>
      </c>
      <c r="R19" s="13" t="n">
        <f aca="false">'SE-EGM-GL'!R19+'SE-LRC-GL'!R19</f>
        <v>-37236</v>
      </c>
      <c r="S19" s="47" t="n">
        <f aca="false">'SE-EGM-GL'!S19+'SE-LRC-GL'!S19</f>
        <v>-64673.94</v>
      </c>
      <c r="T19" s="13" t="n">
        <f aca="false">'SE-EGM-GL'!T19+'SE-LRC-GL'!T19</f>
        <v>2394</v>
      </c>
      <c r="U19" s="47" t="n">
        <f aca="false">'SE-EGM-GL'!U19+'SE-LRC-GL'!U19</f>
        <v>4124.85</v>
      </c>
      <c r="V19" s="13" t="n">
        <f aca="false">'SE-EGM-GL'!V19+'SE-LRC-GL'!V19</f>
        <v>0</v>
      </c>
      <c r="W19" s="47" t="n">
        <f aca="false">'SE-EGM-GL'!W19+'SE-LRC-GL'!W19</f>
        <v>0</v>
      </c>
      <c r="X19" s="13" t="n">
        <f aca="false">'SE-EGM-GL'!X19+'SE-LRC-GL'!X19</f>
        <v>0</v>
      </c>
      <c r="Y19" s="47" t="n">
        <f aca="false">'SE-EGM-GL'!Y19+'SE-LRC-GL'!Y19</f>
        <v>0</v>
      </c>
      <c r="Z19" s="13" t="n">
        <f aca="false">'SE-EGM-GL'!Z19+'SE-LRC-GL'!Z19</f>
        <v>0</v>
      </c>
      <c r="AA19" s="47" t="n">
        <f aca="false">'SE-EGM-GL'!AA19+'SE-LRC-GL'!AA19</f>
        <v>0</v>
      </c>
      <c r="AB19" s="13" t="n">
        <f aca="false">'SE-EGM-GL'!AB19+'SE-LRC-GL'!AB19</f>
        <v>0</v>
      </c>
      <c r="AC19" s="47" t="n">
        <f aca="false">'SE-EGM-GL'!AC19+'SE-LRC-GL'!AC19</f>
        <v>0</v>
      </c>
      <c r="AD19" s="13" t="n">
        <f aca="false">'SE-EGM-GL'!AD19+'SE-LRC-GL'!AD19</f>
        <v>0</v>
      </c>
      <c r="AE19" s="47" t="n">
        <f aca="false">'SE-EGM-GL'!AE19+'SE-LRC-GL'!AE19</f>
        <v>0</v>
      </c>
      <c r="AF19" s="13" t="n">
        <f aca="false">'SE-EGM-GL'!AN19+'SE-LRC-GL'!AN19</f>
        <v>0</v>
      </c>
      <c r="AG19" s="47" t="n">
        <f aca="false">'SE-EGM-GL'!AO19+'SE-LRC-GL'!AO19</f>
        <v>0</v>
      </c>
      <c r="AH19" s="13" t="n">
        <f aca="false">'SE-EGM-GL'!AP19+'SE-LRC-GL'!AP19</f>
        <v>0</v>
      </c>
      <c r="AI19" s="47" t="n">
        <f aca="false">'SE-EGM-GL'!AQ19+'SE-LRC-GL'!AQ19</f>
        <v>0</v>
      </c>
      <c r="AJ19" s="13" t="n">
        <f aca="false">'SE-EGM-GL'!AR19+'SE-LRC-GL'!AR19</f>
        <v>0</v>
      </c>
      <c r="AK19" s="47" t="n">
        <f aca="false">'SE-EGM-GL'!AS19+'SE-LRC-GL'!AS19</f>
        <v>0</v>
      </c>
      <c r="AL19" s="13" t="n">
        <f aca="false">'SE-EGM-GL'!AT19+'SE-LRC-GL'!AT19</f>
        <v>0</v>
      </c>
      <c r="AM19" s="47" t="n">
        <f aca="false">'SE-EGM-GL'!AU19+'SE-LRC-GL'!AU19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-1394542.32</v>
      </c>
      <c r="F20" s="13" t="n">
        <f aca="false">('TIE-OUT'!J20+'TIE-OUT'!L20)+(RECLASS!J20+RECLASS!L20)</f>
        <v>0</v>
      </c>
      <c r="G20" s="47" t="n">
        <f aca="false">('TIE-OUT'!K20+'TIE-OUT'!M20)+(RECLASS!K20+RECLASS!M20)</f>
        <v>-1394542.32</v>
      </c>
      <c r="H20" s="13" t="n">
        <f aca="false">'SE-EGM-GL'!H20+'SE-LRC-GL'!H20</f>
        <v>0</v>
      </c>
      <c r="I20" s="47" t="n">
        <f aca="false">'SE-EGM-GL'!I20+'SE-LRC-GL'!I20</f>
        <v>0</v>
      </c>
      <c r="J20" s="13" t="n">
        <f aca="false">'SE-EGM-GL'!J20+'SE-LRC-GL'!J20</f>
        <v>0</v>
      </c>
      <c r="K20" s="47" t="n">
        <f aca="false">'SE-EGM-GL'!K20+'SE-LRC-GL'!K20</f>
        <v>0</v>
      </c>
      <c r="L20" s="13" t="n">
        <f aca="false">'SE-EGM-GL'!L20+'SE-LRC-GL'!L20</f>
        <v>0</v>
      </c>
      <c r="M20" s="47" t="n">
        <f aca="false">'SE-EGM-GL'!M20+'SE-LRC-GL'!M20</f>
        <v>0</v>
      </c>
      <c r="N20" s="13" t="n">
        <f aca="false">'SE-EGM-GL'!N20+'SE-LRC-GL'!N20</f>
        <v>0</v>
      </c>
      <c r="O20" s="47" t="n">
        <f aca="false">'SE-EGM-GL'!O20+'SE-LRC-GL'!O20</f>
        <v>0</v>
      </c>
      <c r="P20" s="13" t="n">
        <f aca="false">'SE-EGM-GL'!P20+'SE-LRC-GL'!P20</f>
        <v>0</v>
      </c>
      <c r="Q20" s="47" t="n">
        <f aca="false">'SE-EGM-GL'!Q20+'SE-LRC-GL'!Q20</f>
        <v>0</v>
      </c>
      <c r="R20" s="13" t="n">
        <f aca="false">'SE-EGM-GL'!R20+'SE-LRC-GL'!R20</f>
        <v>0</v>
      </c>
      <c r="S20" s="47" t="n">
        <f aca="false">'SE-EGM-GL'!S20+'SE-LRC-GL'!S20</f>
        <v>0</v>
      </c>
      <c r="T20" s="13" t="n">
        <f aca="false">'SE-EGM-GL'!T20+'SE-LRC-GL'!T20</f>
        <v>0</v>
      </c>
      <c r="U20" s="47" t="n">
        <f aca="false">'SE-EGM-GL'!U20+'SE-LRC-GL'!U20</f>
        <v>0</v>
      </c>
      <c r="V20" s="13" t="n">
        <f aca="false">'SE-EGM-GL'!V20+'SE-LRC-GL'!V20</f>
        <v>0</v>
      </c>
      <c r="W20" s="47" t="n">
        <f aca="false">'SE-EGM-GL'!W20+'SE-LRC-GL'!W20</f>
        <v>0</v>
      </c>
      <c r="X20" s="13" t="n">
        <f aca="false">'SE-EGM-GL'!X20+'SE-LRC-GL'!X20</f>
        <v>0</v>
      </c>
      <c r="Y20" s="47" t="n">
        <f aca="false">'SE-EGM-GL'!Y20+'SE-LRC-GL'!Y20</f>
        <v>0</v>
      </c>
      <c r="Z20" s="13" t="n">
        <f aca="false">'SE-EGM-GL'!Z20+'SE-LRC-GL'!Z20</f>
        <v>0</v>
      </c>
      <c r="AA20" s="47" t="n">
        <f aca="false">'SE-EGM-GL'!AA20+'SE-LRC-GL'!AA20</f>
        <v>0</v>
      </c>
      <c r="AB20" s="13" t="n">
        <f aca="false">'SE-EGM-GL'!AB20+'SE-LRC-GL'!AB20</f>
        <v>0</v>
      </c>
      <c r="AC20" s="47" t="n">
        <f aca="false">'SE-EGM-GL'!AC20+'SE-LRC-GL'!AC20</f>
        <v>0</v>
      </c>
      <c r="AD20" s="13" t="n">
        <f aca="false">'SE-EGM-GL'!AD20+'SE-LRC-GL'!AD20</f>
        <v>0</v>
      </c>
      <c r="AE20" s="47" t="n">
        <f aca="false">'SE-EGM-GL'!AE20+'SE-LRC-GL'!AE20</f>
        <v>0</v>
      </c>
      <c r="AF20" s="13" t="n">
        <f aca="false">'SE-EGM-GL'!AN20+'SE-LRC-GL'!AN20</f>
        <v>0</v>
      </c>
      <c r="AG20" s="47" t="n">
        <f aca="false">'SE-EGM-GL'!AO20+'SE-LRC-GL'!AO20</f>
        <v>0</v>
      </c>
      <c r="AH20" s="13" t="n">
        <f aca="false">'SE-EGM-GL'!AP20+'SE-LRC-GL'!AP20</f>
        <v>0</v>
      </c>
      <c r="AI20" s="47" t="n">
        <f aca="false">'SE-EGM-GL'!AQ20+'SE-LRC-GL'!AQ20</f>
        <v>0</v>
      </c>
      <c r="AJ20" s="13" t="n">
        <f aca="false">'SE-EGM-GL'!AR20+'SE-LRC-GL'!AR20</f>
        <v>0</v>
      </c>
      <c r="AK20" s="47" t="n">
        <f aca="false">'SE-EGM-GL'!AS20+'SE-LRC-GL'!AS20</f>
        <v>0</v>
      </c>
      <c r="AL20" s="13" t="n">
        <f aca="false">'SE-EGM-GL'!AT20+'SE-LRC-GL'!AT20</f>
        <v>0</v>
      </c>
      <c r="AM20" s="47" t="n">
        <f aca="false">'SE-EGM-GL'!AU20+'SE-LRC-GL'!AU20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0</v>
      </c>
      <c r="E21" s="47" t="n">
        <f aca="false">SUM(G21,I21,K21,M21,O21,Q21,S21,U21,W21,Y21,AA21,AC21,AE21,AG21,AI21,AK21,AM21)</f>
        <v>0</v>
      </c>
      <c r="F21" s="13" t="n">
        <f aca="false">('TIE-OUT'!J21+'TIE-OUT'!L21)+(RECLASS!J21+RECLASS!L21)</f>
        <v>0</v>
      </c>
      <c r="G21" s="47" t="n">
        <f aca="false">('TIE-OUT'!K21+'TIE-OUT'!M21)+(RECLASS!K21+RECLASS!M21)</f>
        <v>0</v>
      </c>
      <c r="H21" s="13" t="n">
        <f aca="false">'SE-EGM-GL'!H21+'SE-LRC-GL'!H21</f>
        <v>0</v>
      </c>
      <c r="I21" s="47" t="n">
        <f aca="false">'SE-EGM-GL'!I21+'SE-LRC-GL'!I21</f>
        <v>0</v>
      </c>
      <c r="J21" s="13" t="n">
        <f aca="false">'SE-EGM-GL'!J21+'SE-LRC-GL'!J21</f>
        <v>0</v>
      </c>
      <c r="K21" s="47" t="n">
        <f aca="false">'SE-EGM-GL'!K21+'SE-LRC-GL'!K21</f>
        <v>0</v>
      </c>
      <c r="L21" s="13" t="n">
        <f aca="false">'SE-EGM-GL'!L21+'SE-LRC-GL'!L21</f>
        <v>0</v>
      </c>
      <c r="M21" s="47" t="n">
        <f aca="false">'SE-EGM-GL'!M21+'SE-LRC-GL'!M21</f>
        <v>0</v>
      </c>
      <c r="N21" s="13" t="n">
        <f aca="false">'SE-EGM-GL'!N21+'SE-LRC-GL'!N21</f>
        <v>0</v>
      </c>
      <c r="O21" s="47" t="n">
        <f aca="false">'SE-EGM-GL'!O21+'SE-LRC-GL'!O21</f>
        <v>0</v>
      </c>
      <c r="P21" s="13" t="n">
        <f aca="false">'SE-EGM-GL'!P21+'SE-LRC-GL'!P21</f>
        <v>0</v>
      </c>
      <c r="Q21" s="47" t="n">
        <f aca="false">'SE-EGM-GL'!Q21+'SE-LRC-GL'!Q21</f>
        <v>0</v>
      </c>
      <c r="R21" s="13" t="n">
        <f aca="false">'SE-EGM-GL'!R21+'SE-LRC-GL'!R21</f>
        <v>0</v>
      </c>
      <c r="S21" s="47" t="n">
        <f aca="false">'SE-EGM-GL'!S21+'SE-LRC-GL'!S21</f>
        <v>0</v>
      </c>
      <c r="T21" s="13" t="n">
        <f aca="false">'SE-EGM-GL'!T21+'SE-LRC-GL'!T21</f>
        <v>0</v>
      </c>
      <c r="U21" s="47" t="n">
        <f aca="false">'SE-EGM-GL'!U21+'SE-LRC-GL'!U21</f>
        <v>0</v>
      </c>
      <c r="V21" s="13" t="n">
        <f aca="false">'SE-EGM-GL'!V21+'SE-LRC-GL'!V21</f>
        <v>0</v>
      </c>
      <c r="W21" s="47" t="n">
        <f aca="false">'SE-EGM-GL'!W21+'SE-LRC-GL'!W21</f>
        <v>0</v>
      </c>
      <c r="X21" s="13" t="n">
        <f aca="false">'SE-EGM-GL'!X21+'SE-LRC-GL'!X21</f>
        <v>0</v>
      </c>
      <c r="Y21" s="47" t="n">
        <f aca="false">'SE-EGM-GL'!Y21+'SE-LRC-GL'!Y21</f>
        <v>0</v>
      </c>
      <c r="Z21" s="13" t="n">
        <f aca="false">'SE-EGM-GL'!Z21+'SE-LRC-GL'!Z21</f>
        <v>0</v>
      </c>
      <c r="AA21" s="47" t="n">
        <f aca="false">'SE-EGM-GL'!AA21+'SE-LRC-GL'!AA21</f>
        <v>0</v>
      </c>
      <c r="AB21" s="13" t="n">
        <f aca="false">'SE-EGM-GL'!AB21+'SE-LRC-GL'!AB21</f>
        <v>0</v>
      </c>
      <c r="AC21" s="47" t="n">
        <f aca="false">'SE-EGM-GL'!AC21+'SE-LRC-GL'!AC21</f>
        <v>0</v>
      </c>
      <c r="AD21" s="13" t="n">
        <f aca="false">'SE-EGM-GL'!AD21+'SE-LRC-GL'!AD21</f>
        <v>0</v>
      </c>
      <c r="AE21" s="47" t="n">
        <f aca="false">'SE-EGM-GL'!AE21+'SE-LRC-GL'!AE21</f>
        <v>0</v>
      </c>
      <c r="AF21" s="13" t="n">
        <f aca="false">'SE-EGM-GL'!AN21+'SE-LRC-GL'!AN21</f>
        <v>0</v>
      </c>
      <c r="AG21" s="47" t="n">
        <f aca="false">'SE-EGM-GL'!AO21+'SE-LRC-GL'!AO21</f>
        <v>0</v>
      </c>
      <c r="AH21" s="13" t="n">
        <f aca="false">'SE-EGM-GL'!AP21+'SE-LRC-GL'!AP21</f>
        <v>0</v>
      </c>
      <c r="AI21" s="47" t="n">
        <f aca="false">'SE-EGM-GL'!AQ21+'SE-LRC-GL'!AQ21</f>
        <v>0</v>
      </c>
      <c r="AJ21" s="13" t="n">
        <f aca="false">'SE-EGM-GL'!AR21+'SE-LRC-GL'!AR21</f>
        <v>0</v>
      </c>
      <c r="AK21" s="47" t="n">
        <f aca="false">'SE-EGM-GL'!AS21+'SE-LRC-GL'!AS21</f>
        <v>0</v>
      </c>
      <c r="AL21" s="13" t="n">
        <f aca="false">'SE-EGM-GL'!AT21+'SE-LRC-GL'!AT21</f>
        <v>0</v>
      </c>
      <c r="AM21" s="47" t="n">
        <f aca="false">'SE-EGM-GL'!AU21+'SE-LRC-GL'!AU21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('TIE-OUT'!J22+'TIE-OUT'!L22)+(RECLASS!J22+RECLASS!L22)</f>
        <v>0</v>
      </c>
      <c r="G22" s="47" t="n">
        <f aca="false">('TIE-OUT'!K22+'TIE-OUT'!M22)+(RECLASS!K22+RECLASS!M22)</f>
        <v>0</v>
      </c>
      <c r="H22" s="13" t="n">
        <f aca="false">'SE-EGM-GL'!H22+'SE-LRC-GL'!H22</f>
        <v>0</v>
      </c>
      <c r="I22" s="47" t="n">
        <f aca="false">'SE-EGM-GL'!I22+'SE-LRC-GL'!I22</f>
        <v>0</v>
      </c>
      <c r="J22" s="13" t="n">
        <f aca="false">'SE-EGM-GL'!J22+'SE-LRC-GL'!J22</f>
        <v>0</v>
      </c>
      <c r="K22" s="47" t="n">
        <f aca="false">'SE-EGM-GL'!K22+'SE-LRC-GL'!K22</f>
        <v>0</v>
      </c>
      <c r="L22" s="13" t="n">
        <f aca="false">'SE-EGM-GL'!L22+'SE-LRC-GL'!L22</f>
        <v>0</v>
      </c>
      <c r="M22" s="47" t="n">
        <f aca="false">'SE-EGM-GL'!M22+'SE-LRC-GL'!M22</f>
        <v>0</v>
      </c>
      <c r="N22" s="13" t="n">
        <f aca="false">'SE-EGM-GL'!N22+'SE-LRC-GL'!N22</f>
        <v>0</v>
      </c>
      <c r="O22" s="47" t="n">
        <f aca="false">'SE-EGM-GL'!O22+'SE-LRC-GL'!O22</f>
        <v>0</v>
      </c>
      <c r="P22" s="13" t="n">
        <f aca="false">'SE-EGM-GL'!P22+'SE-LRC-GL'!P22</f>
        <v>0</v>
      </c>
      <c r="Q22" s="47" t="n">
        <f aca="false">'SE-EGM-GL'!Q22+'SE-LRC-GL'!Q22</f>
        <v>0</v>
      </c>
      <c r="R22" s="13" t="n">
        <f aca="false">'SE-EGM-GL'!R22+'SE-LRC-GL'!R22</f>
        <v>0</v>
      </c>
      <c r="S22" s="47" t="n">
        <f aca="false">'SE-EGM-GL'!S22+'SE-LRC-GL'!S22</f>
        <v>0</v>
      </c>
      <c r="T22" s="13" t="n">
        <f aca="false">'SE-EGM-GL'!T22+'SE-LRC-GL'!T22</f>
        <v>0</v>
      </c>
      <c r="U22" s="47" t="n">
        <f aca="false">'SE-EGM-GL'!U22+'SE-LRC-GL'!U22</f>
        <v>0</v>
      </c>
      <c r="V22" s="13" t="n">
        <f aca="false">'SE-EGM-GL'!V22+'SE-LRC-GL'!V22</f>
        <v>0</v>
      </c>
      <c r="W22" s="47" t="n">
        <f aca="false">'SE-EGM-GL'!W22+'SE-LRC-GL'!W22</f>
        <v>0</v>
      </c>
      <c r="X22" s="13" t="n">
        <f aca="false">'SE-EGM-GL'!X22+'SE-LRC-GL'!X22</f>
        <v>0</v>
      </c>
      <c r="Y22" s="47" t="n">
        <f aca="false">'SE-EGM-GL'!Y22+'SE-LRC-GL'!Y22</f>
        <v>0</v>
      </c>
      <c r="Z22" s="13" t="n">
        <f aca="false">'SE-EGM-GL'!Z22+'SE-LRC-GL'!Z22</f>
        <v>0</v>
      </c>
      <c r="AA22" s="47" t="n">
        <f aca="false">'SE-EGM-GL'!AA22+'SE-LRC-GL'!AA22</f>
        <v>0</v>
      </c>
      <c r="AB22" s="13" t="n">
        <f aca="false">'SE-EGM-GL'!AB22+'SE-LRC-GL'!AB22</f>
        <v>0</v>
      </c>
      <c r="AC22" s="47" t="n">
        <f aca="false">'SE-EGM-GL'!AC22+'SE-LRC-GL'!AC22</f>
        <v>0</v>
      </c>
      <c r="AD22" s="13" t="n">
        <f aca="false">'SE-EGM-GL'!AD22+'SE-LRC-GL'!AD22</f>
        <v>0</v>
      </c>
      <c r="AE22" s="47" t="n">
        <f aca="false">'SE-EGM-GL'!AE22+'SE-LRC-GL'!AE22</f>
        <v>0</v>
      </c>
      <c r="AF22" s="13" t="n">
        <f aca="false">'SE-EGM-GL'!AN22+'SE-LRC-GL'!AN22</f>
        <v>0</v>
      </c>
      <c r="AG22" s="47" t="n">
        <f aca="false">'SE-EGM-GL'!AO22+'SE-LRC-GL'!AO22</f>
        <v>0</v>
      </c>
      <c r="AH22" s="13" t="n">
        <f aca="false">'SE-EGM-GL'!AP22+'SE-LRC-GL'!AP22</f>
        <v>0</v>
      </c>
      <c r="AI22" s="47" t="n">
        <f aca="false">'SE-EGM-GL'!AQ22+'SE-LRC-GL'!AQ22</f>
        <v>0</v>
      </c>
      <c r="AJ22" s="13" t="n">
        <f aca="false">'SE-EGM-GL'!AR22+'SE-LRC-GL'!AR22</f>
        <v>0</v>
      </c>
      <c r="AK22" s="47" t="n">
        <f aca="false">'SE-EGM-GL'!AS22+'SE-LRC-GL'!AS22</f>
        <v>0</v>
      </c>
      <c r="AL22" s="13" t="n">
        <f aca="false">'SE-EGM-GL'!AT22+'SE-LRC-GL'!AT22</f>
        <v>0</v>
      </c>
      <c r="AM22" s="47" t="n">
        <f aca="false">'SE-EGM-GL'!AU22+'SE-LRC-GL'!AU22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41815</v>
      </c>
      <c r="E23" s="47" t="n">
        <f aca="false">SUM(G23,I23,K23,M23,O23,Q23,S23,U23,W23,Y23,AA23,AC23,AE23,AG23,AI23,AK23,AM23)</f>
        <v>76475.87</v>
      </c>
      <c r="F23" s="114" t="n">
        <f aca="false">('TIE-OUT'!J23+'TIE-OUT'!L23)+(RECLASS!J23+RECLASS!L23)</f>
        <v>0</v>
      </c>
      <c r="G23" s="115" t="n">
        <f aca="false">('TIE-OUT'!K23+'TIE-OUT'!M23)+(RECLASS!K23+RECLASS!M23)</f>
        <v>0</v>
      </c>
      <c r="H23" s="13" t="n">
        <f aca="false">'SE-EGM-GL'!H23+'SE-LRC-GL'!H23</f>
        <v>60000</v>
      </c>
      <c r="I23" s="47" t="n">
        <f aca="false">'SE-EGM-GL'!I23+'SE-LRC-GL'!I23</f>
        <v>108826.47</v>
      </c>
      <c r="J23" s="13" t="n">
        <f aca="false">'SE-EGM-GL'!J23+'SE-LRC-GL'!J23</f>
        <v>-18185</v>
      </c>
      <c r="K23" s="47" t="n">
        <f aca="false">'SE-EGM-GL'!K23+'SE-LRC-GL'!K23</f>
        <v>-32350.6</v>
      </c>
      <c r="L23" s="13" t="n">
        <f aca="false">'SE-EGM-GL'!L23+'SE-LRC-GL'!L23</f>
        <v>0</v>
      </c>
      <c r="M23" s="47" t="n">
        <f aca="false">'SE-EGM-GL'!M23+'SE-LRC-GL'!M23</f>
        <v>0</v>
      </c>
      <c r="N23" s="13" t="n">
        <f aca="false">'SE-EGM-GL'!N23+'SE-LRC-GL'!N23</f>
        <v>0</v>
      </c>
      <c r="O23" s="47" t="n">
        <f aca="false">'SE-EGM-GL'!O23+'SE-LRC-GL'!O23</f>
        <v>0</v>
      </c>
      <c r="P23" s="13" t="n">
        <f aca="false">'SE-EGM-GL'!P23+'SE-LRC-GL'!P23</f>
        <v>0</v>
      </c>
      <c r="Q23" s="47" t="n">
        <f aca="false">'SE-EGM-GL'!Q23+'SE-LRC-GL'!Q23</f>
        <v>0</v>
      </c>
      <c r="R23" s="13" t="n">
        <f aca="false">'SE-EGM-GL'!R23+'SE-LRC-GL'!R23</f>
        <v>0</v>
      </c>
      <c r="S23" s="47" t="n">
        <f aca="false">'SE-EGM-GL'!S23+'SE-LRC-GL'!S23</f>
        <v>0</v>
      </c>
      <c r="T23" s="13" t="n">
        <f aca="false">'SE-EGM-GL'!T23+'SE-LRC-GL'!T23</f>
        <v>0</v>
      </c>
      <c r="U23" s="47" t="n">
        <f aca="false">'SE-EGM-GL'!U23+'SE-LRC-GL'!U23</f>
        <v>0</v>
      </c>
      <c r="V23" s="13" t="n">
        <f aca="false">'SE-EGM-GL'!V23+'SE-LRC-GL'!V23</f>
        <v>0</v>
      </c>
      <c r="W23" s="47" t="n">
        <f aca="false">'SE-EGM-GL'!W23+'SE-LRC-GL'!W23</f>
        <v>0</v>
      </c>
      <c r="X23" s="13" t="n">
        <f aca="false">'SE-EGM-GL'!X23+'SE-LRC-GL'!X23</f>
        <v>0</v>
      </c>
      <c r="Y23" s="47" t="n">
        <f aca="false">'SE-EGM-GL'!Y23+'SE-LRC-GL'!Y23</f>
        <v>0</v>
      </c>
      <c r="Z23" s="13" t="n">
        <f aca="false">'SE-EGM-GL'!Z23+'SE-LRC-GL'!Z23</f>
        <v>0</v>
      </c>
      <c r="AA23" s="47" t="n">
        <f aca="false">'SE-EGM-GL'!AA23+'SE-LRC-GL'!AA23</f>
        <v>0</v>
      </c>
      <c r="AB23" s="13" t="n">
        <f aca="false">'SE-EGM-GL'!AB23+'SE-LRC-GL'!AB23</f>
        <v>0</v>
      </c>
      <c r="AC23" s="47" t="n">
        <f aca="false">'SE-EGM-GL'!AC23+'SE-LRC-GL'!AC23</f>
        <v>0</v>
      </c>
      <c r="AD23" s="13" t="n">
        <f aca="false">'SE-EGM-GL'!AD23+'SE-LRC-GL'!AD23</f>
        <v>0</v>
      </c>
      <c r="AE23" s="47" t="n">
        <f aca="false">'SE-EGM-GL'!AE23+'SE-LRC-GL'!AE23</f>
        <v>0</v>
      </c>
      <c r="AF23" s="13" t="n">
        <f aca="false">'SE-EGM-GL'!AN23+'SE-LRC-GL'!AN23</f>
        <v>0</v>
      </c>
      <c r="AG23" s="47" t="n">
        <f aca="false">'SE-EGM-GL'!AO23+'SE-LRC-GL'!AO23</f>
        <v>0</v>
      </c>
      <c r="AH23" s="13" t="n">
        <f aca="false">'SE-EGM-GL'!AP23+'SE-LRC-GL'!AP23</f>
        <v>0</v>
      </c>
      <c r="AI23" s="47" t="n">
        <f aca="false">'SE-EGM-GL'!AQ23+'SE-LRC-GL'!AQ23</f>
        <v>0</v>
      </c>
      <c r="AJ23" s="13" t="n">
        <f aca="false">'SE-EGM-GL'!AR23+'SE-LRC-GL'!AR23</f>
        <v>0</v>
      </c>
      <c r="AK23" s="47" t="n">
        <f aca="false">'SE-EGM-GL'!AS23+'SE-LRC-GL'!AS23</f>
        <v>0</v>
      </c>
      <c r="AL23" s="13" t="n">
        <f aca="false">'SE-EGM-GL'!AT23+'SE-LRC-GL'!AT23</f>
        <v>0</v>
      </c>
      <c r="AM23" s="47" t="n">
        <f aca="false">'SE-EGM-GL'!AU23+'SE-LRC-GL'!AU23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-2082065</v>
      </c>
      <c r="E24" s="48" t="n">
        <f aca="false">SUM(E19:E23)</f>
        <v>-5115763.49</v>
      </c>
      <c r="F24" s="17" t="n">
        <f aca="false">SUM(F19:F23)</f>
        <v>0</v>
      </c>
      <c r="G24" s="48" t="n">
        <f aca="false">SUM(G19:G23)</f>
        <v>-1394542.32</v>
      </c>
      <c r="H24" s="17" t="n">
        <f aca="false">SUM(H19:H23)</f>
        <v>-2428315</v>
      </c>
      <c r="I24" s="48" t="n">
        <f aca="false">SUM(I19:I23)</f>
        <v>-4349944.53</v>
      </c>
      <c r="J24" s="17" t="n">
        <f aca="false">SUM(J19:J23)</f>
        <v>434508</v>
      </c>
      <c r="K24" s="48" t="n">
        <f aca="false">SUM(K19:K23)</f>
        <v>794602.26</v>
      </c>
      <c r="L24" s="17" t="n">
        <f aca="false">SUM(L19:L23)</f>
        <v>-62394</v>
      </c>
      <c r="M24" s="48" t="n">
        <f aca="false">SUM(M19:M23)</f>
        <v>-109098.54</v>
      </c>
      <c r="N24" s="17" t="n">
        <f aca="false">SUM(N19:N23)</f>
        <v>8978</v>
      </c>
      <c r="O24" s="48" t="n">
        <f aca="false">SUM(O19:O23)</f>
        <v>16444.93</v>
      </c>
      <c r="P24" s="17" t="n">
        <f aca="false">SUM(P19:P23)</f>
        <v>0</v>
      </c>
      <c r="Q24" s="48" t="n">
        <f aca="false">SUM(Q19:Q23)</f>
        <v>-12676.2</v>
      </c>
      <c r="R24" s="17" t="n">
        <f aca="false">SUM(R19:R23)</f>
        <v>-37236</v>
      </c>
      <c r="S24" s="48" t="n">
        <f aca="false">SUM(S19:S23)</f>
        <v>-64673.94</v>
      </c>
      <c r="T24" s="17" t="n">
        <f aca="false">SUM(T19:T23)</f>
        <v>2394</v>
      </c>
      <c r="U24" s="48" t="n">
        <f aca="false">SUM(U19:U23)</f>
        <v>4124.85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0</v>
      </c>
      <c r="AK24" s="48" t="n">
        <f aca="false">SUM(AK19:AK23)</f>
        <v>0</v>
      </c>
      <c r="AL24" s="17" t="n">
        <f aca="false">SUM(AL19:AL23)</f>
        <v>0</v>
      </c>
      <c r="AM24" s="48" t="n">
        <f aca="false">SUM(AM19:AM23)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4176979</v>
      </c>
      <c r="E27" s="47" t="n">
        <f aca="false">SUM(G27,I27,K27,M27,O27,Q27,S27,U27,W27,Y27,AA27,AC27,AE27,AG27,AI27,AK27,AM27)</f>
        <v>7789923.33</v>
      </c>
      <c r="F27" s="44" t="n">
        <f aca="false">('TIE-OUT'!J27+'TIE-OUT'!L27)+(RECLASS!J27+RECLASS!L27)</f>
        <v>0</v>
      </c>
      <c r="G27" s="45" t="n">
        <f aca="false">('TIE-OUT'!K27+'TIE-OUT'!M27)+(RECLASS!K27+RECLASS!M27)</f>
        <v>0</v>
      </c>
      <c r="H27" s="13" t="n">
        <f aca="false">'SE-EGM-GL'!H27+'SE-LRC-GL'!H27</f>
        <v>4126748</v>
      </c>
      <c r="I27" s="47" t="n">
        <f aca="false">'SE-EGM-GL'!I27+'SE-LRC-GL'!I27</f>
        <v>7697205</v>
      </c>
      <c r="J27" s="13" t="n">
        <f aca="false">'SE-EGM-GL'!J27+'SE-LRC-GL'!J27</f>
        <v>50231</v>
      </c>
      <c r="K27" s="47" t="n">
        <f aca="false">'SE-EGM-GL'!K27+'SE-LRC-GL'!K27</f>
        <v>92718.33</v>
      </c>
      <c r="L27" s="13" t="n">
        <f aca="false">'SE-EGM-GL'!L27+'SE-LRC-GL'!L27</f>
        <v>0</v>
      </c>
      <c r="M27" s="47" t="n">
        <f aca="false">'SE-EGM-GL'!M27+'SE-LRC-GL'!M27</f>
        <v>0</v>
      </c>
      <c r="N27" s="13" t="n">
        <f aca="false">'SE-EGM-GL'!N27+'SE-LRC-GL'!N27</f>
        <v>0</v>
      </c>
      <c r="O27" s="47" t="n">
        <f aca="false">'SE-EGM-GL'!O27+'SE-LRC-GL'!O27</f>
        <v>0</v>
      </c>
      <c r="P27" s="13" t="n">
        <f aca="false">'SE-EGM-GL'!P27+'SE-LRC-GL'!P27</f>
        <v>0</v>
      </c>
      <c r="Q27" s="47" t="n">
        <f aca="false">'SE-EGM-GL'!Q27+'SE-LRC-GL'!Q27</f>
        <v>0</v>
      </c>
      <c r="R27" s="13" t="n">
        <f aca="false">'SE-EGM-GL'!R27+'SE-LRC-GL'!R27</f>
        <v>0</v>
      </c>
      <c r="S27" s="47" t="n">
        <f aca="false">'SE-EGM-GL'!S27+'SE-LRC-GL'!S27</f>
        <v>0</v>
      </c>
      <c r="T27" s="13" t="n">
        <f aca="false">'SE-EGM-GL'!T27+'SE-LRC-GL'!T27</f>
        <v>0</v>
      </c>
      <c r="U27" s="47" t="n">
        <f aca="false">'SE-EGM-GL'!U27+'SE-LRC-GL'!U27</f>
        <v>0</v>
      </c>
      <c r="V27" s="13" t="n">
        <f aca="false">'SE-EGM-GL'!V27+'SE-LRC-GL'!V27</f>
        <v>0</v>
      </c>
      <c r="W27" s="47" t="n">
        <f aca="false">'SE-EGM-GL'!W27+'SE-LRC-GL'!W27</f>
        <v>0</v>
      </c>
      <c r="X27" s="13" t="n">
        <f aca="false">'SE-EGM-GL'!X27+'SE-LRC-GL'!X27</f>
        <v>0</v>
      </c>
      <c r="Y27" s="47" t="n">
        <f aca="false">'SE-EGM-GL'!Y27+'SE-LRC-GL'!Y27</f>
        <v>0</v>
      </c>
      <c r="Z27" s="13" t="n">
        <f aca="false">'SE-EGM-GL'!Z27+'SE-LRC-GL'!Z27</f>
        <v>0</v>
      </c>
      <c r="AA27" s="47" t="n">
        <f aca="false">'SE-EGM-GL'!AA27+'SE-LRC-GL'!AA27</f>
        <v>0</v>
      </c>
      <c r="AB27" s="13" t="n">
        <f aca="false">'SE-EGM-GL'!AB27+'SE-LRC-GL'!AB27</f>
        <v>0</v>
      </c>
      <c r="AC27" s="47" t="n">
        <f aca="false">'SE-EGM-GL'!AC27+'SE-LRC-GL'!AC27</f>
        <v>0</v>
      </c>
      <c r="AD27" s="13" t="n">
        <f aca="false">'SE-EGM-GL'!AD27+'SE-LRC-GL'!AD27</f>
        <v>0</v>
      </c>
      <c r="AE27" s="47" t="n">
        <f aca="false">'SE-EGM-GL'!AE27+'SE-LRC-GL'!AE27</f>
        <v>0</v>
      </c>
      <c r="AF27" s="13" t="n">
        <f aca="false">'SE-EGM-GL'!AN27+'SE-LRC-GL'!AN27</f>
        <v>0</v>
      </c>
      <c r="AG27" s="47" t="n">
        <f aca="false">'SE-EGM-GL'!AO27+'SE-LRC-GL'!AO27</f>
        <v>0</v>
      </c>
      <c r="AH27" s="13" t="n">
        <f aca="false">'SE-EGM-GL'!AP27+'SE-LRC-GL'!AP27</f>
        <v>0</v>
      </c>
      <c r="AI27" s="47" t="n">
        <f aca="false">'SE-EGM-GL'!AQ27+'SE-LRC-GL'!AQ27</f>
        <v>0</v>
      </c>
      <c r="AJ27" s="13" t="n">
        <f aca="false">'SE-EGM-GL'!AR27+'SE-LRC-GL'!AR27</f>
        <v>0</v>
      </c>
      <c r="AK27" s="47" t="n">
        <f aca="false">'SE-EGM-GL'!AS27+'SE-LRC-GL'!AS27</f>
        <v>0</v>
      </c>
      <c r="AL27" s="13" t="n">
        <f aca="false">'SE-EGM-GL'!AT27+'SE-LRC-GL'!AT27</f>
        <v>0</v>
      </c>
      <c r="AM27" s="47" t="n">
        <f aca="false">'SE-EGM-GL'!AU27+'SE-LRC-GL'!AU27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-9713655</v>
      </c>
      <c r="E28" s="47" t="n">
        <f aca="false">SUM(G28,I28,K28,M28,O28,Q28,S28,U28,W28,Y28,AA28,AC28,AE28,AG28,AI28,AK28,AM28)</f>
        <v>-17661497.37</v>
      </c>
      <c r="F28" s="114" t="n">
        <f aca="false">('TIE-OUT'!J28+'TIE-OUT'!L28)+(RECLASS!J28+RECLASS!L28)</f>
        <v>0</v>
      </c>
      <c r="G28" s="115" t="n">
        <f aca="false">('TIE-OUT'!K28+'TIE-OUT'!M28)+(RECLASS!K28+RECLASS!M28)</f>
        <v>0</v>
      </c>
      <c r="H28" s="13" t="n">
        <f aca="false">'SE-EGM-GL'!H28+'SE-LRC-GL'!H28</f>
        <v>-9663424</v>
      </c>
      <c r="I28" s="47" t="n">
        <f aca="false">'SE-EGM-GL'!I28+'SE-LRC-GL'!I28</f>
        <v>-17568778.71</v>
      </c>
      <c r="J28" s="13" t="n">
        <f aca="false">'SE-EGM-GL'!J28+'SE-LRC-GL'!J28</f>
        <v>-50231</v>
      </c>
      <c r="K28" s="47" t="n">
        <f aca="false">'SE-EGM-GL'!K28+'SE-LRC-GL'!K28</f>
        <v>-92718.66</v>
      </c>
      <c r="L28" s="13" t="n">
        <f aca="false">'SE-EGM-GL'!L28+'SE-LRC-GL'!L28</f>
        <v>0</v>
      </c>
      <c r="M28" s="47" t="n">
        <f aca="false">'SE-EGM-GL'!M28+'SE-LRC-GL'!M28</f>
        <v>0</v>
      </c>
      <c r="N28" s="13" t="n">
        <f aca="false">'SE-EGM-GL'!N28+'SE-LRC-GL'!N28</f>
        <v>0</v>
      </c>
      <c r="O28" s="47" t="n">
        <f aca="false">'SE-EGM-GL'!O28+'SE-LRC-GL'!O28</f>
        <v>0</v>
      </c>
      <c r="P28" s="13" t="n">
        <f aca="false">'SE-EGM-GL'!P28+'SE-LRC-GL'!P28</f>
        <v>0</v>
      </c>
      <c r="Q28" s="47" t="n">
        <f aca="false">'SE-EGM-GL'!Q28+'SE-LRC-GL'!Q28</f>
        <v>0</v>
      </c>
      <c r="R28" s="13" t="n">
        <f aca="false">'SE-EGM-GL'!R28+'SE-LRC-GL'!R28</f>
        <v>0</v>
      </c>
      <c r="S28" s="47" t="n">
        <f aca="false">'SE-EGM-GL'!S28+'SE-LRC-GL'!S28</f>
        <v>0</v>
      </c>
      <c r="T28" s="13" t="n">
        <f aca="false">'SE-EGM-GL'!T28+'SE-LRC-GL'!T28</f>
        <v>0</v>
      </c>
      <c r="U28" s="47" t="n">
        <f aca="false">'SE-EGM-GL'!U28+'SE-LRC-GL'!U28</f>
        <v>0</v>
      </c>
      <c r="V28" s="13" t="n">
        <f aca="false">'SE-EGM-GL'!V28+'SE-LRC-GL'!V28</f>
        <v>0</v>
      </c>
      <c r="W28" s="47" t="n">
        <f aca="false">'SE-EGM-GL'!W28+'SE-LRC-GL'!W28</f>
        <v>0</v>
      </c>
      <c r="X28" s="13" t="n">
        <f aca="false">'SE-EGM-GL'!X28+'SE-LRC-GL'!X28</f>
        <v>0</v>
      </c>
      <c r="Y28" s="47" t="n">
        <f aca="false">'SE-EGM-GL'!Y28+'SE-LRC-GL'!Y28</f>
        <v>0</v>
      </c>
      <c r="Z28" s="13" t="n">
        <f aca="false">'SE-EGM-GL'!Z28+'SE-LRC-GL'!Z28</f>
        <v>0</v>
      </c>
      <c r="AA28" s="47" t="n">
        <f aca="false">'SE-EGM-GL'!AA28+'SE-LRC-GL'!AA28</f>
        <v>0</v>
      </c>
      <c r="AB28" s="13" t="n">
        <f aca="false">'SE-EGM-GL'!AB28+'SE-LRC-GL'!AB28</f>
        <v>0</v>
      </c>
      <c r="AC28" s="47" t="n">
        <f aca="false">'SE-EGM-GL'!AC28+'SE-LRC-GL'!AC28</f>
        <v>0</v>
      </c>
      <c r="AD28" s="13" t="n">
        <f aca="false">'SE-EGM-GL'!AD28+'SE-LRC-GL'!AD28</f>
        <v>0</v>
      </c>
      <c r="AE28" s="47" t="n">
        <f aca="false">'SE-EGM-GL'!AE28+'SE-LRC-GL'!AE28</f>
        <v>0</v>
      </c>
      <c r="AF28" s="13" t="n">
        <f aca="false">'SE-EGM-GL'!AN28+'SE-LRC-GL'!AN28</f>
        <v>0</v>
      </c>
      <c r="AG28" s="47" t="n">
        <f aca="false">'SE-EGM-GL'!AO28+'SE-LRC-GL'!AO28</f>
        <v>0</v>
      </c>
      <c r="AH28" s="13" t="n">
        <f aca="false">'SE-EGM-GL'!AP28+'SE-LRC-GL'!AP28</f>
        <v>0</v>
      </c>
      <c r="AI28" s="47" t="n">
        <f aca="false">'SE-EGM-GL'!AQ28+'SE-LRC-GL'!AQ28</f>
        <v>0</v>
      </c>
      <c r="AJ28" s="13" t="n">
        <f aca="false">'SE-EGM-GL'!AR28+'SE-LRC-GL'!AR28</f>
        <v>0</v>
      </c>
      <c r="AK28" s="47" t="n">
        <f aca="false">'SE-EGM-GL'!AS28+'SE-LRC-GL'!AS28</f>
        <v>0</v>
      </c>
      <c r="AL28" s="13" t="n">
        <f aca="false">'SE-EGM-GL'!AT28+'SE-LRC-GL'!AT28</f>
        <v>0</v>
      </c>
      <c r="AM28" s="47" t="n">
        <f aca="false">'SE-EGM-GL'!AU28+'SE-LRC-GL'!AU28</f>
        <v>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-5536676</v>
      </c>
      <c r="E29" s="48" t="n">
        <f aca="false">SUM(E27:E28)</f>
        <v>-9871574.04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-5536676</v>
      </c>
      <c r="I29" s="48" t="n">
        <f aca="false">SUM(I27:I28)</f>
        <v>-9871573.71</v>
      </c>
      <c r="J29" s="17" t="n">
        <f aca="false">SUM(J27:J28)</f>
        <v>0</v>
      </c>
      <c r="K29" s="48" t="n">
        <f aca="false">SUM(K27:K28)</f>
        <v>-0.330000000001746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-39120</v>
      </c>
      <c r="E32" s="47" t="n">
        <f aca="false">SUM(G32,I32,K32,M32,O32,Q32,S32,U32,W32,Y32,AA32,AC32,AE32,AG32,AI32,AK32,AM32)</f>
        <v>-69125.04</v>
      </c>
      <c r="F32" s="44" t="n">
        <f aca="false">('TIE-OUT'!J32+'TIE-OUT'!L32)+(RECLASS!J32+RECLASS!L32)</f>
        <v>0</v>
      </c>
      <c r="G32" s="45" t="n">
        <f aca="false">('TIE-OUT'!K32+'TIE-OUT'!M32)+(RECLASS!K32+RECLASS!M32)</f>
        <v>0</v>
      </c>
      <c r="H32" s="13" t="n">
        <f aca="false">'SE-EGM-GL'!H32+'SE-LRC-GL'!H32</f>
        <v>-68513</v>
      </c>
      <c r="I32" s="47" t="n">
        <f aca="false">'SE-EGM-GL'!I32+'SE-LRC-GL'!I32</f>
        <v>-123542</v>
      </c>
      <c r="J32" s="13" t="n">
        <f aca="false">'SE-EGM-GL'!J32+'SE-LRC-GL'!J32</f>
        <v>29393</v>
      </c>
      <c r="K32" s="47" t="n">
        <f aca="false">'SE-EGM-GL'!K32+'SE-LRC-GL'!K32</f>
        <v>54416.96</v>
      </c>
      <c r="L32" s="13" t="n">
        <f aca="false">'SE-EGM-GL'!L32+'SE-LRC-GL'!L32</f>
        <v>0</v>
      </c>
      <c r="M32" s="47" t="n">
        <f aca="false">'SE-EGM-GL'!M32+'SE-LRC-GL'!M32</f>
        <v>-821.52</v>
      </c>
      <c r="N32" s="13" t="n">
        <f aca="false">'SE-EGM-GL'!N32+'SE-LRC-GL'!N32</f>
        <v>0</v>
      </c>
      <c r="O32" s="47" t="n">
        <f aca="false">'SE-EGM-GL'!O32+'SE-LRC-GL'!O32</f>
        <v>6728.64</v>
      </c>
      <c r="P32" s="13" t="n">
        <f aca="false">'SE-EGM-GL'!P32+'SE-LRC-GL'!P32</f>
        <v>0</v>
      </c>
      <c r="Q32" s="47" t="n">
        <f aca="false">'SE-EGM-GL'!Q32+'SE-LRC-GL'!Q32</f>
        <v>-11031.84</v>
      </c>
      <c r="R32" s="13" t="n">
        <f aca="false">'SE-EGM-GL'!R32+'SE-LRC-GL'!R32</f>
        <v>0</v>
      </c>
      <c r="S32" s="47" t="n">
        <f aca="false">'SE-EGM-GL'!S32+'SE-LRC-GL'!S32</f>
        <v>-17877.84</v>
      </c>
      <c r="T32" s="13" t="n">
        <f aca="false">'SE-EGM-GL'!T32+'SE-LRC-GL'!T32</f>
        <v>0</v>
      </c>
      <c r="U32" s="47" t="n">
        <f aca="false">'SE-EGM-GL'!U32+'SE-LRC-GL'!U32</f>
        <v>4929.12</v>
      </c>
      <c r="V32" s="13" t="n">
        <f aca="false">'SE-EGM-GL'!V32+'SE-LRC-GL'!V32</f>
        <v>0</v>
      </c>
      <c r="W32" s="47" t="n">
        <f aca="false">'SE-EGM-GL'!W32+'SE-LRC-GL'!W32</f>
        <v>-1408.32</v>
      </c>
      <c r="X32" s="13" t="n">
        <f aca="false">'SE-EGM-GL'!X32+'SE-LRC-GL'!X32</f>
        <v>0</v>
      </c>
      <c r="Y32" s="47" t="n">
        <f aca="false">'SE-EGM-GL'!Y32+'SE-LRC-GL'!Y32</f>
        <v>-13652.88</v>
      </c>
      <c r="Z32" s="13" t="n">
        <f aca="false">'SE-EGM-GL'!Z32+'SE-LRC-GL'!Z32</f>
        <v>0</v>
      </c>
      <c r="AA32" s="47" t="n">
        <f aca="false">'SE-EGM-GL'!AA32+'SE-LRC-GL'!AA32</f>
        <v>-11110.08</v>
      </c>
      <c r="AB32" s="13" t="n">
        <f aca="false">'SE-EGM-GL'!AB32+'SE-LRC-GL'!AB32</f>
        <v>0</v>
      </c>
      <c r="AC32" s="47" t="n">
        <f aca="false">'SE-EGM-GL'!AC32+'SE-LRC-GL'!AC32</f>
        <v>44244.72</v>
      </c>
      <c r="AD32" s="13" t="n">
        <f aca="false">'SE-EGM-GL'!AD32+'SE-LRC-GL'!AD32</f>
        <v>0</v>
      </c>
      <c r="AE32" s="47" t="n">
        <f aca="false">'SE-EGM-GL'!AE32+'SE-LRC-GL'!AE32</f>
        <v>0</v>
      </c>
      <c r="AF32" s="13" t="n">
        <f aca="false">'SE-EGM-GL'!AN32+'SE-LRC-GL'!AN32</f>
        <v>0</v>
      </c>
      <c r="AG32" s="47" t="n">
        <f aca="false">'SE-EGM-GL'!AO32+'SE-LRC-GL'!AO32</f>
        <v>0</v>
      </c>
      <c r="AH32" s="13" t="n">
        <f aca="false">'SE-EGM-GL'!AP32+'SE-LRC-GL'!AP32</f>
        <v>0</v>
      </c>
      <c r="AI32" s="47" t="n">
        <f aca="false">'SE-EGM-GL'!AQ32+'SE-LRC-GL'!AQ32</f>
        <v>0</v>
      </c>
      <c r="AJ32" s="13" t="n">
        <f aca="false">'SE-EGM-GL'!AR32+'SE-LRC-GL'!AR32</f>
        <v>0</v>
      </c>
      <c r="AK32" s="47" t="n">
        <f aca="false">'SE-EGM-GL'!AS32+'SE-LRC-GL'!AS32</f>
        <v>0</v>
      </c>
      <c r="AL32" s="13" t="n">
        <f aca="false">'SE-EGM-GL'!AT32+'SE-LRC-GL'!AT32</f>
        <v>0</v>
      </c>
      <c r="AM32" s="47" t="n">
        <f aca="false">'SE-EGM-GL'!AU32+'SE-LRC-GL'!AU32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0</v>
      </c>
      <c r="E33" s="47" t="n">
        <f aca="false">SUM(G33,I33,K33,M33,O33,Q33,S33,U33,W33,Y33,AA33,AC33,AE33,AG33,AI33,AK33,AM33)</f>
        <v>0</v>
      </c>
      <c r="F33" s="13" t="n">
        <f aca="false">('TIE-OUT'!J33+'TIE-OUT'!L33)+(RECLASS!J33+RECLASS!L33)</f>
        <v>0</v>
      </c>
      <c r="G33" s="47" t="n">
        <f aca="false">('TIE-OUT'!K33+'TIE-OUT'!M33)+(RECLASS!K33+RECLASS!M33)</f>
        <v>0</v>
      </c>
      <c r="H33" s="13" t="n">
        <f aca="false">'SE-EGM-GL'!H33+'SE-LRC-GL'!H33</f>
        <v>0</v>
      </c>
      <c r="I33" s="47" t="n">
        <f aca="false">'SE-EGM-GL'!I33+'SE-LRC-GL'!I33</f>
        <v>0</v>
      </c>
      <c r="J33" s="13" t="n">
        <f aca="false">'SE-EGM-GL'!J33+'SE-LRC-GL'!J33</f>
        <v>0</v>
      </c>
      <c r="K33" s="47" t="n">
        <f aca="false">'SE-EGM-GL'!K33+'SE-LRC-GL'!K33</f>
        <v>0</v>
      </c>
      <c r="L33" s="13" t="n">
        <f aca="false">'SE-EGM-GL'!L33+'SE-LRC-GL'!L33</f>
        <v>0</v>
      </c>
      <c r="M33" s="47" t="n">
        <f aca="false">'SE-EGM-GL'!M33+'SE-LRC-GL'!M33</f>
        <v>0</v>
      </c>
      <c r="N33" s="13" t="n">
        <f aca="false">'SE-EGM-GL'!N33+'SE-LRC-GL'!N33</f>
        <v>0</v>
      </c>
      <c r="O33" s="47" t="n">
        <f aca="false">'SE-EGM-GL'!O33+'SE-LRC-GL'!O33</f>
        <v>0</v>
      </c>
      <c r="P33" s="13" t="n">
        <f aca="false">'SE-EGM-GL'!P33+'SE-LRC-GL'!P33</f>
        <v>0</v>
      </c>
      <c r="Q33" s="47" t="n">
        <f aca="false">'SE-EGM-GL'!Q33+'SE-LRC-GL'!Q33</f>
        <v>0</v>
      </c>
      <c r="R33" s="13" t="n">
        <f aca="false">'SE-EGM-GL'!R33+'SE-LRC-GL'!R33</f>
        <v>0</v>
      </c>
      <c r="S33" s="47" t="n">
        <f aca="false">'SE-EGM-GL'!S33+'SE-LRC-GL'!S33</f>
        <v>0</v>
      </c>
      <c r="T33" s="13" t="n">
        <f aca="false">'SE-EGM-GL'!T33+'SE-LRC-GL'!T33</f>
        <v>0</v>
      </c>
      <c r="U33" s="47" t="n">
        <f aca="false">'SE-EGM-GL'!U33+'SE-LRC-GL'!U33</f>
        <v>0</v>
      </c>
      <c r="V33" s="13" t="n">
        <f aca="false">'SE-EGM-GL'!V33+'SE-LRC-GL'!V33</f>
        <v>0</v>
      </c>
      <c r="W33" s="47" t="n">
        <f aca="false">'SE-EGM-GL'!W33+'SE-LRC-GL'!W33</f>
        <v>0</v>
      </c>
      <c r="X33" s="13" t="n">
        <f aca="false">'SE-EGM-GL'!X33+'SE-LRC-GL'!X33</f>
        <v>0</v>
      </c>
      <c r="Y33" s="47" t="n">
        <f aca="false">'SE-EGM-GL'!Y33+'SE-LRC-GL'!Y33</f>
        <v>0</v>
      </c>
      <c r="Z33" s="13" t="n">
        <f aca="false">'SE-EGM-GL'!Z33+'SE-LRC-GL'!Z33</f>
        <v>0</v>
      </c>
      <c r="AA33" s="47" t="n">
        <f aca="false">'SE-EGM-GL'!AA33+'SE-LRC-GL'!AA33</f>
        <v>0</v>
      </c>
      <c r="AB33" s="13" t="n">
        <f aca="false">'SE-EGM-GL'!AB33+'SE-LRC-GL'!AB33</f>
        <v>0</v>
      </c>
      <c r="AC33" s="47" t="n">
        <f aca="false">'SE-EGM-GL'!AC33+'SE-LRC-GL'!AC33</f>
        <v>0</v>
      </c>
      <c r="AD33" s="13" t="n">
        <f aca="false">'SE-EGM-GL'!AD33+'SE-LRC-GL'!AD33</f>
        <v>0</v>
      </c>
      <c r="AE33" s="47" t="n">
        <f aca="false">'SE-EGM-GL'!AE33+'SE-LRC-GL'!AE33</f>
        <v>0</v>
      </c>
      <c r="AF33" s="13" t="n">
        <f aca="false">'SE-EGM-GL'!AN33+'SE-LRC-GL'!AN33</f>
        <v>0</v>
      </c>
      <c r="AG33" s="47" t="n">
        <f aca="false">'SE-EGM-GL'!AO33+'SE-LRC-GL'!AO33</f>
        <v>0</v>
      </c>
      <c r="AH33" s="13" t="n">
        <f aca="false">'SE-EGM-GL'!AP33+'SE-LRC-GL'!AP33</f>
        <v>0</v>
      </c>
      <c r="AI33" s="47" t="n">
        <f aca="false">'SE-EGM-GL'!AQ33+'SE-LRC-GL'!AQ33</f>
        <v>0</v>
      </c>
      <c r="AJ33" s="13" t="n">
        <f aca="false">'SE-EGM-GL'!AR33+'SE-LRC-GL'!AR33</f>
        <v>0</v>
      </c>
      <c r="AK33" s="47" t="n">
        <f aca="false">'SE-EGM-GL'!AS33+'SE-LRC-GL'!AS33</f>
        <v>0</v>
      </c>
      <c r="AL33" s="13" t="n">
        <f aca="false">'SE-EGM-GL'!AT33+'SE-LRC-GL'!AT33</f>
        <v>0</v>
      </c>
      <c r="AM33" s="47" t="n">
        <f aca="false">'SE-EGM-GL'!AU33+'SE-LRC-GL'!AU33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0</v>
      </c>
      <c r="E34" s="47" t="n">
        <f aca="false">SUM(G34,I34,K34,M34,O34,Q34,S34,U34,W34,Y34,AA34,AC34,AE34,AG34,AI34,AK34,AM34)</f>
        <v>0</v>
      </c>
      <c r="F34" s="13" t="n">
        <f aca="false">('TIE-OUT'!J34+'TIE-OUT'!L34)+(RECLASS!J34+RECLASS!L34)</f>
        <v>0</v>
      </c>
      <c r="G34" s="47" t="n">
        <f aca="false">('TIE-OUT'!K34+'TIE-OUT'!M34)+(RECLASS!K34+RECLASS!M34)</f>
        <v>0</v>
      </c>
      <c r="H34" s="13" t="n">
        <f aca="false">'SE-EGM-GL'!H34+'SE-LRC-GL'!H34</f>
        <v>0</v>
      </c>
      <c r="I34" s="47" t="n">
        <f aca="false">'SE-EGM-GL'!I34+'SE-LRC-GL'!I34</f>
        <v>0</v>
      </c>
      <c r="J34" s="13" t="n">
        <f aca="false">'SE-EGM-GL'!J34+'SE-LRC-GL'!J34</f>
        <v>0</v>
      </c>
      <c r="K34" s="47" t="n">
        <f aca="false">'SE-EGM-GL'!K34+'SE-LRC-GL'!K34</f>
        <v>0</v>
      </c>
      <c r="L34" s="13" t="n">
        <f aca="false">'SE-EGM-GL'!L34+'SE-LRC-GL'!L34</f>
        <v>0</v>
      </c>
      <c r="M34" s="47" t="n">
        <f aca="false">'SE-EGM-GL'!M34+'SE-LRC-GL'!M34</f>
        <v>0</v>
      </c>
      <c r="N34" s="13" t="n">
        <f aca="false">'SE-EGM-GL'!N34+'SE-LRC-GL'!N34</f>
        <v>0</v>
      </c>
      <c r="O34" s="47" t="n">
        <f aca="false">'SE-EGM-GL'!O34+'SE-LRC-GL'!O34</f>
        <v>0</v>
      </c>
      <c r="P34" s="13" t="n">
        <f aca="false">'SE-EGM-GL'!P34+'SE-LRC-GL'!P34</f>
        <v>0</v>
      </c>
      <c r="Q34" s="47" t="n">
        <f aca="false">'SE-EGM-GL'!Q34+'SE-LRC-GL'!Q34</f>
        <v>0</v>
      </c>
      <c r="R34" s="13" t="n">
        <f aca="false">'SE-EGM-GL'!R34+'SE-LRC-GL'!R34</f>
        <v>0</v>
      </c>
      <c r="S34" s="47" t="n">
        <f aca="false">'SE-EGM-GL'!S34+'SE-LRC-GL'!S34</f>
        <v>0</v>
      </c>
      <c r="T34" s="13" t="n">
        <f aca="false">'SE-EGM-GL'!T34+'SE-LRC-GL'!T34</f>
        <v>0</v>
      </c>
      <c r="U34" s="47" t="n">
        <f aca="false">'SE-EGM-GL'!U34+'SE-LRC-GL'!U34</f>
        <v>0</v>
      </c>
      <c r="V34" s="13" t="n">
        <f aca="false">'SE-EGM-GL'!V34+'SE-LRC-GL'!V34</f>
        <v>0</v>
      </c>
      <c r="W34" s="47" t="n">
        <f aca="false">'SE-EGM-GL'!W34+'SE-LRC-GL'!W34</f>
        <v>0</v>
      </c>
      <c r="X34" s="13" t="n">
        <f aca="false">'SE-EGM-GL'!X34+'SE-LRC-GL'!X34</f>
        <v>0</v>
      </c>
      <c r="Y34" s="47" t="n">
        <f aca="false">'SE-EGM-GL'!Y34+'SE-LRC-GL'!Y34</f>
        <v>0</v>
      </c>
      <c r="Z34" s="13" t="n">
        <f aca="false">'SE-EGM-GL'!Z34+'SE-LRC-GL'!Z34</f>
        <v>0</v>
      </c>
      <c r="AA34" s="47" t="n">
        <f aca="false">'SE-EGM-GL'!AA34+'SE-LRC-GL'!AA34</f>
        <v>0</v>
      </c>
      <c r="AB34" s="13" t="n">
        <f aca="false">'SE-EGM-GL'!AB34+'SE-LRC-GL'!AB34</f>
        <v>0</v>
      </c>
      <c r="AC34" s="47" t="n">
        <f aca="false">'SE-EGM-GL'!AC34+'SE-LRC-GL'!AC34</f>
        <v>0</v>
      </c>
      <c r="AD34" s="13" t="n">
        <f aca="false">'SE-EGM-GL'!AD34+'SE-LRC-GL'!AD34</f>
        <v>0</v>
      </c>
      <c r="AE34" s="47" t="n">
        <f aca="false">'SE-EGM-GL'!AE34+'SE-LRC-GL'!AE34</f>
        <v>0</v>
      </c>
      <c r="AF34" s="13" t="n">
        <f aca="false">'SE-EGM-GL'!AN34+'SE-LRC-GL'!AN34</f>
        <v>0</v>
      </c>
      <c r="AG34" s="47" t="n">
        <f aca="false">'SE-EGM-GL'!AO34+'SE-LRC-GL'!AO34</f>
        <v>0</v>
      </c>
      <c r="AH34" s="13" t="n">
        <f aca="false">'SE-EGM-GL'!AP34+'SE-LRC-GL'!AP34</f>
        <v>0</v>
      </c>
      <c r="AI34" s="47" t="n">
        <f aca="false">'SE-EGM-GL'!AQ34+'SE-LRC-GL'!AQ34</f>
        <v>0</v>
      </c>
      <c r="AJ34" s="13" t="n">
        <f aca="false">'SE-EGM-GL'!AR34+'SE-LRC-GL'!AR34</f>
        <v>0</v>
      </c>
      <c r="AK34" s="47" t="n">
        <f aca="false">'SE-EGM-GL'!AS34+'SE-LRC-GL'!AS34</f>
        <v>0</v>
      </c>
      <c r="AL34" s="13" t="n">
        <f aca="false">'SE-EGM-GL'!AT34+'SE-LRC-GL'!AT34</f>
        <v>0</v>
      </c>
      <c r="AM34" s="47" t="n">
        <f aca="false">'SE-EGM-GL'!AU34+'SE-LRC-GL'!AU34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0</v>
      </c>
      <c r="E35" s="47" t="n">
        <f aca="false">SUM(G35,I35,K35,M35,O35,Q35,S35,U35,W35,Y35,AA35,AC35,AE35,AG35,AI35,AK35,AM35)</f>
        <v>0</v>
      </c>
      <c r="F35" s="114" t="n">
        <f aca="false">('TIE-OUT'!J35+'TIE-OUT'!L35)+(RECLASS!J35+RECLASS!L35)</f>
        <v>0</v>
      </c>
      <c r="G35" s="115" t="n">
        <f aca="false">('TIE-OUT'!K35+'TIE-OUT'!M35)+(RECLASS!K35+RECLASS!M35)</f>
        <v>0</v>
      </c>
      <c r="H35" s="13" t="n">
        <f aca="false">'SE-EGM-GL'!H35+'SE-LRC-GL'!H35</f>
        <v>0</v>
      </c>
      <c r="I35" s="47" t="n">
        <f aca="false">'SE-EGM-GL'!I35+'SE-LRC-GL'!I35</f>
        <v>0</v>
      </c>
      <c r="J35" s="13" t="n">
        <f aca="false">'SE-EGM-GL'!J35+'SE-LRC-GL'!J35</f>
        <v>0</v>
      </c>
      <c r="K35" s="47" t="n">
        <f aca="false">'SE-EGM-GL'!K35+'SE-LRC-GL'!K35</f>
        <v>0</v>
      </c>
      <c r="L35" s="13" t="n">
        <f aca="false">'SE-EGM-GL'!L35+'SE-LRC-GL'!L35</f>
        <v>0</v>
      </c>
      <c r="M35" s="47" t="n">
        <f aca="false">'SE-EGM-GL'!M35+'SE-LRC-GL'!M35</f>
        <v>0</v>
      </c>
      <c r="N35" s="13" t="n">
        <f aca="false">'SE-EGM-GL'!N35+'SE-LRC-GL'!N35</f>
        <v>0</v>
      </c>
      <c r="O35" s="47" t="n">
        <f aca="false">'SE-EGM-GL'!O35+'SE-LRC-GL'!O35</f>
        <v>0</v>
      </c>
      <c r="P35" s="13" t="n">
        <f aca="false">'SE-EGM-GL'!P35+'SE-LRC-GL'!P35</f>
        <v>0</v>
      </c>
      <c r="Q35" s="47" t="n">
        <f aca="false">'SE-EGM-GL'!Q35+'SE-LRC-GL'!Q35</f>
        <v>0</v>
      </c>
      <c r="R35" s="13" t="n">
        <f aca="false">'SE-EGM-GL'!R35+'SE-LRC-GL'!R35</f>
        <v>0</v>
      </c>
      <c r="S35" s="47" t="n">
        <f aca="false">'SE-EGM-GL'!S35+'SE-LRC-GL'!S35</f>
        <v>0</v>
      </c>
      <c r="T35" s="13" t="n">
        <f aca="false">'SE-EGM-GL'!T35+'SE-LRC-GL'!T35</f>
        <v>0</v>
      </c>
      <c r="U35" s="47" t="n">
        <f aca="false">'SE-EGM-GL'!U35+'SE-LRC-GL'!U35</f>
        <v>0</v>
      </c>
      <c r="V35" s="13" t="n">
        <f aca="false">'SE-EGM-GL'!V35+'SE-LRC-GL'!V35</f>
        <v>0</v>
      </c>
      <c r="W35" s="47" t="n">
        <f aca="false">'SE-EGM-GL'!W35+'SE-LRC-GL'!W35</f>
        <v>0</v>
      </c>
      <c r="X35" s="13" t="n">
        <f aca="false">'SE-EGM-GL'!X35+'SE-LRC-GL'!X35</f>
        <v>0</v>
      </c>
      <c r="Y35" s="47" t="n">
        <f aca="false">'SE-EGM-GL'!Y35+'SE-LRC-GL'!Y35</f>
        <v>0</v>
      </c>
      <c r="Z35" s="13" t="n">
        <f aca="false">'SE-EGM-GL'!Z35+'SE-LRC-GL'!Z35</f>
        <v>0</v>
      </c>
      <c r="AA35" s="47" t="n">
        <f aca="false">'SE-EGM-GL'!AA35+'SE-LRC-GL'!AA35</f>
        <v>0</v>
      </c>
      <c r="AB35" s="13" t="n">
        <f aca="false">'SE-EGM-GL'!AB35+'SE-LRC-GL'!AB35</f>
        <v>0</v>
      </c>
      <c r="AC35" s="47" t="n">
        <f aca="false">'SE-EGM-GL'!AC35+'SE-LRC-GL'!AC35</f>
        <v>0</v>
      </c>
      <c r="AD35" s="13" t="n">
        <f aca="false">'SE-EGM-GL'!AD35+'SE-LRC-GL'!AD35</f>
        <v>0</v>
      </c>
      <c r="AE35" s="47" t="n">
        <f aca="false">'SE-EGM-GL'!AE35+'SE-LRC-GL'!AE35</f>
        <v>0</v>
      </c>
      <c r="AF35" s="13" t="n">
        <f aca="false">'SE-EGM-GL'!AN35+'SE-LRC-GL'!AN35</f>
        <v>0</v>
      </c>
      <c r="AG35" s="47" t="n">
        <f aca="false">'SE-EGM-GL'!AO35+'SE-LRC-GL'!AO35</f>
        <v>0</v>
      </c>
      <c r="AH35" s="13" t="n">
        <f aca="false">'SE-EGM-GL'!AP35+'SE-LRC-GL'!AP35</f>
        <v>0</v>
      </c>
      <c r="AI35" s="47" t="n">
        <f aca="false">'SE-EGM-GL'!AQ35+'SE-LRC-GL'!AQ35</f>
        <v>0</v>
      </c>
      <c r="AJ35" s="13" t="n">
        <f aca="false">'SE-EGM-GL'!AR35+'SE-LRC-GL'!AR35</f>
        <v>0</v>
      </c>
      <c r="AK35" s="47" t="n">
        <f aca="false">'SE-EGM-GL'!AS35+'SE-LRC-GL'!AS35</f>
        <v>0</v>
      </c>
      <c r="AL35" s="13" t="n">
        <f aca="false">'SE-EGM-GL'!AT35+'SE-LRC-GL'!AT35</f>
        <v>0</v>
      </c>
      <c r="AM35" s="47" t="n">
        <f aca="false">'SE-EGM-GL'!AU35+'SE-LRC-GL'!AU35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-39120</v>
      </c>
      <c r="E36" s="48" t="n">
        <f aca="false">SUM(E32:E35)</f>
        <v>-69125.04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-68513</v>
      </c>
      <c r="I36" s="48" t="n">
        <f aca="false">SUM(I32:I35)</f>
        <v>-123542</v>
      </c>
      <c r="J36" s="17" t="n">
        <f aca="false">SUM(J32:J35)</f>
        <v>29393</v>
      </c>
      <c r="K36" s="48" t="n">
        <f aca="false">SUM(K32:K35)</f>
        <v>54416.96</v>
      </c>
      <c r="L36" s="17" t="n">
        <f aca="false">SUM(L32:L35)</f>
        <v>0</v>
      </c>
      <c r="M36" s="48" t="n">
        <f aca="false">SUM(M32:M35)</f>
        <v>-821.52</v>
      </c>
      <c r="N36" s="17" t="n">
        <f aca="false">SUM(N32:N35)</f>
        <v>0</v>
      </c>
      <c r="O36" s="48" t="n">
        <f aca="false">SUM(O32:O35)</f>
        <v>6728.64</v>
      </c>
      <c r="P36" s="17" t="n">
        <f aca="false">SUM(P32:P35)</f>
        <v>0</v>
      </c>
      <c r="Q36" s="48" t="n">
        <f aca="false">SUM(Q32:Q35)</f>
        <v>-11031.84</v>
      </c>
      <c r="R36" s="17" t="n">
        <f aca="false">SUM(R32:R35)</f>
        <v>0</v>
      </c>
      <c r="S36" s="48" t="n">
        <f aca="false">SUM(S32:S35)</f>
        <v>-17877.84</v>
      </c>
      <c r="T36" s="17" t="n">
        <f aca="false">SUM(T32:T35)</f>
        <v>0</v>
      </c>
      <c r="U36" s="48" t="n">
        <f aca="false">SUM(U32:U35)</f>
        <v>4929.12</v>
      </c>
      <c r="V36" s="17" t="n">
        <f aca="false">SUM(V32:V35)</f>
        <v>0</v>
      </c>
      <c r="W36" s="48" t="n">
        <f aca="false">SUM(W32:W35)</f>
        <v>-1408.32</v>
      </c>
      <c r="X36" s="17" t="n">
        <f aca="false">SUM(X32:X35)</f>
        <v>0</v>
      </c>
      <c r="Y36" s="48" t="n">
        <f aca="false">SUM(Y32:Y35)</f>
        <v>-13652.88</v>
      </c>
      <c r="Z36" s="17" t="n">
        <f aca="false">SUM(Z32:Z35)</f>
        <v>0</v>
      </c>
      <c r="AA36" s="48" t="n">
        <f aca="false">SUM(AA32:AA35)</f>
        <v>-11110.08</v>
      </c>
      <c r="AB36" s="17" t="n">
        <f aca="false">SUM(AB32:AB35)</f>
        <v>0</v>
      </c>
      <c r="AC36" s="48" t="n">
        <f aca="false">SUM(AC32:AC35)</f>
        <v>44244.72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784843</v>
      </c>
      <c r="E39" s="47" t="n">
        <f aca="false">SUM(G39,I39,K39,M39,O39,Q39,S39,U39,W39,Y39,AA39,AC39,AE39,AG39,AI39,AK39,AM39)</f>
        <v>1557128.51</v>
      </c>
      <c r="F39" s="44" t="n">
        <f aca="false">('TIE-OUT'!J39+'TIE-OUT'!L39)+(RECLASS!J39+RECLASS!L39)</f>
        <v>0</v>
      </c>
      <c r="G39" s="45" t="n">
        <f aca="false">('TIE-OUT'!K39+'TIE-OUT'!M39)+(RECLASS!K39+RECLASS!M39)</f>
        <v>0</v>
      </c>
      <c r="H39" s="13" t="n">
        <f aca="false">'SE-EGM-GL'!H39+'SE-LRC-GL'!H39</f>
        <v>978794</v>
      </c>
      <c r="I39" s="47" t="n">
        <f aca="false">'SE-EGM-GL'!I39+'SE-LRC-GL'!I39</f>
        <v>1772939</v>
      </c>
      <c r="J39" s="13" t="n">
        <f aca="false">'SE-EGM-GL'!J39+'SE-LRC-GL'!J39</f>
        <v>-193951</v>
      </c>
      <c r="K39" s="47" t="n">
        <f aca="false">'SE-EGM-GL'!K39+'SE-LRC-GL'!K39</f>
        <v>-215810.49</v>
      </c>
      <c r="L39" s="13" t="n">
        <f aca="false">'SE-EGM-GL'!L39+'SE-LRC-GL'!L39</f>
        <v>0</v>
      </c>
      <c r="M39" s="47" t="n">
        <f aca="false">'SE-EGM-GL'!M39+'SE-LRC-GL'!M39</f>
        <v>0</v>
      </c>
      <c r="N39" s="13" t="n">
        <f aca="false">'SE-EGM-GL'!N39+'SE-LRC-GL'!N39</f>
        <v>0</v>
      </c>
      <c r="O39" s="47" t="n">
        <f aca="false">'SE-EGM-GL'!O39+'SE-LRC-GL'!O39</f>
        <v>0</v>
      </c>
      <c r="P39" s="13" t="n">
        <f aca="false">'SE-EGM-GL'!P39+'SE-LRC-GL'!P39</f>
        <v>0</v>
      </c>
      <c r="Q39" s="47" t="n">
        <f aca="false">'SE-EGM-GL'!Q39+'SE-LRC-GL'!Q39</f>
        <v>0</v>
      </c>
      <c r="R39" s="13" t="n">
        <f aca="false">'SE-EGM-GL'!R39+'SE-LRC-GL'!R39</f>
        <v>0</v>
      </c>
      <c r="S39" s="47" t="n">
        <f aca="false">'SE-EGM-GL'!S39+'SE-LRC-GL'!S39</f>
        <v>0</v>
      </c>
      <c r="T39" s="13" t="n">
        <f aca="false">'SE-EGM-GL'!T39+'SE-LRC-GL'!T39</f>
        <v>0</v>
      </c>
      <c r="U39" s="47" t="n">
        <f aca="false">'SE-EGM-GL'!U39+'SE-LRC-GL'!U39</f>
        <v>0</v>
      </c>
      <c r="V39" s="13" t="n">
        <f aca="false">'SE-EGM-GL'!V39+'SE-LRC-GL'!V39</f>
        <v>0</v>
      </c>
      <c r="W39" s="47" t="n">
        <f aca="false">'SE-EGM-GL'!W39+'SE-LRC-GL'!W39</f>
        <v>0</v>
      </c>
      <c r="X39" s="13" t="n">
        <f aca="false">'SE-EGM-GL'!X39+'SE-LRC-GL'!X39</f>
        <v>0</v>
      </c>
      <c r="Y39" s="47" t="n">
        <f aca="false">'SE-EGM-GL'!Y39+'SE-LRC-GL'!Y39</f>
        <v>0</v>
      </c>
      <c r="Z39" s="13" t="n">
        <f aca="false">'SE-EGM-GL'!Z39+'SE-LRC-GL'!Z39</f>
        <v>0</v>
      </c>
      <c r="AA39" s="47" t="n">
        <f aca="false">'SE-EGM-GL'!AA39+'SE-LRC-GL'!AA39</f>
        <v>0</v>
      </c>
      <c r="AB39" s="13" t="n">
        <f aca="false">'SE-EGM-GL'!AB39+'SE-LRC-GL'!AB39</f>
        <v>0</v>
      </c>
      <c r="AC39" s="47" t="n">
        <f aca="false">'SE-EGM-GL'!AC39+'SE-LRC-GL'!AC39</f>
        <v>0</v>
      </c>
      <c r="AD39" s="13" t="n">
        <f aca="false">'SE-EGM-GL'!AD39+'SE-LRC-GL'!AD39</f>
        <v>0</v>
      </c>
      <c r="AE39" s="47" t="n">
        <f aca="false">'SE-EGM-GL'!AE39+'SE-LRC-GL'!AE39</f>
        <v>0</v>
      </c>
      <c r="AF39" s="13" t="n">
        <f aca="false">'SE-EGM-GL'!AN39+'SE-LRC-GL'!AN39</f>
        <v>0</v>
      </c>
      <c r="AG39" s="47" t="n">
        <f aca="false">'SE-EGM-GL'!AO39+'SE-LRC-GL'!AO39</f>
        <v>0</v>
      </c>
      <c r="AH39" s="13" t="n">
        <f aca="false">'SE-EGM-GL'!AP39+'SE-LRC-GL'!AP39</f>
        <v>0</v>
      </c>
      <c r="AI39" s="47" t="n">
        <f aca="false">'SE-EGM-GL'!AQ39+'SE-LRC-GL'!AQ39</f>
        <v>0</v>
      </c>
      <c r="AJ39" s="13" t="n">
        <f aca="false">'SE-EGM-GL'!AR39+'SE-LRC-GL'!AR39</f>
        <v>0</v>
      </c>
      <c r="AK39" s="47" t="n">
        <f aca="false">'SE-EGM-GL'!AS39+'SE-LRC-GL'!AS39</f>
        <v>0</v>
      </c>
      <c r="AL39" s="13" t="n">
        <f aca="false">'SE-EGM-GL'!AT39+'SE-LRC-GL'!AT39</f>
        <v>0</v>
      </c>
      <c r="AM39" s="47" t="n">
        <f aca="false">'SE-EGM-GL'!AU39+'SE-LRC-GL'!AU39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-2004147</v>
      </c>
      <c r="E40" s="47" t="n">
        <f aca="false">SUM(G40,I40,K40,M40,O40,Q40,S40,U40,W40,Y40,AA40,AC40,AE40,AG40,AI40,AK40,AM40)</f>
        <v>-3976227.65</v>
      </c>
      <c r="F40" s="13" t="n">
        <f aca="false">('TIE-OUT'!J40+'TIE-OUT'!L40)+(RECLASS!J40+RECLASS!L40)</f>
        <v>0</v>
      </c>
      <c r="G40" s="47" t="n">
        <f aca="false">('TIE-OUT'!K40+'TIE-OUT'!M40)+(RECLASS!K40+RECLASS!M40)</f>
        <v>0</v>
      </c>
      <c r="H40" s="13" t="n">
        <f aca="false">'SE-EGM-GL'!H40+'SE-LRC-GL'!H40</f>
        <v>-2176461</v>
      </c>
      <c r="I40" s="47" t="n">
        <f aca="false">'SE-EGM-GL'!I40+'SE-LRC-GL'!I40</f>
        <v>-4133745</v>
      </c>
      <c r="J40" s="13" t="n">
        <f aca="false">'SE-EGM-GL'!J40+'SE-LRC-GL'!J40</f>
        <v>172314</v>
      </c>
      <c r="K40" s="47" t="n">
        <f aca="false">'SE-EGM-GL'!K40+'SE-LRC-GL'!K40</f>
        <v>157517.35</v>
      </c>
      <c r="L40" s="13" t="n">
        <f aca="false">'SE-EGM-GL'!L40+'SE-LRC-GL'!L40</f>
        <v>0</v>
      </c>
      <c r="M40" s="47" t="n">
        <f aca="false">'SE-EGM-GL'!M40+'SE-LRC-GL'!M40</f>
        <v>0</v>
      </c>
      <c r="N40" s="13" t="n">
        <f aca="false">'SE-EGM-GL'!N40+'SE-LRC-GL'!N40</f>
        <v>0</v>
      </c>
      <c r="O40" s="47" t="n">
        <f aca="false">'SE-EGM-GL'!O40+'SE-LRC-GL'!O40</f>
        <v>0</v>
      </c>
      <c r="P40" s="13" t="n">
        <f aca="false">'SE-EGM-GL'!P40+'SE-LRC-GL'!P40</f>
        <v>0</v>
      </c>
      <c r="Q40" s="47" t="n">
        <f aca="false">'SE-EGM-GL'!Q40+'SE-LRC-GL'!Q40</f>
        <v>0</v>
      </c>
      <c r="R40" s="13" t="n">
        <f aca="false">'SE-EGM-GL'!R40+'SE-LRC-GL'!R40</f>
        <v>0</v>
      </c>
      <c r="S40" s="47" t="n">
        <f aca="false">'SE-EGM-GL'!S40+'SE-LRC-GL'!S40</f>
        <v>0</v>
      </c>
      <c r="T40" s="13" t="n">
        <f aca="false">'SE-EGM-GL'!T40+'SE-LRC-GL'!T40</f>
        <v>0</v>
      </c>
      <c r="U40" s="47" t="n">
        <f aca="false">'SE-EGM-GL'!U40+'SE-LRC-GL'!U40</f>
        <v>0</v>
      </c>
      <c r="V40" s="13" t="n">
        <f aca="false">'SE-EGM-GL'!V40+'SE-LRC-GL'!V40</f>
        <v>0</v>
      </c>
      <c r="W40" s="47" t="n">
        <f aca="false">'SE-EGM-GL'!W40+'SE-LRC-GL'!W40</f>
        <v>0</v>
      </c>
      <c r="X40" s="13" t="n">
        <f aca="false">'SE-EGM-GL'!X40+'SE-LRC-GL'!X40</f>
        <v>0</v>
      </c>
      <c r="Y40" s="47" t="n">
        <f aca="false">'SE-EGM-GL'!Y40+'SE-LRC-GL'!Y40</f>
        <v>0</v>
      </c>
      <c r="Z40" s="13" t="n">
        <f aca="false">'SE-EGM-GL'!Z40+'SE-LRC-GL'!Z40</f>
        <v>0</v>
      </c>
      <c r="AA40" s="47" t="n">
        <f aca="false">'SE-EGM-GL'!AA40+'SE-LRC-GL'!AA40</f>
        <v>0</v>
      </c>
      <c r="AB40" s="13" t="n">
        <f aca="false">'SE-EGM-GL'!AB40+'SE-LRC-GL'!AB40</f>
        <v>0</v>
      </c>
      <c r="AC40" s="47" t="n">
        <f aca="false">'SE-EGM-GL'!AC40+'SE-LRC-GL'!AC40</f>
        <v>0</v>
      </c>
      <c r="AD40" s="13" t="n">
        <f aca="false">'SE-EGM-GL'!AD40+'SE-LRC-GL'!AD40</f>
        <v>0</v>
      </c>
      <c r="AE40" s="47" t="n">
        <f aca="false">'SE-EGM-GL'!AE40+'SE-LRC-GL'!AE40</f>
        <v>0</v>
      </c>
      <c r="AF40" s="13" t="n">
        <f aca="false">'SE-EGM-GL'!AN40+'SE-LRC-GL'!AN40</f>
        <v>0</v>
      </c>
      <c r="AG40" s="47" t="n">
        <f aca="false">'SE-EGM-GL'!AO40+'SE-LRC-GL'!AO40</f>
        <v>0</v>
      </c>
      <c r="AH40" s="13" t="n">
        <f aca="false">'SE-EGM-GL'!AP40+'SE-LRC-GL'!AP40</f>
        <v>0</v>
      </c>
      <c r="AI40" s="47" t="n">
        <f aca="false">'SE-EGM-GL'!AQ40+'SE-LRC-GL'!AQ40</f>
        <v>0</v>
      </c>
      <c r="AJ40" s="13" t="n">
        <f aca="false">'SE-EGM-GL'!AR40+'SE-LRC-GL'!AR40</f>
        <v>0</v>
      </c>
      <c r="AK40" s="47" t="n">
        <f aca="false">'SE-EGM-GL'!AS40+'SE-LRC-GL'!AS40</f>
        <v>0</v>
      </c>
      <c r="AL40" s="13" t="n">
        <f aca="false">'SE-EGM-GL'!AT40+'SE-LRC-GL'!AT40</f>
        <v>0</v>
      </c>
      <c r="AM40" s="47" t="n">
        <f aca="false">'SE-EGM-GL'!AU40+'SE-LRC-GL'!AU40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0</v>
      </c>
      <c r="F41" s="114" t="n">
        <f aca="false">('TIE-OUT'!J41+'TIE-OUT'!L41)+(RECLASS!J41+RECLASS!L41)</f>
        <v>0</v>
      </c>
      <c r="G41" s="115" t="n">
        <f aca="false">('TIE-OUT'!K41+'TIE-OUT'!M41)+(RECLASS!K41+RECLASS!M41)</f>
        <v>0</v>
      </c>
      <c r="H41" s="13" t="n">
        <f aca="false">'SE-EGM-GL'!H41+'SE-LRC-GL'!H41</f>
        <v>0</v>
      </c>
      <c r="I41" s="47" t="n">
        <f aca="false">'SE-EGM-GL'!I41+'SE-LRC-GL'!I41</f>
        <v>0</v>
      </c>
      <c r="J41" s="13" t="n">
        <f aca="false">'SE-EGM-GL'!J41+'SE-LRC-GL'!J41</f>
        <v>0</v>
      </c>
      <c r="K41" s="47" t="n">
        <f aca="false">'SE-EGM-GL'!K41+'SE-LRC-GL'!K41</f>
        <v>0</v>
      </c>
      <c r="L41" s="13" t="n">
        <f aca="false">'SE-EGM-GL'!L41+'SE-LRC-GL'!L41</f>
        <v>0</v>
      </c>
      <c r="M41" s="47" t="n">
        <f aca="false">'SE-EGM-GL'!M41+'SE-LRC-GL'!M41</f>
        <v>0</v>
      </c>
      <c r="N41" s="13" t="n">
        <f aca="false">'SE-EGM-GL'!N41+'SE-LRC-GL'!N41</f>
        <v>0</v>
      </c>
      <c r="O41" s="47" t="n">
        <f aca="false">'SE-EGM-GL'!O41+'SE-LRC-GL'!O41</f>
        <v>0</v>
      </c>
      <c r="P41" s="13" t="n">
        <f aca="false">'SE-EGM-GL'!P41+'SE-LRC-GL'!P41</f>
        <v>0</v>
      </c>
      <c r="Q41" s="47" t="n">
        <f aca="false">'SE-EGM-GL'!Q41+'SE-LRC-GL'!Q41</f>
        <v>0</v>
      </c>
      <c r="R41" s="13" t="n">
        <f aca="false">'SE-EGM-GL'!R41+'SE-LRC-GL'!R41</f>
        <v>0</v>
      </c>
      <c r="S41" s="47" t="n">
        <f aca="false">'SE-EGM-GL'!S41+'SE-LRC-GL'!S41</f>
        <v>0</v>
      </c>
      <c r="T41" s="13" t="n">
        <f aca="false">'SE-EGM-GL'!T41+'SE-LRC-GL'!T41</f>
        <v>0</v>
      </c>
      <c r="U41" s="47" t="n">
        <f aca="false">'SE-EGM-GL'!U41+'SE-LRC-GL'!U41</f>
        <v>0</v>
      </c>
      <c r="V41" s="13" t="n">
        <f aca="false">'SE-EGM-GL'!V41+'SE-LRC-GL'!V41</f>
        <v>0</v>
      </c>
      <c r="W41" s="47" t="n">
        <f aca="false">'SE-EGM-GL'!W41+'SE-LRC-GL'!W41</f>
        <v>0</v>
      </c>
      <c r="X41" s="13" t="n">
        <f aca="false">'SE-EGM-GL'!X41+'SE-LRC-GL'!X41</f>
        <v>0</v>
      </c>
      <c r="Y41" s="47" t="n">
        <f aca="false">'SE-EGM-GL'!Y41+'SE-LRC-GL'!Y41</f>
        <v>0</v>
      </c>
      <c r="Z41" s="13" t="n">
        <f aca="false">'SE-EGM-GL'!Z41+'SE-LRC-GL'!Z41</f>
        <v>0</v>
      </c>
      <c r="AA41" s="47" t="n">
        <f aca="false">'SE-EGM-GL'!AA41+'SE-LRC-GL'!AA41</f>
        <v>0</v>
      </c>
      <c r="AB41" s="13" t="n">
        <f aca="false">'SE-EGM-GL'!AB41+'SE-LRC-GL'!AB41</f>
        <v>0</v>
      </c>
      <c r="AC41" s="47" t="n">
        <f aca="false">'SE-EGM-GL'!AC41+'SE-LRC-GL'!AC41</f>
        <v>0</v>
      </c>
      <c r="AD41" s="13" t="n">
        <f aca="false">'SE-EGM-GL'!AD41+'SE-LRC-GL'!AD41</f>
        <v>0</v>
      </c>
      <c r="AE41" s="47" t="n">
        <f aca="false">'SE-EGM-GL'!AE41+'SE-LRC-GL'!AE41</f>
        <v>0</v>
      </c>
      <c r="AF41" s="13" t="n">
        <f aca="false">'SE-EGM-GL'!AN41+'SE-LRC-GL'!AN41</f>
        <v>0</v>
      </c>
      <c r="AG41" s="47" t="n">
        <f aca="false">'SE-EGM-GL'!AO41+'SE-LRC-GL'!AO41</f>
        <v>0</v>
      </c>
      <c r="AH41" s="13" t="n">
        <f aca="false">'SE-EGM-GL'!AP41+'SE-LRC-GL'!AP41</f>
        <v>0</v>
      </c>
      <c r="AI41" s="47" t="n">
        <f aca="false">'SE-EGM-GL'!AQ41+'SE-LRC-GL'!AQ41</f>
        <v>0</v>
      </c>
      <c r="AJ41" s="13" t="n">
        <f aca="false">'SE-EGM-GL'!AR41+'SE-LRC-GL'!AR41</f>
        <v>0</v>
      </c>
      <c r="AK41" s="47" t="n">
        <f aca="false">'SE-EGM-GL'!AS41+'SE-LRC-GL'!AS41</f>
        <v>0</v>
      </c>
      <c r="AL41" s="13" t="n">
        <f aca="false">'SE-EGM-GL'!AT41+'SE-LRC-GL'!AT41</f>
        <v>0</v>
      </c>
      <c r="AM41" s="47" t="n">
        <f aca="false">'SE-EGM-GL'!AU41+'SE-LRC-GL'!AU41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-2004147</v>
      </c>
      <c r="E42" s="48" t="n">
        <f aca="false">SUM(E40:E41)</f>
        <v>-3976227.65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-2176461</v>
      </c>
      <c r="I42" s="48" t="n">
        <f aca="false">SUM(I40:I41)</f>
        <v>-4133745</v>
      </c>
      <c r="J42" s="17" t="n">
        <f aca="false">SUM(J40:J41)</f>
        <v>172314</v>
      </c>
      <c r="K42" s="48" t="n">
        <f aca="false">SUM(K40:K41)</f>
        <v>157517.35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-1219304</v>
      </c>
      <c r="E43" s="48" t="n">
        <f aca="false">E42+E39</f>
        <v>-2419099.14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-1197667</v>
      </c>
      <c r="I43" s="48" t="n">
        <f aca="false">I42+I39</f>
        <v>-2360806</v>
      </c>
      <c r="J43" s="17" t="n">
        <f aca="false">J42+J39</f>
        <v>-21637</v>
      </c>
      <c r="K43" s="48" t="n">
        <f aca="false">K42+K39</f>
        <v>-58293.14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8416</v>
      </c>
      <c r="E45" s="47" t="n">
        <f aca="false">SUM(G45,I45,K45,M45,O45,Q45,S45,U45,W45,Y45,AA45,AC45,AE45,AG45,AI45,AK45,AM45)</f>
        <v>16242.88</v>
      </c>
      <c r="F45" s="44" t="n">
        <f aca="false">('TIE-OUT'!J45+'TIE-OUT'!L45)+(RECLASS!J45+RECLASS!L45)</f>
        <v>0</v>
      </c>
      <c r="G45" s="45" t="n">
        <f aca="false">('TIE-OUT'!K45+'TIE-OUT'!M45)+(RECLASS!K45+RECLASS!M45)</f>
        <v>0</v>
      </c>
      <c r="H45" s="13" t="n">
        <f aca="false">'SE-EGM-GL'!H45+'SE-LRC-GL'!H45</f>
        <v>0</v>
      </c>
      <c r="I45" s="47" t="n">
        <f aca="false">'SE-EGM-GL'!I45+'SE-LRC-GL'!I45</f>
        <v>0</v>
      </c>
      <c r="J45" s="13" t="n">
        <f aca="false">'SE-EGM-GL'!J45+'SE-LRC-GL'!J45</f>
        <v>8416</v>
      </c>
      <c r="K45" s="47" t="n">
        <f aca="false">'SE-EGM-GL'!K45+'SE-LRC-GL'!K45</f>
        <v>16242.88</v>
      </c>
      <c r="L45" s="13" t="n">
        <f aca="false">'SE-EGM-GL'!L45+'SE-LRC-GL'!L45</f>
        <v>0</v>
      </c>
      <c r="M45" s="47" t="n">
        <f aca="false">'SE-EGM-GL'!M45+'SE-LRC-GL'!M45</f>
        <v>0</v>
      </c>
      <c r="N45" s="13" t="n">
        <f aca="false">'SE-EGM-GL'!N45+'SE-LRC-GL'!N45</f>
        <v>0</v>
      </c>
      <c r="O45" s="47" t="n">
        <f aca="false">'SE-EGM-GL'!O45+'SE-LRC-GL'!O45</f>
        <v>0</v>
      </c>
      <c r="P45" s="13" t="n">
        <f aca="false">'SE-EGM-GL'!P45+'SE-LRC-GL'!P45</f>
        <v>0</v>
      </c>
      <c r="Q45" s="47" t="n">
        <f aca="false">'SE-EGM-GL'!Q45+'SE-LRC-GL'!Q45</f>
        <v>0</v>
      </c>
      <c r="R45" s="13" t="n">
        <f aca="false">'SE-EGM-GL'!R45+'SE-LRC-GL'!R45</f>
        <v>0</v>
      </c>
      <c r="S45" s="47" t="n">
        <f aca="false">'SE-EGM-GL'!S45+'SE-LRC-GL'!S45</f>
        <v>0</v>
      </c>
      <c r="T45" s="13" t="n">
        <f aca="false">'SE-EGM-GL'!T45+'SE-LRC-GL'!T45</f>
        <v>0</v>
      </c>
      <c r="U45" s="47" t="n">
        <f aca="false">'SE-EGM-GL'!U45+'SE-LRC-GL'!U45</f>
        <v>0</v>
      </c>
      <c r="V45" s="13" t="n">
        <f aca="false">'SE-EGM-GL'!V45+'SE-LRC-GL'!V45</f>
        <v>0</v>
      </c>
      <c r="W45" s="47" t="n">
        <f aca="false">'SE-EGM-GL'!W45+'SE-LRC-GL'!W45</f>
        <v>0</v>
      </c>
      <c r="X45" s="13" t="n">
        <f aca="false">'SE-EGM-GL'!X45+'SE-LRC-GL'!X45</f>
        <v>0</v>
      </c>
      <c r="Y45" s="47" t="n">
        <f aca="false">'SE-EGM-GL'!Y45+'SE-LRC-GL'!Y45</f>
        <v>0</v>
      </c>
      <c r="Z45" s="13" t="n">
        <f aca="false">'SE-EGM-GL'!Z45+'SE-LRC-GL'!Z45</f>
        <v>0</v>
      </c>
      <c r="AA45" s="47" t="n">
        <f aca="false">'SE-EGM-GL'!AA45+'SE-LRC-GL'!AA45</f>
        <v>0</v>
      </c>
      <c r="AB45" s="13" t="n">
        <f aca="false">'SE-EGM-GL'!AB45+'SE-LRC-GL'!AB45</f>
        <v>0</v>
      </c>
      <c r="AC45" s="47" t="n">
        <f aca="false">'SE-EGM-GL'!AC45+'SE-LRC-GL'!AC45</f>
        <v>0</v>
      </c>
      <c r="AD45" s="13" t="n">
        <f aca="false">'SE-EGM-GL'!AD45+'SE-LRC-GL'!AD45</f>
        <v>0</v>
      </c>
      <c r="AE45" s="47" t="n">
        <f aca="false">'SE-EGM-GL'!AE45+'SE-LRC-GL'!AE45</f>
        <v>0</v>
      </c>
      <c r="AF45" s="13" t="n">
        <f aca="false">'SE-EGM-GL'!AN45+'SE-LRC-GL'!AN45</f>
        <v>0</v>
      </c>
      <c r="AG45" s="47" t="n">
        <f aca="false">'SE-EGM-GL'!AO45+'SE-LRC-GL'!AO45</f>
        <v>0</v>
      </c>
      <c r="AH45" s="13" t="n">
        <f aca="false">'SE-EGM-GL'!AP45+'SE-LRC-GL'!AP45</f>
        <v>0</v>
      </c>
      <c r="AI45" s="47" t="n">
        <f aca="false">'SE-EGM-GL'!AQ45+'SE-LRC-GL'!AQ45</f>
        <v>0</v>
      </c>
      <c r="AJ45" s="13" t="n">
        <f aca="false">'SE-EGM-GL'!AR45+'SE-LRC-GL'!AR45</f>
        <v>0</v>
      </c>
      <c r="AK45" s="47" t="n">
        <f aca="false">'SE-EGM-GL'!AS45+'SE-LRC-GL'!AS45</f>
        <v>0</v>
      </c>
      <c r="AL45" s="13" t="n">
        <f aca="false">'SE-EGM-GL'!AT45+'SE-LRC-GL'!AT45</f>
        <v>0</v>
      </c>
      <c r="AM45" s="47" t="n">
        <f aca="false">'SE-EGM-GL'!AU45+'SE-LRC-GL'!AU45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82416</v>
      </c>
      <c r="E47" s="47" t="n">
        <f aca="false">SUM(G47,I47,K47,M47,O47,Q47,S47,U47,W47,Y47,AA47,AC47,AE47,AG47,AI47,AK47,AM47)</f>
        <v>148349.13</v>
      </c>
      <c r="F47" s="13" t="n">
        <f aca="false">('TIE-OUT'!J47+'TIE-OUT'!L47)+(RECLASS!J47+RECLASS!L47)</f>
        <v>0</v>
      </c>
      <c r="G47" s="47" t="n">
        <f aca="false">('TIE-OUT'!K47+'TIE-OUT'!M47)+(RECLASS!K47+RECLASS!M47)</f>
        <v>0</v>
      </c>
      <c r="H47" s="13" t="n">
        <f aca="false">'SE-EGM-GL'!H47+'SE-LRC-GL'!H47</f>
        <v>90983</v>
      </c>
      <c r="I47" s="47" t="n">
        <f aca="false">'SE-EGM-GL'!I47+'SE-LRC-GL'!I47</f>
        <v>163769.73</v>
      </c>
      <c r="J47" s="13" t="n">
        <f aca="false">'SE-EGM-GL'!J47+'SE-LRC-GL'!J47</f>
        <v>-8567</v>
      </c>
      <c r="K47" s="47" t="n">
        <f aca="false">'SE-EGM-GL'!K47+'SE-LRC-GL'!K47</f>
        <v>-15420.6</v>
      </c>
      <c r="L47" s="13" t="n">
        <f aca="false">'SE-EGM-GL'!L47+'SE-LRC-GL'!L47</f>
        <v>0</v>
      </c>
      <c r="M47" s="47" t="n">
        <f aca="false">'SE-EGM-GL'!M47+'SE-LRC-GL'!M47</f>
        <v>0</v>
      </c>
      <c r="N47" s="13" t="n">
        <f aca="false">'SE-EGM-GL'!N47+'SE-LRC-GL'!N47</f>
        <v>0</v>
      </c>
      <c r="O47" s="47" t="n">
        <f aca="false">'SE-EGM-GL'!O47+'SE-LRC-GL'!O47</f>
        <v>0</v>
      </c>
      <c r="P47" s="13" t="n">
        <f aca="false">'SE-EGM-GL'!P47+'SE-LRC-GL'!P47</f>
        <v>0</v>
      </c>
      <c r="Q47" s="47" t="n">
        <f aca="false">'SE-EGM-GL'!Q47+'SE-LRC-GL'!Q47</f>
        <v>0</v>
      </c>
      <c r="R47" s="13" t="n">
        <f aca="false">'SE-EGM-GL'!R47+'SE-LRC-GL'!R47</f>
        <v>0</v>
      </c>
      <c r="S47" s="47" t="n">
        <f aca="false">'SE-EGM-GL'!S47+'SE-LRC-GL'!S47</f>
        <v>0</v>
      </c>
      <c r="T47" s="13" t="n">
        <f aca="false">'SE-EGM-GL'!T47+'SE-LRC-GL'!T47</f>
        <v>0</v>
      </c>
      <c r="U47" s="47" t="n">
        <f aca="false">'SE-EGM-GL'!U47+'SE-LRC-GL'!U47</f>
        <v>0</v>
      </c>
      <c r="V47" s="13" t="n">
        <f aca="false">'SE-EGM-GL'!V47+'SE-LRC-GL'!V47</f>
        <v>0</v>
      </c>
      <c r="W47" s="47" t="n">
        <f aca="false">'SE-EGM-GL'!W47+'SE-LRC-GL'!W47</f>
        <v>0</v>
      </c>
      <c r="X47" s="13" t="n">
        <f aca="false">'SE-EGM-GL'!X47+'SE-LRC-GL'!X47</f>
        <v>0</v>
      </c>
      <c r="Y47" s="47" t="n">
        <f aca="false">'SE-EGM-GL'!Y47+'SE-LRC-GL'!Y47</f>
        <v>0</v>
      </c>
      <c r="Z47" s="13" t="n">
        <f aca="false">'SE-EGM-GL'!Z47+'SE-LRC-GL'!Z47</f>
        <v>0</v>
      </c>
      <c r="AA47" s="47" t="n">
        <f aca="false">'SE-EGM-GL'!AA47+'SE-LRC-GL'!AA47</f>
        <v>0</v>
      </c>
      <c r="AB47" s="13" t="n">
        <f aca="false">'SE-EGM-GL'!AB47+'SE-LRC-GL'!AB47</f>
        <v>0</v>
      </c>
      <c r="AC47" s="47" t="n">
        <f aca="false">'SE-EGM-GL'!AC47+'SE-LRC-GL'!AC47</f>
        <v>0</v>
      </c>
      <c r="AD47" s="13" t="n">
        <f aca="false">'SE-EGM-GL'!AD47+'SE-LRC-GL'!AD47</f>
        <v>0</v>
      </c>
      <c r="AE47" s="47" t="n">
        <f aca="false">'SE-EGM-GL'!AE47+'SE-LRC-GL'!AE47</f>
        <v>0</v>
      </c>
      <c r="AF47" s="13" t="n">
        <f aca="false">'SE-EGM-GL'!AN47+'SE-LRC-GL'!AN47</f>
        <v>0</v>
      </c>
      <c r="AG47" s="47" t="n">
        <f aca="false">'SE-EGM-GL'!AO47+'SE-LRC-GL'!AO47</f>
        <v>0</v>
      </c>
      <c r="AH47" s="13" t="n">
        <f aca="false">'SE-EGM-GL'!AP47+'SE-LRC-GL'!AP47</f>
        <v>0</v>
      </c>
      <c r="AI47" s="47" t="n">
        <f aca="false">'SE-EGM-GL'!AQ47+'SE-LRC-GL'!AQ47</f>
        <v>0</v>
      </c>
      <c r="AJ47" s="13" t="n">
        <f aca="false">'SE-EGM-GL'!AR47+'SE-LRC-GL'!AR47</f>
        <v>0</v>
      </c>
      <c r="AK47" s="47" t="n">
        <f aca="false">'SE-EGM-GL'!AS47+'SE-LRC-GL'!AS47</f>
        <v>0</v>
      </c>
      <c r="AL47" s="13" t="n">
        <f aca="false">'SE-EGM-GL'!AT47+'SE-LRC-GL'!AT47</f>
        <v>0</v>
      </c>
      <c r="AM47" s="47" t="n">
        <f aca="false">'SE-EGM-GL'!AU47+'SE-LRC-GL'!AU47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25426</v>
      </c>
      <c r="E49" s="47" t="n">
        <f aca="false">SUM(G49,I49,K49,M49,O49,Q49,S49,U49,W49,Y49,AA49,AC49,AE49,AG49,AI49,AK49,AM49)</f>
        <v>44927.742</v>
      </c>
      <c r="F49" s="13" t="n">
        <f aca="false">('TIE-OUT'!J49+'TIE-OUT'!L49)+(RECLASS!J49+RECLASS!L49)</f>
        <v>0</v>
      </c>
      <c r="G49" s="47" t="n">
        <f aca="false">('TIE-OUT'!K49+'TIE-OUT'!M49)+(RECLASS!K49+RECLASS!M49)</f>
        <v>0</v>
      </c>
      <c r="H49" s="13" t="n">
        <f aca="false">'SE-EGM-GL'!H49+'SE-LRC-GL'!H49</f>
        <v>0</v>
      </c>
      <c r="I49" s="47" t="n">
        <f aca="false">'SE-EGM-GL'!I49+'SE-LRC-GL'!I49</f>
        <v>0</v>
      </c>
      <c r="J49" s="13" t="n">
        <f aca="false">'SE-EGM-GL'!J49+'SE-LRC-GL'!J49</f>
        <v>4187</v>
      </c>
      <c r="K49" s="47" t="n">
        <f aca="false">'SE-EGM-GL'!K49+'SE-LRC-GL'!K49</f>
        <v>7398.429</v>
      </c>
      <c r="L49" s="13" t="n">
        <f aca="false">'SE-EGM-GL'!L49+'SE-LRC-GL'!L49</f>
        <v>-4625</v>
      </c>
      <c r="M49" s="47" t="n">
        <f aca="false">'SE-EGM-GL'!M49+'SE-LRC-GL'!M49</f>
        <v>-8172.375</v>
      </c>
      <c r="N49" s="13" t="n">
        <f aca="false">'SE-EGM-GL'!N49+'SE-LRC-GL'!N49</f>
        <v>-8978</v>
      </c>
      <c r="O49" s="47" t="n">
        <f aca="false">'SE-EGM-GL'!O49+'SE-LRC-GL'!O49</f>
        <v>-15864.126</v>
      </c>
      <c r="P49" s="13" t="n">
        <f aca="false">'SE-EGM-GL'!P49+'SE-LRC-GL'!P49</f>
        <v>0</v>
      </c>
      <c r="Q49" s="47" t="n">
        <f aca="false">'SE-EGM-GL'!Q49+'SE-LRC-GL'!Q49</f>
        <v>0</v>
      </c>
      <c r="R49" s="13" t="n">
        <f aca="false">'SE-EGM-GL'!R49+'SE-LRC-GL'!R49</f>
        <v>37236</v>
      </c>
      <c r="S49" s="47" t="n">
        <f aca="false">'SE-EGM-GL'!S49+'SE-LRC-GL'!S49</f>
        <v>65796.012</v>
      </c>
      <c r="T49" s="13" t="n">
        <f aca="false">'SE-EGM-GL'!T49+'SE-LRC-GL'!T49</f>
        <v>-2394</v>
      </c>
      <c r="U49" s="47" t="n">
        <f aca="false">'SE-EGM-GL'!U49+'SE-LRC-GL'!U49</f>
        <v>-4230.198</v>
      </c>
      <c r="V49" s="13" t="n">
        <f aca="false">'SE-EGM-GL'!V49+'SE-LRC-GL'!V49</f>
        <v>0</v>
      </c>
      <c r="W49" s="47" t="n">
        <f aca="false">'SE-EGM-GL'!W49+'SE-LRC-GL'!W49</f>
        <v>0</v>
      </c>
      <c r="X49" s="13" t="n">
        <f aca="false">'SE-EGM-GL'!X49+'SE-LRC-GL'!X49</f>
        <v>0</v>
      </c>
      <c r="Y49" s="47" t="n">
        <f aca="false">'SE-EGM-GL'!Y49+'SE-LRC-GL'!Y49</f>
        <v>0</v>
      </c>
      <c r="Z49" s="13" t="n">
        <f aca="false">'SE-EGM-GL'!Z49+'SE-LRC-GL'!Z49</f>
        <v>0</v>
      </c>
      <c r="AA49" s="47" t="n">
        <f aca="false">'SE-EGM-GL'!AA49+'SE-LRC-GL'!AA49</f>
        <v>0</v>
      </c>
      <c r="AB49" s="13" t="n">
        <f aca="false">'SE-EGM-GL'!AB49+'SE-LRC-GL'!AB49</f>
        <v>0</v>
      </c>
      <c r="AC49" s="47" t="n">
        <f aca="false">'SE-EGM-GL'!AC49+'SE-LRC-GL'!AC49</f>
        <v>0</v>
      </c>
      <c r="AD49" s="13" t="n">
        <f aca="false">'SE-EGM-GL'!AD49+'SE-LRC-GL'!AD49</f>
        <v>0</v>
      </c>
      <c r="AE49" s="47" t="n">
        <f aca="false">'SE-EGM-GL'!AE49+'SE-LRC-GL'!AE49</f>
        <v>0</v>
      </c>
      <c r="AF49" s="13" t="n">
        <f aca="false">'SE-EGM-GL'!AN49+'SE-LRC-GL'!AN49</f>
        <v>0</v>
      </c>
      <c r="AG49" s="47" t="n">
        <f aca="false">'SE-EGM-GL'!AO49+'SE-LRC-GL'!AO49</f>
        <v>0</v>
      </c>
      <c r="AH49" s="13" t="n">
        <f aca="false">'SE-EGM-GL'!AP49+'SE-LRC-GL'!AP49</f>
        <v>0</v>
      </c>
      <c r="AI49" s="47" t="n">
        <f aca="false">'SE-EGM-GL'!AQ49+'SE-LRC-GL'!AQ49</f>
        <v>0</v>
      </c>
      <c r="AJ49" s="13" t="n">
        <f aca="false">'SE-EGM-GL'!AR49+'SE-LRC-GL'!AR49</f>
        <v>0</v>
      </c>
      <c r="AK49" s="47" t="n">
        <f aca="false">'SE-EGM-GL'!AS49+'SE-LRC-GL'!AS49</f>
        <v>0</v>
      </c>
      <c r="AL49" s="13" t="n">
        <f aca="false">'SE-EGM-GL'!AT49+'SE-LRC-GL'!AT49</f>
        <v>0</v>
      </c>
      <c r="AM49" s="47" t="n">
        <f aca="false">'SE-EGM-GL'!AU49+'SE-LRC-GL'!AU49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-41815</v>
      </c>
      <c r="E51" s="47" t="n">
        <f aca="false">SUM(G51,I51,K51,M51,O51,Q51,S51,U51,W51,Y51,AA51,AC51,AE51,AG51,AI51,AK51,AM51)</f>
        <v>-76475.87</v>
      </c>
      <c r="F51" s="13" t="n">
        <f aca="false">('TIE-OUT'!J51+'TIE-OUT'!L51)+(RECLASS!J51+RECLASS!L51)</f>
        <v>0</v>
      </c>
      <c r="G51" s="47" t="n">
        <f aca="false">('TIE-OUT'!K51+'TIE-OUT'!M51)+(RECLASS!K51+RECLASS!M51)</f>
        <v>0</v>
      </c>
      <c r="H51" s="13" t="n">
        <f aca="false">'SE-EGM-GL'!H51+'SE-LRC-GL'!H51</f>
        <v>-60000</v>
      </c>
      <c r="I51" s="47" t="n">
        <f aca="false">'SE-EGM-GL'!I51+'SE-LRC-GL'!I51</f>
        <v>-108826.47</v>
      </c>
      <c r="J51" s="13" t="n">
        <f aca="false">'SE-EGM-GL'!J51+'SE-LRC-GL'!J51</f>
        <v>18185</v>
      </c>
      <c r="K51" s="47" t="n">
        <f aca="false">'SE-EGM-GL'!K51+'SE-LRC-GL'!K51</f>
        <v>32350.6</v>
      </c>
      <c r="L51" s="13" t="n">
        <f aca="false">'SE-EGM-GL'!L51+'SE-LRC-GL'!L51</f>
        <v>0</v>
      </c>
      <c r="M51" s="47" t="n">
        <f aca="false">'SE-EGM-GL'!M51+'SE-LRC-GL'!M51</f>
        <v>0</v>
      </c>
      <c r="N51" s="13" t="n">
        <f aca="false">'SE-EGM-GL'!N51+'SE-LRC-GL'!N51</f>
        <v>0</v>
      </c>
      <c r="O51" s="47" t="n">
        <f aca="false">'SE-EGM-GL'!O51+'SE-LRC-GL'!O51</f>
        <v>0</v>
      </c>
      <c r="P51" s="13" t="n">
        <f aca="false">'SE-EGM-GL'!P51+'SE-LRC-GL'!P51</f>
        <v>0</v>
      </c>
      <c r="Q51" s="47" t="n">
        <f aca="false">'SE-EGM-GL'!Q51+'SE-LRC-GL'!Q51</f>
        <v>0</v>
      </c>
      <c r="R51" s="13" t="n">
        <f aca="false">'SE-EGM-GL'!R51+'SE-LRC-GL'!R51</f>
        <v>0</v>
      </c>
      <c r="S51" s="47" t="n">
        <f aca="false">'SE-EGM-GL'!S51+'SE-LRC-GL'!S51</f>
        <v>0</v>
      </c>
      <c r="T51" s="13" t="n">
        <f aca="false">'SE-EGM-GL'!T51+'SE-LRC-GL'!T51</f>
        <v>0</v>
      </c>
      <c r="U51" s="47" t="n">
        <f aca="false">'SE-EGM-GL'!U51+'SE-LRC-GL'!U51</f>
        <v>0</v>
      </c>
      <c r="V51" s="13" t="n">
        <f aca="false">'SE-EGM-GL'!V51+'SE-LRC-GL'!V51</f>
        <v>0</v>
      </c>
      <c r="W51" s="47" t="n">
        <f aca="false">'SE-EGM-GL'!W51+'SE-LRC-GL'!W51</f>
        <v>0</v>
      </c>
      <c r="X51" s="13" t="n">
        <f aca="false">'SE-EGM-GL'!X51+'SE-LRC-GL'!X51</f>
        <v>0</v>
      </c>
      <c r="Y51" s="47" t="n">
        <f aca="false">'SE-EGM-GL'!Y51+'SE-LRC-GL'!Y51</f>
        <v>0</v>
      </c>
      <c r="Z51" s="13" t="n">
        <f aca="false">'SE-EGM-GL'!Z51+'SE-LRC-GL'!Z51</f>
        <v>0</v>
      </c>
      <c r="AA51" s="47" t="n">
        <f aca="false">'SE-EGM-GL'!AA51+'SE-LRC-GL'!AA51</f>
        <v>0</v>
      </c>
      <c r="AB51" s="13" t="n">
        <f aca="false">'SE-EGM-GL'!AB51+'SE-LRC-GL'!AB51</f>
        <v>0</v>
      </c>
      <c r="AC51" s="47" t="n">
        <f aca="false">'SE-EGM-GL'!AC51+'SE-LRC-GL'!AC51</f>
        <v>0</v>
      </c>
      <c r="AD51" s="13" t="n">
        <f aca="false">'SE-EGM-GL'!AD51+'SE-LRC-GL'!AD51</f>
        <v>0</v>
      </c>
      <c r="AE51" s="47" t="n">
        <f aca="false">'SE-EGM-GL'!AE51+'SE-LRC-GL'!AE51</f>
        <v>0</v>
      </c>
      <c r="AF51" s="13" t="n">
        <f aca="false">'SE-EGM-GL'!AN51+'SE-LRC-GL'!AN51</f>
        <v>0</v>
      </c>
      <c r="AG51" s="47" t="n">
        <f aca="false">'SE-EGM-GL'!AO51+'SE-LRC-GL'!AO51</f>
        <v>0</v>
      </c>
      <c r="AH51" s="13" t="n">
        <f aca="false">'SE-EGM-GL'!AP51+'SE-LRC-GL'!AP51</f>
        <v>0</v>
      </c>
      <c r="AI51" s="47" t="n">
        <f aca="false">'SE-EGM-GL'!AQ51+'SE-LRC-GL'!AQ51</f>
        <v>0</v>
      </c>
      <c r="AJ51" s="13" t="n">
        <f aca="false">'SE-EGM-GL'!AR51+'SE-LRC-GL'!AR51</f>
        <v>0</v>
      </c>
      <c r="AK51" s="47" t="n">
        <f aca="false">'SE-EGM-GL'!AS51+'SE-LRC-GL'!AS51</f>
        <v>0</v>
      </c>
      <c r="AL51" s="13" t="n">
        <f aca="false">'SE-EGM-GL'!AT51+'SE-LRC-GL'!AT51</f>
        <v>0</v>
      </c>
      <c r="AM51" s="47" t="n">
        <f aca="false">'SE-EGM-GL'!AU51+'SE-LRC-GL'!AU51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-43765</v>
      </c>
      <c r="E54" s="47" t="n">
        <f aca="false">SUM(G54,I54,K54,M54,O54,Q54,S54,U54,W54,Y54,AA54,AC54,AE54,AG54,AI54,AK54,AM54)</f>
        <v>-1312.95</v>
      </c>
      <c r="F54" s="44" t="n">
        <f aca="false">('TIE-OUT'!J54+'TIE-OUT'!L54)+(RECLASS!J54+RECLASS!L54)</f>
        <v>0</v>
      </c>
      <c r="G54" s="45" t="n">
        <f aca="false">('TIE-OUT'!K54+'TIE-OUT'!M54)+(RECLASS!K54+RECLASS!M54)</f>
        <v>0</v>
      </c>
      <c r="H54" s="13" t="n">
        <f aca="false">'SE-EGM-GL'!H54+'SE-LRC-GL'!H54</f>
        <v>0</v>
      </c>
      <c r="I54" s="47" t="n">
        <f aca="false">'SE-EGM-GL'!I54+'SE-LRC-GL'!I54</f>
        <v>0</v>
      </c>
      <c r="J54" s="13" t="n">
        <f aca="false">'SE-EGM-GL'!J54+'SE-LRC-GL'!J54</f>
        <v>-7406</v>
      </c>
      <c r="K54" s="47" t="n">
        <f aca="false">'SE-EGM-GL'!K54+'SE-LRC-GL'!K54</f>
        <v>-222.18</v>
      </c>
      <c r="L54" s="13" t="n">
        <f aca="false">'SE-EGM-GL'!L54+'SE-LRC-GL'!L54</f>
        <v>-36359</v>
      </c>
      <c r="M54" s="47" t="n">
        <f aca="false">'SE-EGM-GL'!M54+'SE-LRC-GL'!M54</f>
        <v>-1090.77</v>
      </c>
      <c r="N54" s="13" t="n">
        <f aca="false">'SE-EGM-GL'!N54+'SE-LRC-GL'!N54</f>
        <v>0</v>
      </c>
      <c r="O54" s="47" t="n">
        <f aca="false">'SE-EGM-GL'!O54+'SE-LRC-GL'!O54</f>
        <v>0</v>
      </c>
      <c r="P54" s="13" t="n">
        <f aca="false">'SE-EGM-GL'!P54+'SE-LRC-GL'!P54</f>
        <v>0</v>
      </c>
      <c r="Q54" s="47" t="n">
        <f aca="false">'SE-EGM-GL'!Q54+'SE-LRC-GL'!Q54</f>
        <v>0</v>
      </c>
      <c r="R54" s="13" t="n">
        <f aca="false">'SE-EGM-GL'!R54+'SE-LRC-GL'!R54</f>
        <v>0</v>
      </c>
      <c r="S54" s="47" t="n">
        <f aca="false">'SE-EGM-GL'!S54+'SE-LRC-GL'!S54</f>
        <v>0</v>
      </c>
      <c r="T54" s="13" t="n">
        <f aca="false">'SE-EGM-GL'!T54+'SE-LRC-GL'!T54</f>
        <v>0</v>
      </c>
      <c r="U54" s="47" t="n">
        <f aca="false">'SE-EGM-GL'!U54+'SE-LRC-GL'!U54</f>
        <v>0</v>
      </c>
      <c r="V54" s="13" t="n">
        <f aca="false">'SE-EGM-GL'!V54+'SE-LRC-GL'!V54</f>
        <v>0</v>
      </c>
      <c r="W54" s="47" t="n">
        <f aca="false">'SE-EGM-GL'!W54+'SE-LRC-GL'!W54</f>
        <v>0</v>
      </c>
      <c r="X54" s="13" t="n">
        <f aca="false">'SE-EGM-GL'!X54+'SE-LRC-GL'!X54</f>
        <v>0</v>
      </c>
      <c r="Y54" s="47" t="n">
        <f aca="false">'SE-EGM-GL'!Y54+'SE-LRC-GL'!Y54</f>
        <v>0</v>
      </c>
      <c r="Z54" s="13" t="n">
        <f aca="false">'SE-EGM-GL'!Z54+'SE-LRC-GL'!Z54</f>
        <v>0</v>
      </c>
      <c r="AA54" s="47" t="n">
        <f aca="false">'SE-EGM-GL'!AA54+'SE-LRC-GL'!AA54</f>
        <v>0</v>
      </c>
      <c r="AB54" s="13" t="n">
        <f aca="false">'SE-EGM-GL'!AB54+'SE-LRC-GL'!AB54</f>
        <v>0</v>
      </c>
      <c r="AC54" s="47" t="n">
        <f aca="false">'SE-EGM-GL'!AC54+'SE-LRC-GL'!AC54</f>
        <v>0</v>
      </c>
      <c r="AD54" s="13" t="n">
        <f aca="false">'SE-EGM-GL'!AD54+'SE-LRC-GL'!AD54</f>
        <v>0</v>
      </c>
      <c r="AE54" s="47" t="n">
        <f aca="false">'SE-EGM-GL'!AE54+'SE-LRC-GL'!AE54</f>
        <v>0</v>
      </c>
      <c r="AF54" s="13" t="n">
        <f aca="false">'SE-EGM-GL'!AN54+'SE-LRC-GL'!AN54</f>
        <v>0</v>
      </c>
      <c r="AG54" s="47" t="n">
        <f aca="false">'SE-EGM-GL'!AO54+'SE-LRC-GL'!AO54</f>
        <v>0</v>
      </c>
      <c r="AH54" s="13" t="n">
        <f aca="false">'SE-EGM-GL'!AP54+'SE-LRC-GL'!AP54</f>
        <v>0</v>
      </c>
      <c r="AI54" s="47" t="n">
        <f aca="false">'SE-EGM-GL'!AQ54+'SE-LRC-GL'!AQ54</f>
        <v>0</v>
      </c>
      <c r="AJ54" s="13" t="n">
        <f aca="false">'SE-EGM-GL'!AR54+'SE-LRC-GL'!AR54</f>
        <v>0</v>
      </c>
      <c r="AK54" s="47" t="n">
        <f aca="false">'SE-EGM-GL'!AS54+'SE-LRC-GL'!AS54</f>
        <v>0</v>
      </c>
      <c r="AL54" s="13" t="n">
        <f aca="false">'SE-EGM-GL'!AT54+'SE-LRC-GL'!AT54</f>
        <v>0</v>
      </c>
      <c r="AM54" s="47" t="n">
        <f aca="false">'SE-EGM-GL'!AU54+'SE-LRC-GL'!AU54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0</v>
      </c>
      <c r="E55" s="47" t="n">
        <f aca="false">SUM(G55,I55,K55,M55,O55,Q55,S55,U55,W55,Y55,AA55,AC55,AE55,AG55,AI55,AK55,AM55)</f>
        <v>0</v>
      </c>
      <c r="F55" s="114" t="n">
        <f aca="false">('TIE-OUT'!J55+'TIE-OUT'!L55)+(RECLASS!J55+RECLASS!L55)</f>
        <v>0</v>
      </c>
      <c r="G55" s="115" t="n">
        <f aca="false">('TIE-OUT'!K55+'TIE-OUT'!M55)+(RECLASS!K55+RECLASS!M55)</f>
        <v>0</v>
      </c>
      <c r="H55" s="13" t="n">
        <f aca="false">'SE-EGM-GL'!H55+'SE-LRC-GL'!H55</f>
        <v>0</v>
      </c>
      <c r="I55" s="47" t="n">
        <f aca="false">'SE-EGM-GL'!I55+'SE-LRC-GL'!I55</f>
        <v>0</v>
      </c>
      <c r="J55" s="13" t="n">
        <f aca="false">'SE-EGM-GL'!J55+'SE-LRC-GL'!J55</f>
        <v>0</v>
      </c>
      <c r="K55" s="47" t="n">
        <f aca="false">'SE-EGM-GL'!K55+'SE-LRC-GL'!K55</f>
        <v>0</v>
      </c>
      <c r="L55" s="13" t="n">
        <f aca="false">'SE-EGM-GL'!L55+'SE-LRC-GL'!L55</f>
        <v>0</v>
      </c>
      <c r="M55" s="47" t="n">
        <f aca="false">'SE-EGM-GL'!M55+'SE-LRC-GL'!M55</f>
        <v>0</v>
      </c>
      <c r="N55" s="13" t="n">
        <f aca="false">'SE-EGM-GL'!N55+'SE-LRC-GL'!N55</f>
        <v>0</v>
      </c>
      <c r="O55" s="47" t="n">
        <f aca="false">'SE-EGM-GL'!O55+'SE-LRC-GL'!O55</f>
        <v>0</v>
      </c>
      <c r="P55" s="13" t="n">
        <f aca="false">'SE-EGM-GL'!P55+'SE-LRC-GL'!P55</f>
        <v>0</v>
      </c>
      <c r="Q55" s="47" t="n">
        <f aca="false">'SE-EGM-GL'!Q55+'SE-LRC-GL'!Q55</f>
        <v>0</v>
      </c>
      <c r="R55" s="13" t="n">
        <f aca="false">'SE-EGM-GL'!R55+'SE-LRC-GL'!R55</f>
        <v>0</v>
      </c>
      <c r="S55" s="47" t="n">
        <f aca="false">'SE-EGM-GL'!S55+'SE-LRC-GL'!S55</f>
        <v>0</v>
      </c>
      <c r="T55" s="13" t="n">
        <f aca="false">'SE-EGM-GL'!T55+'SE-LRC-GL'!T55</f>
        <v>0</v>
      </c>
      <c r="U55" s="47" t="n">
        <f aca="false">'SE-EGM-GL'!U55+'SE-LRC-GL'!U55</f>
        <v>0</v>
      </c>
      <c r="V55" s="13" t="n">
        <f aca="false">'SE-EGM-GL'!V55+'SE-LRC-GL'!V55</f>
        <v>0</v>
      </c>
      <c r="W55" s="47" t="n">
        <f aca="false">'SE-EGM-GL'!W55+'SE-LRC-GL'!W55</f>
        <v>0</v>
      </c>
      <c r="X55" s="13" t="n">
        <f aca="false">'SE-EGM-GL'!X55+'SE-LRC-GL'!X55</f>
        <v>0</v>
      </c>
      <c r="Y55" s="47" t="n">
        <f aca="false">'SE-EGM-GL'!Y55+'SE-LRC-GL'!Y55</f>
        <v>0</v>
      </c>
      <c r="Z55" s="13" t="n">
        <f aca="false">'SE-EGM-GL'!Z55+'SE-LRC-GL'!Z55</f>
        <v>0</v>
      </c>
      <c r="AA55" s="47" t="n">
        <f aca="false">'SE-EGM-GL'!AA55+'SE-LRC-GL'!AA55</f>
        <v>0</v>
      </c>
      <c r="AB55" s="13" t="n">
        <f aca="false">'SE-EGM-GL'!AB55+'SE-LRC-GL'!AB55</f>
        <v>0</v>
      </c>
      <c r="AC55" s="47" t="n">
        <f aca="false">'SE-EGM-GL'!AC55+'SE-LRC-GL'!AC55</f>
        <v>0</v>
      </c>
      <c r="AD55" s="13" t="n">
        <f aca="false">'SE-EGM-GL'!AD55+'SE-LRC-GL'!AD55</f>
        <v>0</v>
      </c>
      <c r="AE55" s="47" t="n">
        <f aca="false">'SE-EGM-GL'!AE55+'SE-LRC-GL'!AE55</f>
        <v>0</v>
      </c>
      <c r="AF55" s="13" t="n">
        <f aca="false">'SE-EGM-GL'!AN55+'SE-LRC-GL'!AN55</f>
        <v>0</v>
      </c>
      <c r="AG55" s="47" t="n">
        <f aca="false">'SE-EGM-GL'!AO55+'SE-LRC-GL'!AO55</f>
        <v>0</v>
      </c>
      <c r="AH55" s="13" t="n">
        <f aca="false">'SE-EGM-GL'!AP55+'SE-LRC-GL'!AP55</f>
        <v>0</v>
      </c>
      <c r="AI55" s="47" t="n">
        <f aca="false">'SE-EGM-GL'!AQ55+'SE-LRC-GL'!AQ55</f>
        <v>0</v>
      </c>
      <c r="AJ55" s="13" t="n">
        <f aca="false">'SE-EGM-GL'!AR55+'SE-LRC-GL'!AR55</f>
        <v>0</v>
      </c>
      <c r="AK55" s="47" t="n">
        <f aca="false">'SE-EGM-GL'!AS55+'SE-LRC-GL'!AS55</f>
        <v>0</v>
      </c>
      <c r="AL55" s="13" t="n">
        <f aca="false">'SE-EGM-GL'!AT55+'SE-LRC-GL'!AT55</f>
        <v>0</v>
      </c>
      <c r="AM55" s="47" t="n">
        <f aca="false">'SE-EGM-GL'!AU55+'SE-LRC-GL'!AU55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-43765</v>
      </c>
      <c r="E56" s="48" t="n">
        <f aca="false">SUM(E54:E55)</f>
        <v>-1312.95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-7406</v>
      </c>
      <c r="K56" s="48" t="n">
        <f aca="false">SUM(K54:K55)</f>
        <v>-222.18</v>
      </c>
      <c r="L56" s="17" t="n">
        <f aca="false">SUM(L54:L55)</f>
        <v>-36359</v>
      </c>
      <c r="M56" s="48" t="n">
        <f aca="false">SUM(M54:M55)</f>
        <v>-1090.77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2728781</v>
      </c>
      <c r="E59" s="47" t="n">
        <f aca="false">SUM(G59,I59,K59,M59,O59,Q59,S59,U59,W59,Y59,AA59,AC59,AE59,AG59,AI59,AK59,AM59)</f>
        <v>139056.47</v>
      </c>
      <c r="F59" s="44" t="n">
        <f aca="false">('TIE-OUT'!J59+'TIE-OUT'!L59)+(RECLASS!J59+RECLASS!L59)</f>
        <v>0</v>
      </c>
      <c r="G59" s="45" t="n">
        <f aca="false">('TIE-OUT'!K59+'TIE-OUT'!M59)+(RECLASS!K59+RECLASS!M59)</f>
        <v>0</v>
      </c>
      <c r="H59" s="13" t="n">
        <f aca="false">'SE-EGM-GL'!H59+'SE-LRC-GL'!H59</f>
        <v>3059641</v>
      </c>
      <c r="I59" s="47" t="n">
        <f aca="false">'SE-EGM-GL'!I59+'SE-LRC-GL'!I59</f>
        <v>140794.28</v>
      </c>
      <c r="J59" s="13" t="n">
        <f aca="false">'SE-EGM-GL'!J59+'SE-LRC-GL'!J59</f>
        <v>-330860</v>
      </c>
      <c r="K59" s="47" t="n">
        <f aca="false">'SE-EGM-GL'!K59+'SE-LRC-GL'!K59</f>
        <v>-1737.81</v>
      </c>
      <c r="L59" s="13" t="n">
        <f aca="false">'SE-EGM-GL'!L59+'SE-LRC-GL'!L59</f>
        <v>0</v>
      </c>
      <c r="M59" s="47" t="n">
        <f aca="false">'SE-EGM-GL'!M59+'SE-LRC-GL'!M59</f>
        <v>0</v>
      </c>
      <c r="N59" s="13" t="n">
        <f aca="false">'SE-EGM-GL'!N59+'SE-LRC-GL'!N59</f>
        <v>0</v>
      </c>
      <c r="O59" s="47" t="n">
        <f aca="false">'SE-EGM-GL'!O59+'SE-LRC-GL'!O59</f>
        <v>0</v>
      </c>
      <c r="P59" s="13" t="n">
        <f aca="false">'SE-EGM-GL'!P59+'SE-LRC-GL'!P59</f>
        <v>0</v>
      </c>
      <c r="Q59" s="47" t="n">
        <f aca="false">'SE-EGM-GL'!Q59+'SE-LRC-GL'!Q59</f>
        <v>0</v>
      </c>
      <c r="R59" s="13" t="n">
        <f aca="false">'SE-EGM-GL'!R59+'SE-LRC-GL'!R59</f>
        <v>0</v>
      </c>
      <c r="S59" s="47" t="n">
        <f aca="false">'SE-EGM-GL'!S59+'SE-LRC-GL'!S59</f>
        <v>0</v>
      </c>
      <c r="T59" s="13" t="n">
        <f aca="false">'SE-EGM-GL'!T59+'SE-LRC-GL'!T59</f>
        <v>0</v>
      </c>
      <c r="U59" s="47" t="n">
        <f aca="false">'SE-EGM-GL'!U59+'SE-LRC-GL'!U59</f>
        <v>0</v>
      </c>
      <c r="V59" s="13" t="n">
        <f aca="false">'SE-EGM-GL'!V59+'SE-LRC-GL'!V59</f>
        <v>0</v>
      </c>
      <c r="W59" s="47" t="n">
        <f aca="false">'SE-EGM-GL'!W59+'SE-LRC-GL'!W59</f>
        <v>0</v>
      </c>
      <c r="X59" s="13" t="n">
        <f aca="false">'SE-EGM-GL'!X59+'SE-LRC-GL'!X59</f>
        <v>0</v>
      </c>
      <c r="Y59" s="47" t="n">
        <f aca="false">'SE-EGM-GL'!Y59+'SE-LRC-GL'!Y59</f>
        <v>0</v>
      </c>
      <c r="Z59" s="13" t="n">
        <f aca="false">'SE-EGM-GL'!Z59+'SE-LRC-GL'!Z59</f>
        <v>0</v>
      </c>
      <c r="AA59" s="47" t="n">
        <f aca="false">'SE-EGM-GL'!AA59+'SE-LRC-GL'!AA59</f>
        <v>0</v>
      </c>
      <c r="AB59" s="13" t="n">
        <f aca="false">'SE-EGM-GL'!AB59+'SE-LRC-GL'!AB59</f>
        <v>0</v>
      </c>
      <c r="AC59" s="47" t="n">
        <f aca="false">'SE-EGM-GL'!AC59+'SE-LRC-GL'!AC59</f>
        <v>0</v>
      </c>
      <c r="AD59" s="13" t="n">
        <f aca="false">'SE-EGM-GL'!AD59+'SE-LRC-GL'!AD59</f>
        <v>0</v>
      </c>
      <c r="AE59" s="47" t="n">
        <f aca="false">'SE-EGM-GL'!AE59+'SE-LRC-GL'!AE59</f>
        <v>0</v>
      </c>
      <c r="AF59" s="13" t="n">
        <f aca="false">'SE-EGM-GL'!AN59+'SE-LRC-GL'!AN59</f>
        <v>0</v>
      </c>
      <c r="AG59" s="47" t="n">
        <f aca="false">'SE-EGM-GL'!AO59+'SE-LRC-GL'!AO59</f>
        <v>0</v>
      </c>
      <c r="AH59" s="13" t="n">
        <f aca="false">'SE-EGM-GL'!AP59+'SE-LRC-GL'!AP59</f>
        <v>0</v>
      </c>
      <c r="AI59" s="47" t="n">
        <f aca="false">'SE-EGM-GL'!AQ59+'SE-LRC-GL'!AQ59</f>
        <v>0</v>
      </c>
      <c r="AJ59" s="13" t="n">
        <f aca="false">'SE-EGM-GL'!AR59+'SE-LRC-GL'!AR59</f>
        <v>0</v>
      </c>
      <c r="AK59" s="47" t="n">
        <f aca="false">'SE-EGM-GL'!AS59+'SE-LRC-GL'!AS59</f>
        <v>0</v>
      </c>
      <c r="AL59" s="13" t="n">
        <f aca="false">'SE-EGM-GL'!AT59+'SE-LRC-GL'!AT59</f>
        <v>0</v>
      </c>
      <c r="AM59" s="47" t="n">
        <f aca="false">'SE-EGM-GL'!AU59+'SE-LRC-GL'!AU59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0</v>
      </c>
      <c r="F60" s="114" t="n">
        <f aca="false">('TIE-OUT'!J60+'TIE-OUT'!L60)+(RECLASS!J60+RECLASS!L60)</f>
        <v>0</v>
      </c>
      <c r="G60" s="115" t="n">
        <f aca="false">('TIE-OUT'!K60+'TIE-OUT'!M60)+(RECLASS!K60+RECLASS!M60)</f>
        <v>0</v>
      </c>
      <c r="H60" s="13" t="n">
        <f aca="false">'SE-EGM-GL'!H60+'SE-LRC-GL'!H60</f>
        <v>0</v>
      </c>
      <c r="I60" s="47" t="n">
        <f aca="false">'SE-EGM-GL'!I60+'SE-LRC-GL'!I60</f>
        <v>0</v>
      </c>
      <c r="J60" s="13" t="n">
        <f aca="false">'SE-EGM-GL'!J60+'SE-LRC-GL'!J60</f>
        <v>0</v>
      </c>
      <c r="K60" s="47" t="n">
        <f aca="false">'SE-EGM-GL'!K60+'SE-LRC-GL'!K60</f>
        <v>0</v>
      </c>
      <c r="L60" s="13" t="n">
        <f aca="false">'SE-EGM-GL'!L60+'SE-LRC-GL'!L60</f>
        <v>0</v>
      </c>
      <c r="M60" s="47" t="n">
        <f aca="false">'SE-EGM-GL'!M60+'SE-LRC-GL'!M60</f>
        <v>0</v>
      </c>
      <c r="N60" s="13" t="n">
        <f aca="false">'SE-EGM-GL'!N60+'SE-LRC-GL'!N60</f>
        <v>0</v>
      </c>
      <c r="O60" s="47" t="n">
        <f aca="false">'SE-EGM-GL'!O60+'SE-LRC-GL'!O60</f>
        <v>0</v>
      </c>
      <c r="P60" s="13" t="n">
        <f aca="false">'SE-EGM-GL'!P60+'SE-LRC-GL'!P60</f>
        <v>0</v>
      </c>
      <c r="Q60" s="47" t="n">
        <f aca="false">'SE-EGM-GL'!Q60+'SE-LRC-GL'!Q60</f>
        <v>0</v>
      </c>
      <c r="R60" s="13" t="n">
        <f aca="false">'SE-EGM-GL'!R60+'SE-LRC-GL'!R60</f>
        <v>0</v>
      </c>
      <c r="S60" s="47" t="n">
        <f aca="false">'SE-EGM-GL'!S60+'SE-LRC-GL'!S60</f>
        <v>0</v>
      </c>
      <c r="T60" s="13" t="n">
        <f aca="false">'SE-EGM-GL'!T60+'SE-LRC-GL'!T60</f>
        <v>0</v>
      </c>
      <c r="U60" s="47" t="n">
        <f aca="false">'SE-EGM-GL'!U60+'SE-LRC-GL'!U60</f>
        <v>0</v>
      </c>
      <c r="V60" s="13" t="n">
        <f aca="false">'SE-EGM-GL'!V60+'SE-LRC-GL'!V60</f>
        <v>0</v>
      </c>
      <c r="W60" s="47" t="n">
        <f aca="false">'SE-EGM-GL'!W60+'SE-LRC-GL'!W60</f>
        <v>0</v>
      </c>
      <c r="X60" s="13" t="n">
        <f aca="false">'SE-EGM-GL'!X60+'SE-LRC-GL'!X60</f>
        <v>0</v>
      </c>
      <c r="Y60" s="47" t="n">
        <f aca="false">'SE-EGM-GL'!Y60+'SE-LRC-GL'!Y60</f>
        <v>0</v>
      </c>
      <c r="Z60" s="13" t="n">
        <f aca="false">'SE-EGM-GL'!Z60+'SE-LRC-GL'!Z60</f>
        <v>0</v>
      </c>
      <c r="AA60" s="47" t="n">
        <f aca="false">'SE-EGM-GL'!AA60+'SE-LRC-GL'!AA60</f>
        <v>0</v>
      </c>
      <c r="AB60" s="13" t="n">
        <f aca="false">'SE-EGM-GL'!AB60+'SE-LRC-GL'!AB60</f>
        <v>0</v>
      </c>
      <c r="AC60" s="47" t="n">
        <f aca="false">'SE-EGM-GL'!AC60+'SE-LRC-GL'!AC60</f>
        <v>0</v>
      </c>
      <c r="AD60" s="13" t="n">
        <f aca="false">'SE-EGM-GL'!AD60+'SE-LRC-GL'!AD60</f>
        <v>0</v>
      </c>
      <c r="AE60" s="47" t="n">
        <f aca="false">'SE-EGM-GL'!AE60+'SE-LRC-GL'!AE60</f>
        <v>0</v>
      </c>
      <c r="AF60" s="13" t="n">
        <f aca="false">'SE-EGM-GL'!AN60+'SE-LRC-GL'!AN60</f>
        <v>0</v>
      </c>
      <c r="AG60" s="47" t="n">
        <f aca="false">'SE-EGM-GL'!AO60+'SE-LRC-GL'!AO60</f>
        <v>0</v>
      </c>
      <c r="AH60" s="13" t="n">
        <f aca="false">'SE-EGM-GL'!AP60+'SE-LRC-GL'!AP60</f>
        <v>0</v>
      </c>
      <c r="AI60" s="47" t="n">
        <f aca="false">'SE-EGM-GL'!AQ60+'SE-LRC-GL'!AQ60</f>
        <v>0</v>
      </c>
      <c r="AJ60" s="13" t="n">
        <f aca="false">'SE-EGM-GL'!AR60+'SE-LRC-GL'!AR60</f>
        <v>0</v>
      </c>
      <c r="AK60" s="47" t="n">
        <f aca="false">'SE-EGM-GL'!AS60+'SE-LRC-GL'!AS60</f>
        <v>0</v>
      </c>
      <c r="AL60" s="13" t="n">
        <f aca="false">'SE-EGM-GL'!AT60+'SE-LRC-GL'!AT60</f>
        <v>0</v>
      </c>
      <c r="AM60" s="47" t="n">
        <f aca="false">'SE-EGM-GL'!AU60+'SE-LRC-GL'!AU60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2728781</v>
      </c>
      <c r="E61" s="48" t="n">
        <f aca="false">SUM(E59:E60)</f>
        <v>139056.47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3059641</v>
      </c>
      <c r="I61" s="48" t="n">
        <f aca="false">SUM(I59:I60)</f>
        <v>140794.28</v>
      </c>
      <c r="J61" s="17" t="n">
        <f aca="false">SUM(J59:J60)</f>
        <v>-330860</v>
      </c>
      <c r="K61" s="48" t="n">
        <f aca="false">SUM(K59:K60)</f>
        <v>-1737.81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-24844693</v>
      </c>
      <c r="E64" s="47" t="n">
        <f aca="false">SUM(G64,I64,K64,M64,O64,Q64,S64,U64,W64,Y64,AA64,AC64,AE64,AG64,AI64,AK64,AM64)</f>
        <v>-2382164.67</v>
      </c>
      <c r="F64" s="44" t="n">
        <f aca="false">('TIE-OUT'!J64+'TIE-OUT'!L64)+(RECLASS!J64+RECLASS!L64)</f>
        <v>0</v>
      </c>
      <c r="G64" s="45" t="n">
        <f aca="false">('TIE-OUT'!K64+'TIE-OUT'!M64)+(RECLASS!K64+RECLASS!M64)</f>
        <v>0</v>
      </c>
      <c r="H64" s="13" t="n">
        <f aca="false">'SE-EGM-GL'!H64+'SE-LRC-GL'!H64</f>
        <v>0</v>
      </c>
      <c r="I64" s="47" t="n">
        <f aca="false">'SE-EGM-GL'!I64+'SE-LRC-GL'!I64</f>
        <v>0</v>
      </c>
      <c r="J64" s="13" t="n">
        <f aca="false">'SE-EGM-GL'!J64+'SE-LRC-GL'!J64</f>
        <v>-24844693</v>
      </c>
      <c r="K64" s="47" t="n">
        <f aca="false">'SE-EGM-GL'!K64+'SE-LRC-GL'!K64</f>
        <v>-2382164.67</v>
      </c>
      <c r="L64" s="13"/>
      <c r="M64" s="47"/>
      <c r="N64" s="13"/>
      <c r="O64" s="47"/>
      <c r="P64" s="13"/>
      <c r="Q64" s="47"/>
      <c r="R64" s="13"/>
      <c r="S64" s="47"/>
      <c r="T64" s="13"/>
      <c r="U64" s="47"/>
      <c r="V64" s="13"/>
      <c r="W64" s="47"/>
      <c r="X64" s="13"/>
      <c r="Y64" s="47"/>
      <c r="Z64" s="13"/>
      <c r="AA64" s="47"/>
      <c r="AB64" s="13"/>
      <c r="AC64" s="47"/>
      <c r="AD64" s="13"/>
      <c r="AE64" s="47"/>
      <c r="AF64" s="13"/>
      <c r="AG64" s="47"/>
      <c r="AH64" s="13"/>
      <c r="AI64" s="47"/>
      <c r="AJ64" s="13"/>
      <c r="AK64" s="47"/>
      <c r="AL64" s="13"/>
      <c r="AM64" s="47"/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23625389</v>
      </c>
      <c r="E65" s="47" t="n">
        <f aca="false">SUM(G65,I65,K65,M65,O65,Q65,S65,U65,W65,Y65,AA65,AC65,AE65,AG65,AI65,AK65,AM65)</f>
        <v>2382164.67</v>
      </c>
      <c r="F65" s="114" t="n">
        <f aca="false">('TIE-OUT'!J65+'TIE-OUT'!L65)+(RECLASS!J65+RECLASS!L65)</f>
        <v>0</v>
      </c>
      <c r="G65" s="115" t="n">
        <f aca="false">('TIE-OUT'!K65+'TIE-OUT'!M65)+(RECLASS!K65+RECLASS!M65)</f>
        <v>-170000</v>
      </c>
      <c r="H65" s="13" t="n">
        <f aca="false">'SE-EGM-GL'!H65+'SE-LRC-GL'!H65</f>
        <v>0</v>
      </c>
      <c r="I65" s="47" t="n">
        <f aca="false">'SE-EGM-GL'!I65+'SE-LRC-GL'!I65</f>
        <v>170000</v>
      </c>
      <c r="J65" s="13" t="n">
        <f aca="false">'SE-EGM-GL'!J65+'SE-LRC-GL'!J65</f>
        <v>23625389</v>
      </c>
      <c r="K65" s="47" t="n">
        <f aca="false">'SE-EGM-GL'!K65+'SE-LRC-GL'!K65</f>
        <v>2382164.67</v>
      </c>
      <c r="L65" s="13"/>
      <c r="M65" s="47"/>
      <c r="N65" s="13"/>
      <c r="O65" s="47"/>
      <c r="P65" s="13"/>
      <c r="Q65" s="47"/>
      <c r="R65" s="13"/>
      <c r="S65" s="47"/>
      <c r="T65" s="13"/>
      <c r="U65" s="47"/>
      <c r="V65" s="13"/>
      <c r="W65" s="47"/>
      <c r="X65" s="13"/>
      <c r="Y65" s="47"/>
      <c r="Z65" s="13"/>
      <c r="AA65" s="47"/>
      <c r="AB65" s="13"/>
      <c r="AC65" s="47"/>
      <c r="AD65" s="13"/>
      <c r="AE65" s="47"/>
      <c r="AF65" s="13"/>
      <c r="AG65" s="47"/>
      <c r="AH65" s="13"/>
      <c r="AI65" s="47"/>
      <c r="AJ65" s="13"/>
      <c r="AK65" s="47"/>
      <c r="AL65" s="13"/>
      <c r="AM65" s="47"/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-1219304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-170000</v>
      </c>
      <c r="H66" s="17" t="n">
        <f aca="false">SUM(H64:H65)</f>
        <v>0</v>
      </c>
      <c r="I66" s="48" t="n">
        <f aca="false">SUM(I64:I65)</f>
        <v>170000</v>
      </c>
      <c r="J66" s="17" t="n">
        <f aca="false">SUM(J64:J65)</f>
        <v>-1219304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0</v>
      </c>
      <c r="F70" s="44" t="n">
        <f aca="false">('TIE-OUT'!J70+'TIE-OUT'!L70)+(RECLASS!J70+RECLASS!L70)</f>
        <v>0</v>
      </c>
      <c r="G70" s="45" t="n">
        <f aca="false">('TIE-OUT'!K70+'TIE-OUT'!M70)+(RECLASS!K70+RECLASS!M70)</f>
        <v>0</v>
      </c>
      <c r="H70" s="13" t="n">
        <f aca="false">'SE-EGM-GL'!H70+'SE-LRC-GL'!H70</f>
        <v>0</v>
      </c>
      <c r="I70" s="47" t="n">
        <f aca="false">'SE-EGM-GL'!I70+'SE-LRC-GL'!I70</f>
        <v>0</v>
      </c>
      <c r="J70" s="13" t="n">
        <f aca="false">'SE-EGM-GL'!J70+'SE-LRC-GL'!J70</f>
        <v>0</v>
      </c>
      <c r="K70" s="47" t="n">
        <f aca="false">'SE-EGM-GL'!K70+'SE-LRC-GL'!K70</f>
        <v>0</v>
      </c>
      <c r="L70" s="13" t="n">
        <f aca="false">'SE-EGM-GL'!L70+'SE-LRC-GL'!L70</f>
        <v>0</v>
      </c>
      <c r="M70" s="47" t="n">
        <f aca="false">'SE-EGM-GL'!M70+'SE-LRC-GL'!M70</f>
        <v>0</v>
      </c>
      <c r="N70" s="13" t="n">
        <f aca="false">'SE-EGM-GL'!N70+'SE-LRC-GL'!N70</f>
        <v>0</v>
      </c>
      <c r="O70" s="47" t="n">
        <f aca="false">'SE-EGM-GL'!O70+'SE-LRC-GL'!O70</f>
        <v>0</v>
      </c>
      <c r="P70" s="13" t="n">
        <f aca="false">'SE-EGM-GL'!P70+'SE-LRC-GL'!P70</f>
        <v>0</v>
      </c>
      <c r="Q70" s="47" t="n">
        <f aca="false">'SE-EGM-GL'!Q70+'SE-LRC-GL'!Q70</f>
        <v>0</v>
      </c>
      <c r="R70" s="13" t="n">
        <f aca="false">'SE-EGM-GL'!R70+'SE-LRC-GL'!R70</f>
        <v>0</v>
      </c>
      <c r="S70" s="47" t="n">
        <f aca="false">'SE-EGM-GL'!S70+'SE-LRC-GL'!S70</f>
        <v>0</v>
      </c>
      <c r="T70" s="13" t="n">
        <f aca="false">'SE-EGM-GL'!T70+'SE-LRC-GL'!T70</f>
        <v>0</v>
      </c>
      <c r="U70" s="47" t="n">
        <f aca="false">'SE-EGM-GL'!U70+'SE-LRC-GL'!U70</f>
        <v>0</v>
      </c>
      <c r="V70" s="13" t="n">
        <f aca="false">'SE-EGM-GL'!V70+'SE-LRC-GL'!V70</f>
        <v>0</v>
      </c>
      <c r="W70" s="47" t="n">
        <f aca="false">'SE-EGM-GL'!W70+'SE-LRC-GL'!W70</f>
        <v>0</v>
      </c>
      <c r="X70" s="13" t="n">
        <f aca="false">'SE-EGM-GL'!X70+'SE-LRC-GL'!X70</f>
        <v>0</v>
      </c>
      <c r="Y70" s="47" t="n">
        <f aca="false">'SE-EGM-GL'!Y70+'SE-LRC-GL'!Y70</f>
        <v>0</v>
      </c>
      <c r="Z70" s="13" t="n">
        <f aca="false">'SE-EGM-GL'!Z70+'SE-LRC-GL'!Z70</f>
        <v>0</v>
      </c>
      <c r="AA70" s="47" t="n">
        <f aca="false">'SE-EGM-GL'!AA70+'SE-LRC-GL'!AA70</f>
        <v>0</v>
      </c>
      <c r="AB70" s="13" t="n">
        <f aca="false">'SE-EGM-GL'!AB70+'SE-LRC-GL'!AB70</f>
        <v>0</v>
      </c>
      <c r="AC70" s="47" t="n">
        <f aca="false">'SE-EGM-GL'!AC70+'SE-LRC-GL'!AC70</f>
        <v>0</v>
      </c>
      <c r="AD70" s="13" t="n">
        <f aca="false">'SE-EGM-GL'!AD70+'SE-LRC-GL'!AD70</f>
        <v>0</v>
      </c>
      <c r="AE70" s="47" t="n">
        <f aca="false">'SE-EGM-GL'!AE70+'SE-LRC-GL'!AE70</f>
        <v>0</v>
      </c>
      <c r="AF70" s="13" t="n">
        <f aca="false">'SE-EGM-GL'!AN70+'SE-LRC-GL'!AN70</f>
        <v>0</v>
      </c>
      <c r="AG70" s="47" t="n">
        <f aca="false">'SE-EGM-GL'!AO70+'SE-LRC-GL'!AO70</f>
        <v>0</v>
      </c>
      <c r="AH70" s="13" t="n">
        <f aca="false">'SE-EGM-GL'!AP70+'SE-LRC-GL'!AP70</f>
        <v>0</v>
      </c>
      <c r="AI70" s="47" t="n">
        <f aca="false">'SE-EGM-GL'!AQ70+'SE-LRC-GL'!AQ70</f>
        <v>0</v>
      </c>
      <c r="AJ70" s="13" t="n">
        <f aca="false">'SE-EGM-GL'!AR70+'SE-LRC-GL'!AR70</f>
        <v>0</v>
      </c>
      <c r="AK70" s="47" t="n">
        <f aca="false">'SE-EGM-GL'!AS70+'SE-LRC-GL'!AS70</f>
        <v>0</v>
      </c>
      <c r="AL70" s="13" t="n">
        <f aca="false">'SE-EGM-GL'!AT70+'SE-LRC-GL'!AT70</f>
        <v>0</v>
      </c>
      <c r="AM70" s="47" t="n">
        <f aca="false">'SE-EGM-GL'!AU70+'SE-LRC-GL'!AU70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('TIE-OUT'!J71+'TIE-OUT'!L71)+(RECLASS!J71+RECLASS!L71)</f>
        <v>0</v>
      </c>
      <c r="G71" s="115" t="n">
        <f aca="false">('TIE-OUT'!K71+'TIE-OUT'!M71)+(RECLASS!K71+RECLASS!M71)</f>
        <v>0</v>
      </c>
      <c r="H71" s="13" t="n">
        <f aca="false">'SE-EGM-GL'!H71+'SE-LRC-GL'!H71</f>
        <v>0</v>
      </c>
      <c r="I71" s="47" t="n">
        <f aca="false">'SE-EGM-GL'!I71+'SE-LRC-GL'!I71</f>
        <v>0</v>
      </c>
      <c r="J71" s="13" t="n">
        <f aca="false">'SE-EGM-GL'!J71+'SE-LRC-GL'!J71</f>
        <v>0</v>
      </c>
      <c r="K71" s="47" t="n">
        <f aca="false">'SE-EGM-GL'!K71+'SE-LRC-GL'!K71</f>
        <v>0</v>
      </c>
      <c r="L71" s="13" t="n">
        <f aca="false">'SE-EGM-GL'!L71+'SE-LRC-GL'!L71</f>
        <v>0</v>
      </c>
      <c r="M71" s="47" t="n">
        <f aca="false">'SE-EGM-GL'!M71+'SE-LRC-GL'!M71</f>
        <v>0</v>
      </c>
      <c r="N71" s="13" t="n">
        <f aca="false">'SE-EGM-GL'!N71+'SE-LRC-GL'!N71</f>
        <v>0</v>
      </c>
      <c r="O71" s="47" t="n">
        <f aca="false">'SE-EGM-GL'!O71+'SE-LRC-GL'!O71</f>
        <v>0</v>
      </c>
      <c r="P71" s="13" t="n">
        <f aca="false">'SE-EGM-GL'!P71+'SE-LRC-GL'!P71</f>
        <v>0</v>
      </c>
      <c r="Q71" s="47" t="n">
        <f aca="false">'SE-EGM-GL'!Q71+'SE-LRC-GL'!Q71</f>
        <v>0</v>
      </c>
      <c r="R71" s="13" t="n">
        <f aca="false">'SE-EGM-GL'!R71+'SE-LRC-GL'!R71</f>
        <v>0</v>
      </c>
      <c r="S71" s="47" t="n">
        <f aca="false">'SE-EGM-GL'!S71+'SE-LRC-GL'!S71</f>
        <v>0</v>
      </c>
      <c r="T71" s="13" t="n">
        <f aca="false">'SE-EGM-GL'!T71+'SE-LRC-GL'!T71</f>
        <v>0</v>
      </c>
      <c r="U71" s="47" t="n">
        <f aca="false">'SE-EGM-GL'!U71+'SE-LRC-GL'!U71</f>
        <v>0</v>
      </c>
      <c r="V71" s="13" t="n">
        <f aca="false">'SE-EGM-GL'!V71+'SE-LRC-GL'!V71</f>
        <v>0</v>
      </c>
      <c r="W71" s="47" t="n">
        <f aca="false">'SE-EGM-GL'!W71+'SE-LRC-GL'!W71</f>
        <v>0</v>
      </c>
      <c r="X71" s="13" t="n">
        <f aca="false">'SE-EGM-GL'!X71+'SE-LRC-GL'!X71</f>
        <v>0</v>
      </c>
      <c r="Y71" s="47" t="n">
        <f aca="false">'SE-EGM-GL'!Y71+'SE-LRC-GL'!Y71</f>
        <v>0</v>
      </c>
      <c r="Z71" s="13" t="n">
        <f aca="false">'SE-EGM-GL'!Z71+'SE-LRC-GL'!Z71</f>
        <v>0</v>
      </c>
      <c r="AA71" s="47" t="n">
        <f aca="false">'SE-EGM-GL'!AA71+'SE-LRC-GL'!AA71</f>
        <v>0</v>
      </c>
      <c r="AB71" s="13" t="n">
        <f aca="false">'SE-EGM-GL'!AB71+'SE-LRC-GL'!AB71</f>
        <v>0</v>
      </c>
      <c r="AC71" s="47" t="n">
        <f aca="false">'SE-EGM-GL'!AC71+'SE-LRC-GL'!AC71</f>
        <v>0</v>
      </c>
      <c r="AD71" s="13" t="n">
        <f aca="false">'SE-EGM-GL'!AD71+'SE-LRC-GL'!AD71</f>
        <v>0</v>
      </c>
      <c r="AE71" s="47" t="n">
        <f aca="false">'SE-EGM-GL'!AE71+'SE-LRC-GL'!AE71</f>
        <v>0</v>
      </c>
      <c r="AF71" s="13" t="n">
        <f aca="false">'SE-EGM-GL'!AN71+'SE-LRC-GL'!AN71</f>
        <v>0</v>
      </c>
      <c r="AG71" s="47" t="n">
        <f aca="false">'SE-EGM-GL'!AO71+'SE-LRC-GL'!AO71</f>
        <v>0</v>
      </c>
      <c r="AH71" s="13" t="n">
        <f aca="false">'SE-EGM-GL'!AP71+'SE-LRC-GL'!AP71</f>
        <v>0</v>
      </c>
      <c r="AI71" s="47" t="n">
        <f aca="false">'SE-EGM-GL'!AQ71+'SE-LRC-GL'!AQ71</f>
        <v>0</v>
      </c>
      <c r="AJ71" s="13" t="n">
        <f aca="false">'SE-EGM-GL'!AR71+'SE-LRC-GL'!AR71</f>
        <v>0</v>
      </c>
      <c r="AK71" s="47" t="n">
        <f aca="false">'SE-EGM-GL'!AS71+'SE-LRC-GL'!AS71</f>
        <v>0</v>
      </c>
      <c r="AL71" s="13" t="n">
        <f aca="false">'SE-EGM-GL'!AT71+'SE-LRC-GL'!AT71</f>
        <v>0</v>
      </c>
      <c r="AM71" s="47" t="n">
        <f aca="false">'SE-EGM-GL'!AU71+'SE-LRC-GL'!AU71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('TIE-OUT'!J73+'TIE-OUT'!L73)+(RECLASS!J73+RECLASS!L73)</f>
        <v>0</v>
      </c>
      <c r="G73" s="13" t="n">
        <f aca="false">('TIE-OUT'!K73+'TIE-OUT'!M73)+(RECLASS!K73+RECLASS!M73)</f>
        <v>0</v>
      </c>
      <c r="H73" s="13" t="n">
        <f aca="false">'SE-EGM-GL'!H73+'SE-LRC-GL'!H73</f>
        <v>0</v>
      </c>
      <c r="I73" s="47" t="n">
        <f aca="false">'SE-EGM-GL'!I73+'SE-LRC-GL'!I73</f>
        <v>0</v>
      </c>
      <c r="J73" s="13" t="n">
        <f aca="false">'SE-EGM-GL'!J73+'SE-LRC-GL'!J73</f>
        <v>0</v>
      </c>
      <c r="K73" s="47" t="n">
        <f aca="false">'SE-EGM-GL'!K73+'SE-LRC-GL'!K73</f>
        <v>0</v>
      </c>
      <c r="L73" s="13" t="n">
        <f aca="false">'SE-EGM-GL'!L73+'SE-LRC-GL'!L73</f>
        <v>0</v>
      </c>
      <c r="M73" s="47" t="n">
        <f aca="false">'SE-EGM-GL'!M73+'SE-LRC-GL'!M73</f>
        <v>0</v>
      </c>
      <c r="N73" s="13" t="n">
        <f aca="false">'SE-EGM-GL'!N73+'SE-LRC-GL'!N73</f>
        <v>0</v>
      </c>
      <c r="O73" s="47" t="n">
        <f aca="false">'SE-EGM-GL'!O73+'SE-LRC-GL'!O73</f>
        <v>0</v>
      </c>
      <c r="P73" s="13" t="n">
        <f aca="false">'SE-EGM-GL'!P73+'SE-LRC-GL'!P73</f>
        <v>0</v>
      </c>
      <c r="Q73" s="47" t="n">
        <f aca="false">'SE-EGM-GL'!Q73+'SE-LRC-GL'!Q73</f>
        <v>0</v>
      </c>
      <c r="R73" s="13" t="n">
        <f aca="false">'SE-EGM-GL'!R73+'SE-LRC-GL'!R73</f>
        <v>0</v>
      </c>
      <c r="S73" s="47" t="n">
        <f aca="false">'SE-EGM-GL'!S73+'SE-LRC-GL'!S73</f>
        <v>0</v>
      </c>
      <c r="T73" s="13" t="n">
        <f aca="false">'SE-EGM-GL'!T73+'SE-LRC-GL'!T73</f>
        <v>0</v>
      </c>
      <c r="U73" s="47" t="n">
        <f aca="false">'SE-EGM-GL'!U73+'SE-LRC-GL'!U73</f>
        <v>0</v>
      </c>
      <c r="V73" s="13" t="n">
        <f aca="false">'SE-EGM-GL'!V73+'SE-LRC-GL'!V73</f>
        <v>0</v>
      </c>
      <c r="W73" s="47" t="n">
        <f aca="false">'SE-EGM-GL'!W73+'SE-LRC-GL'!W73</f>
        <v>0</v>
      </c>
      <c r="X73" s="13" t="n">
        <f aca="false">'SE-EGM-GL'!X73+'SE-LRC-GL'!X73</f>
        <v>0</v>
      </c>
      <c r="Y73" s="47" t="n">
        <f aca="false">'SE-EGM-GL'!Y73+'SE-LRC-GL'!Y73</f>
        <v>0</v>
      </c>
      <c r="Z73" s="13" t="n">
        <f aca="false">'SE-EGM-GL'!Z73+'SE-LRC-GL'!Z73</f>
        <v>0</v>
      </c>
      <c r="AA73" s="47" t="n">
        <f aca="false">'SE-EGM-GL'!AA73+'SE-LRC-GL'!AA73</f>
        <v>0</v>
      </c>
      <c r="AB73" s="13" t="n">
        <f aca="false">'SE-EGM-GL'!AB73+'SE-LRC-GL'!AB73</f>
        <v>0</v>
      </c>
      <c r="AC73" s="47" t="n">
        <f aca="false">'SE-EGM-GL'!AC73+'SE-LRC-GL'!AC73</f>
        <v>0</v>
      </c>
      <c r="AD73" s="13" t="n">
        <f aca="false">'SE-EGM-GL'!AD73+'SE-LRC-GL'!AD73</f>
        <v>0</v>
      </c>
      <c r="AE73" s="47" t="n">
        <f aca="false">'SE-EGM-GL'!AE73+'SE-LRC-GL'!AE73</f>
        <v>0</v>
      </c>
      <c r="AF73" s="13" t="n">
        <f aca="false">'SE-EGM-GL'!AN73+'SE-LRC-GL'!AN73</f>
        <v>0</v>
      </c>
      <c r="AG73" s="47" t="n">
        <f aca="false">'SE-EGM-GL'!AO73+'SE-LRC-GL'!AO73</f>
        <v>0</v>
      </c>
      <c r="AH73" s="13" t="n">
        <f aca="false">'SE-EGM-GL'!AP73+'SE-LRC-GL'!AP73</f>
        <v>0</v>
      </c>
      <c r="AI73" s="47" t="n">
        <f aca="false">'SE-EGM-GL'!AQ73+'SE-LRC-GL'!AQ73</f>
        <v>0</v>
      </c>
      <c r="AJ73" s="13" t="n">
        <f aca="false">'SE-EGM-GL'!AR73+'SE-LRC-GL'!AR73</f>
        <v>0</v>
      </c>
      <c r="AK73" s="47" t="n">
        <f aca="false">'SE-EGM-GL'!AS73+'SE-LRC-GL'!AS73</f>
        <v>0</v>
      </c>
      <c r="AL73" s="13" t="n">
        <f aca="false">'SE-EGM-GL'!AT73+'SE-LRC-GL'!AT73</f>
        <v>0</v>
      </c>
      <c r="AM73" s="47" t="n">
        <f aca="false">'SE-EGM-GL'!AU73+'SE-LRC-GL'!AU73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0</v>
      </c>
      <c r="F74" s="13" t="n">
        <f aca="false">('TIE-OUT'!J74+'TIE-OUT'!L74)+(RECLASS!J74+RECLASS!L74)</f>
        <v>0</v>
      </c>
      <c r="G74" s="13" t="n">
        <f aca="false">('TIE-OUT'!K74+'TIE-OUT'!M74)+(RECLASS!K74+RECLASS!M74)</f>
        <v>0</v>
      </c>
      <c r="H74" s="13" t="n">
        <f aca="false">'SE-EGM-GL'!H74+'SE-LRC-GL'!H74</f>
        <v>0</v>
      </c>
      <c r="I74" s="47" t="n">
        <f aca="false">'SE-EGM-GL'!I74+'SE-LRC-GL'!I74</f>
        <v>0</v>
      </c>
      <c r="J74" s="13" t="n">
        <f aca="false">'SE-EGM-GL'!J74+'SE-LRC-GL'!J74</f>
        <v>0</v>
      </c>
      <c r="K74" s="47" t="n">
        <f aca="false">'SE-EGM-GL'!K74+'SE-LRC-GL'!K74</f>
        <v>0</v>
      </c>
      <c r="L74" s="13" t="n">
        <f aca="false">'SE-EGM-GL'!L74+'SE-LRC-GL'!L74</f>
        <v>0</v>
      </c>
      <c r="M74" s="47" t="n">
        <f aca="false">'SE-EGM-GL'!M74+'SE-LRC-GL'!M74</f>
        <v>0</v>
      </c>
      <c r="N74" s="13" t="n">
        <f aca="false">'SE-EGM-GL'!N74+'SE-LRC-GL'!N74</f>
        <v>0</v>
      </c>
      <c r="O74" s="47" t="n">
        <f aca="false">'SE-EGM-GL'!O74+'SE-LRC-GL'!O74</f>
        <v>0</v>
      </c>
      <c r="P74" s="13" t="n">
        <f aca="false">'SE-EGM-GL'!P74+'SE-LRC-GL'!P74</f>
        <v>0</v>
      </c>
      <c r="Q74" s="47" t="n">
        <f aca="false">'SE-EGM-GL'!Q74+'SE-LRC-GL'!Q74</f>
        <v>0</v>
      </c>
      <c r="R74" s="13" t="n">
        <f aca="false">'SE-EGM-GL'!R74+'SE-LRC-GL'!R74</f>
        <v>0</v>
      </c>
      <c r="S74" s="47" t="n">
        <f aca="false">'SE-EGM-GL'!S74+'SE-LRC-GL'!S74</f>
        <v>0</v>
      </c>
      <c r="T74" s="13" t="n">
        <f aca="false">'SE-EGM-GL'!T74+'SE-LRC-GL'!T74</f>
        <v>0</v>
      </c>
      <c r="U74" s="47" t="n">
        <f aca="false">'SE-EGM-GL'!U74+'SE-LRC-GL'!U74</f>
        <v>0</v>
      </c>
      <c r="V74" s="13" t="n">
        <f aca="false">'SE-EGM-GL'!V74+'SE-LRC-GL'!V74</f>
        <v>0</v>
      </c>
      <c r="W74" s="47" t="n">
        <f aca="false">'SE-EGM-GL'!W74+'SE-LRC-GL'!W74</f>
        <v>0</v>
      </c>
      <c r="X74" s="13" t="n">
        <f aca="false">'SE-EGM-GL'!X74+'SE-LRC-GL'!X74</f>
        <v>0</v>
      </c>
      <c r="Y74" s="47" t="n">
        <f aca="false">'SE-EGM-GL'!Y74+'SE-LRC-GL'!Y74</f>
        <v>0</v>
      </c>
      <c r="Z74" s="13" t="n">
        <f aca="false">'SE-EGM-GL'!Z74+'SE-LRC-GL'!Z74</f>
        <v>0</v>
      </c>
      <c r="AA74" s="47" t="n">
        <f aca="false">'SE-EGM-GL'!AA74+'SE-LRC-GL'!AA74</f>
        <v>0</v>
      </c>
      <c r="AB74" s="13" t="n">
        <f aca="false">'SE-EGM-GL'!AB74+'SE-LRC-GL'!AB74</f>
        <v>0</v>
      </c>
      <c r="AC74" s="47" t="n">
        <f aca="false">'SE-EGM-GL'!AC74+'SE-LRC-GL'!AC74</f>
        <v>0</v>
      </c>
      <c r="AD74" s="13" t="n">
        <f aca="false">'SE-EGM-GL'!AD74+'SE-LRC-GL'!AD74</f>
        <v>0</v>
      </c>
      <c r="AE74" s="47" t="n">
        <f aca="false">'SE-EGM-GL'!AE74+'SE-LRC-GL'!AE74</f>
        <v>0</v>
      </c>
      <c r="AF74" s="13" t="n">
        <f aca="false">'SE-EGM-GL'!AN74+'SE-LRC-GL'!AN74</f>
        <v>0</v>
      </c>
      <c r="AG74" s="47" t="n">
        <f aca="false">'SE-EGM-GL'!AO74+'SE-LRC-GL'!AO74</f>
        <v>0</v>
      </c>
      <c r="AH74" s="13" t="n">
        <f aca="false">'SE-EGM-GL'!AP74+'SE-LRC-GL'!AP74</f>
        <v>0</v>
      </c>
      <c r="AI74" s="47" t="n">
        <f aca="false">'SE-EGM-GL'!AQ74+'SE-LRC-GL'!AQ74</f>
        <v>0</v>
      </c>
      <c r="AJ74" s="13" t="n">
        <f aca="false">'SE-EGM-GL'!AR74+'SE-LRC-GL'!AR74</f>
        <v>0</v>
      </c>
      <c r="AK74" s="47" t="n">
        <f aca="false">'SE-EGM-GL'!AS74+'SE-LRC-GL'!AS74</f>
        <v>0</v>
      </c>
      <c r="AL74" s="13" t="n">
        <f aca="false">'SE-EGM-GL'!AT74+'SE-LRC-GL'!AT74</f>
        <v>0</v>
      </c>
      <c r="AM74" s="47" t="n">
        <f aca="false">'SE-EGM-GL'!AU74+'SE-LRC-GL'!AU74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0</v>
      </c>
      <c r="F75" s="13" t="n">
        <f aca="false">('TIE-OUT'!J75+'TIE-OUT'!L75)+(RECLASS!J75+RECLASS!L75)</f>
        <v>0</v>
      </c>
      <c r="G75" s="13" t="n">
        <f aca="false">('TIE-OUT'!K75+'TIE-OUT'!M75)+(RECLASS!K75+RECLASS!M75)</f>
        <v>0</v>
      </c>
      <c r="H75" s="13" t="n">
        <f aca="false">'SE-EGM-GL'!H75+'SE-LRC-GL'!H75</f>
        <v>0</v>
      </c>
      <c r="I75" s="47" t="n">
        <f aca="false">'SE-EGM-GL'!I75+'SE-LRC-GL'!I75</f>
        <v>0</v>
      </c>
      <c r="J75" s="13" t="n">
        <f aca="false">'SE-EGM-GL'!J75+'SE-LRC-GL'!J75</f>
        <v>0</v>
      </c>
      <c r="K75" s="47" t="n">
        <f aca="false">'SE-EGM-GL'!K75+'SE-LRC-GL'!K75</f>
        <v>0</v>
      </c>
      <c r="L75" s="13" t="n">
        <f aca="false">'SE-EGM-GL'!L75+'SE-LRC-GL'!L75</f>
        <v>0</v>
      </c>
      <c r="M75" s="47" t="n">
        <f aca="false">'SE-EGM-GL'!M75+'SE-LRC-GL'!M75</f>
        <v>0</v>
      </c>
      <c r="N75" s="13" t="n">
        <f aca="false">'SE-EGM-GL'!N75+'SE-LRC-GL'!N75</f>
        <v>0</v>
      </c>
      <c r="O75" s="47" t="n">
        <f aca="false">'SE-EGM-GL'!O75+'SE-LRC-GL'!O75</f>
        <v>0</v>
      </c>
      <c r="P75" s="13" t="n">
        <f aca="false">'SE-EGM-GL'!P75+'SE-LRC-GL'!P75</f>
        <v>0</v>
      </c>
      <c r="Q75" s="47" t="n">
        <f aca="false">'SE-EGM-GL'!Q75+'SE-LRC-GL'!Q75</f>
        <v>0</v>
      </c>
      <c r="R75" s="13" t="n">
        <f aca="false">'SE-EGM-GL'!R75+'SE-LRC-GL'!R75</f>
        <v>0</v>
      </c>
      <c r="S75" s="47" t="n">
        <f aca="false">'SE-EGM-GL'!S75+'SE-LRC-GL'!S75</f>
        <v>0</v>
      </c>
      <c r="T75" s="13" t="n">
        <f aca="false">'SE-EGM-GL'!T75+'SE-LRC-GL'!T75</f>
        <v>0</v>
      </c>
      <c r="U75" s="47" t="n">
        <f aca="false">'SE-EGM-GL'!U75+'SE-LRC-GL'!U75</f>
        <v>0</v>
      </c>
      <c r="V75" s="13" t="n">
        <f aca="false">'SE-EGM-GL'!V75+'SE-LRC-GL'!V75</f>
        <v>0</v>
      </c>
      <c r="W75" s="47" t="n">
        <f aca="false">'SE-EGM-GL'!W75+'SE-LRC-GL'!W75</f>
        <v>0</v>
      </c>
      <c r="X75" s="13" t="n">
        <f aca="false">'SE-EGM-GL'!X75+'SE-LRC-GL'!X75</f>
        <v>0</v>
      </c>
      <c r="Y75" s="47" t="n">
        <f aca="false">'SE-EGM-GL'!Y75+'SE-LRC-GL'!Y75</f>
        <v>0</v>
      </c>
      <c r="Z75" s="13" t="n">
        <f aca="false">'SE-EGM-GL'!Z75+'SE-LRC-GL'!Z75</f>
        <v>0</v>
      </c>
      <c r="AA75" s="47" t="n">
        <f aca="false">'SE-EGM-GL'!AA75+'SE-LRC-GL'!AA75</f>
        <v>0</v>
      </c>
      <c r="AB75" s="13" t="n">
        <f aca="false">'SE-EGM-GL'!AB75+'SE-LRC-GL'!AB75</f>
        <v>0</v>
      </c>
      <c r="AC75" s="47" t="n">
        <f aca="false">'SE-EGM-GL'!AC75+'SE-LRC-GL'!AC75</f>
        <v>0</v>
      </c>
      <c r="AD75" s="13" t="n">
        <f aca="false">'SE-EGM-GL'!AD75+'SE-LRC-GL'!AD75</f>
        <v>0</v>
      </c>
      <c r="AE75" s="47" t="n">
        <f aca="false">'SE-EGM-GL'!AE75+'SE-LRC-GL'!AE75</f>
        <v>0</v>
      </c>
      <c r="AF75" s="13" t="n">
        <f aca="false">'SE-EGM-GL'!AN75+'SE-LRC-GL'!AN75</f>
        <v>0</v>
      </c>
      <c r="AG75" s="47" t="n">
        <f aca="false">'SE-EGM-GL'!AO75+'SE-LRC-GL'!AO75</f>
        <v>0</v>
      </c>
      <c r="AH75" s="13" t="n">
        <f aca="false">'SE-EGM-GL'!AP75+'SE-LRC-GL'!AP75</f>
        <v>0</v>
      </c>
      <c r="AI75" s="47" t="n">
        <f aca="false">'SE-EGM-GL'!AQ75+'SE-LRC-GL'!AQ75</f>
        <v>0</v>
      </c>
      <c r="AJ75" s="13" t="n">
        <f aca="false">'SE-EGM-GL'!AR75+'SE-LRC-GL'!AR75</f>
        <v>0</v>
      </c>
      <c r="AK75" s="47" t="n">
        <f aca="false">'SE-EGM-GL'!AS75+'SE-LRC-GL'!AS75</f>
        <v>0</v>
      </c>
      <c r="AL75" s="13" t="n">
        <f aca="false">'SE-EGM-GL'!AT75+'SE-LRC-GL'!AT75</f>
        <v>0</v>
      </c>
      <c r="AM75" s="47" t="n">
        <f aca="false">'SE-EGM-GL'!AU75+'SE-LRC-GL'!AU75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0</v>
      </c>
      <c r="F76" s="13" t="n">
        <f aca="false">('TIE-OUT'!J76+'TIE-OUT'!L76)+(RECLASS!J76+RECLASS!L76)</f>
        <v>0</v>
      </c>
      <c r="G76" s="13" t="n">
        <f aca="false">('TIE-OUT'!K76+'TIE-OUT'!M76)+(RECLASS!K76+RECLASS!M76)</f>
        <v>0</v>
      </c>
      <c r="H76" s="13" t="n">
        <f aca="false">'SE-EGM-GL'!H76+'SE-LRC-GL'!H76</f>
        <v>0</v>
      </c>
      <c r="I76" s="47" t="n">
        <f aca="false">'SE-EGM-GL'!I76+'SE-LRC-GL'!I76</f>
        <v>0</v>
      </c>
      <c r="J76" s="13" t="n">
        <f aca="false">'SE-EGM-GL'!J76+'SE-LRC-GL'!J76</f>
        <v>0</v>
      </c>
      <c r="K76" s="47" t="n">
        <f aca="false">'SE-EGM-GL'!K76+'SE-LRC-GL'!K76</f>
        <v>0</v>
      </c>
      <c r="L76" s="13" t="n">
        <f aca="false">'SE-EGM-GL'!L76+'SE-LRC-GL'!L76</f>
        <v>0</v>
      </c>
      <c r="M76" s="47" t="n">
        <f aca="false">'SE-EGM-GL'!M76+'SE-LRC-GL'!M76</f>
        <v>0</v>
      </c>
      <c r="N76" s="13" t="n">
        <f aca="false">'SE-EGM-GL'!N76+'SE-LRC-GL'!N76</f>
        <v>0</v>
      </c>
      <c r="O76" s="47" t="n">
        <f aca="false">'SE-EGM-GL'!O76+'SE-LRC-GL'!O76</f>
        <v>0</v>
      </c>
      <c r="P76" s="13" t="n">
        <f aca="false">'SE-EGM-GL'!P76+'SE-LRC-GL'!P76</f>
        <v>0</v>
      </c>
      <c r="Q76" s="47" t="n">
        <f aca="false">'SE-EGM-GL'!Q76+'SE-LRC-GL'!Q76</f>
        <v>0</v>
      </c>
      <c r="R76" s="13" t="n">
        <f aca="false">'SE-EGM-GL'!R76+'SE-LRC-GL'!R76</f>
        <v>0</v>
      </c>
      <c r="S76" s="47" t="n">
        <f aca="false">'SE-EGM-GL'!S76+'SE-LRC-GL'!S76</f>
        <v>0</v>
      </c>
      <c r="T76" s="13" t="n">
        <f aca="false">'SE-EGM-GL'!T76+'SE-LRC-GL'!T76</f>
        <v>0</v>
      </c>
      <c r="U76" s="47" t="n">
        <f aca="false">'SE-EGM-GL'!U76+'SE-LRC-GL'!U76</f>
        <v>0</v>
      </c>
      <c r="V76" s="13" t="n">
        <f aca="false">'SE-EGM-GL'!V76+'SE-LRC-GL'!V76</f>
        <v>0</v>
      </c>
      <c r="W76" s="47" t="n">
        <f aca="false">'SE-EGM-GL'!W76+'SE-LRC-GL'!W76</f>
        <v>0</v>
      </c>
      <c r="X76" s="13" t="n">
        <f aca="false">'SE-EGM-GL'!X76+'SE-LRC-GL'!X76</f>
        <v>0</v>
      </c>
      <c r="Y76" s="47" t="n">
        <f aca="false">'SE-EGM-GL'!Y76+'SE-LRC-GL'!Y76</f>
        <v>0</v>
      </c>
      <c r="Z76" s="13" t="n">
        <f aca="false">'SE-EGM-GL'!Z76+'SE-LRC-GL'!Z76</f>
        <v>0</v>
      </c>
      <c r="AA76" s="47" t="n">
        <f aca="false">'SE-EGM-GL'!AA76+'SE-LRC-GL'!AA76</f>
        <v>0</v>
      </c>
      <c r="AB76" s="13" t="n">
        <f aca="false">'SE-EGM-GL'!AB76+'SE-LRC-GL'!AB76</f>
        <v>0</v>
      </c>
      <c r="AC76" s="47" t="n">
        <f aca="false">'SE-EGM-GL'!AC76+'SE-LRC-GL'!AC76</f>
        <v>0</v>
      </c>
      <c r="AD76" s="13" t="n">
        <f aca="false">'SE-EGM-GL'!AD76+'SE-LRC-GL'!AD76</f>
        <v>0</v>
      </c>
      <c r="AE76" s="47" t="n">
        <f aca="false">'SE-EGM-GL'!AE76+'SE-LRC-GL'!AE76</f>
        <v>0</v>
      </c>
      <c r="AF76" s="13" t="n">
        <f aca="false">'SE-EGM-GL'!AN76+'SE-LRC-GL'!AN76</f>
        <v>0</v>
      </c>
      <c r="AG76" s="47" t="n">
        <f aca="false">'SE-EGM-GL'!AO76+'SE-LRC-GL'!AO76</f>
        <v>0</v>
      </c>
      <c r="AH76" s="13" t="n">
        <f aca="false">'SE-EGM-GL'!AP76+'SE-LRC-GL'!AP76</f>
        <v>0</v>
      </c>
      <c r="AI76" s="47" t="n">
        <f aca="false">'SE-EGM-GL'!AQ76+'SE-LRC-GL'!AQ76</f>
        <v>0</v>
      </c>
      <c r="AJ76" s="13" t="n">
        <f aca="false">'SE-EGM-GL'!AR76+'SE-LRC-GL'!AR76</f>
        <v>0</v>
      </c>
      <c r="AK76" s="47" t="n">
        <f aca="false">'SE-EGM-GL'!AS76+'SE-LRC-GL'!AS76</f>
        <v>0</v>
      </c>
      <c r="AL76" s="13" t="n">
        <f aca="false">'SE-EGM-GL'!AT76+'SE-LRC-GL'!AT76</f>
        <v>0</v>
      </c>
      <c r="AM76" s="47" t="n">
        <f aca="false">'SE-EGM-GL'!AU76+'SE-LRC-GL'!AU76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0</v>
      </c>
      <c r="F77" s="13" t="n">
        <f aca="false">('TIE-OUT'!J77+'TIE-OUT'!L77)+(RECLASS!J77+RECLASS!L77)</f>
        <v>0</v>
      </c>
      <c r="G77" s="13" t="n">
        <f aca="false">('TIE-OUT'!K77+'TIE-OUT'!M77)+(RECLASS!K77+RECLASS!M77)</f>
        <v>0</v>
      </c>
      <c r="H77" s="13" t="n">
        <f aca="false">'SE-EGM-GL'!H77+'SE-LRC-GL'!H77</f>
        <v>0</v>
      </c>
      <c r="I77" s="47" t="n">
        <f aca="false">'SE-EGM-GL'!I77+'SE-LRC-GL'!I77</f>
        <v>0</v>
      </c>
      <c r="J77" s="13" t="n">
        <f aca="false">'SE-EGM-GL'!J77+'SE-LRC-GL'!J77</f>
        <v>0</v>
      </c>
      <c r="K77" s="47" t="n">
        <f aca="false">'SE-EGM-GL'!K77+'SE-LRC-GL'!K77</f>
        <v>0</v>
      </c>
      <c r="L77" s="13" t="n">
        <f aca="false">'SE-EGM-GL'!L77+'SE-LRC-GL'!L77</f>
        <v>0</v>
      </c>
      <c r="M77" s="47" t="n">
        <f aca="false">'SE-EGM-GL'!M77+'SE-LRC-GL'!M77</f>
        <v>0</v>
      </c>
      <c r="N77" s="13" t="n">
        <f aca="false">'SE-EGM-GL'!N77+'SE-LRC-GL'!N77</f>
        <v>0</v>
      </c>
      <c r="O77" s="47" t="n">
        <f aca="false">'SE-EGM-GL'!O77+'SE-LRC-GL'!O77</f>
        <v>0</v>
      </c>
      <c r="P77" s="13" t="n">
        <f aca="false">'SE-EGM-GL'!P77+'SE-LRC-GL'!P77</f>
        <v>0</v>
      </c>
      <c r="Q77" s="47" t="n">
        <f aca="false">'SE-EGM-GL'!Q77+'SE-LRC-GL'!Q77</f>
        <v>0</v>
      </c>
      <c r="R77" s="13" t="n">
        <f aca="false">'SE-EGM-GL'!R77+'SE-LRC-GL'!R77</f>
        <v>0</v>
      </c>
      <c r="S77" s="47" t="n">
        <f aca="false">'SE-EGM-GL'!S77+'SE-LRC-GL'!S77</f>
        <v>0</v>
      </c>
      <c r="T77" s="13" t="n">
        <f aca="false">'SE-EGM-GL'!T77+'SE-LRC-GL'!T77</f>
        <v>0</v>
      </c>
      <c r="U77" s="47" t="n">
        <f aca="false">'SE-EGM-GL'!U77+'SE-LRC-GL'!U77</f>
        <v>0</v>
      </c>
      <c r="V77" s="13" t="n">
        <f aca="false">'SE-EGM-GL'!V77+'SE-LRC-GL'!V77</f>
        <v>0</v>
      </c>
      <c r="W77" s="47" t="n">
        <f aca="false">'SE-EGM-GL'!W77+'SE-LRC-GL'!W77</f>
        <v>0</v>
      </c>
      <c r="X77" s="13" t="n">
        <f aca="false">'SE-EGM-GL'!X77+'SE-LRC-GL'!X77</f>
        <v>0</v>
      </c>
      <c r="Y77" s="47" t="n">
        <f aca="false">'SE-EGM-GL'!Y77+'SE-LRC-GL'!Y77</f>
        <v>0</v>
      </c>
      <c r="Z77" s="13" t="n">
        <f aca="false">'SE-EGM-GL'!Z77+'SE-LRC-GL'!Z77</f>
        <v>0</v>
      </c>
      <c r="AA77" s="47" t="n">
        <f aca="false">'SE-EGM-GL'!AA77+'SE-LRC-GL'!AA77</f>
        <v>0</v>
      </c>
      <c r="AB77" s="13" t="n">
        <f aca="false">'SE-EGM-GL'!AB77+'SE-LRC-GL'!AB77</f>
        <v>0</v>
      </c>
      <c r="AC77" s="47" t="n">
        <f aca="false">'SE-EGM-GL'!AC77+'SE-LRC-GL'!AC77</f>
        <v>0</v>
      </c>
      <c r="AD77" s="13" t="n">
        <f aca="false">'SE-EGM-GL'!AD77+'SE-LRC-GL'!AD77</f>
        <v>0</v>
      </c>
      <c r="AE77" s="47" t="n">
        <f aca="false">'SE-EGM-GL'!AE77+'SE-LRC-GL'!AE77</f>
        <v>0</v>
      </c>
      <c r="AF77" s="13" t="n">
        <f aca="false">'SE-EGM-GL'!AN77+'SE-LRC-GL'!AN77</f>
        <v>0</v>
      </c>
      <c r="AG77" s="47" t="n">
        <f aca="false">'SE-EGM-GL'!AO77+'SE-LRC-GL'!AO77</f>
        <v>0</v>
      </c>
      <c r="AH77" s="13" t="n">
        <f aca="false">'SE-EGM-GL'!AP77+'SE-LRC-GL'!AP77</f>
        <v>0</v>
      </c>
      <c r="AI77" s="47" t="n">
        <f aca="false">'SE-EGM-GL'!AQ77+'SE-LRC-GL'!AQ77</f>
        <v>0</v>
      </c>
      <c r="AJ77" s="13" t="n">
        <f aca="false">'SE-EGM-GL'!AR77+'SE-LRC-GL'!AR77</f>
        <v>0</v>
      </c>
      <c r="AK77" s="47" t="n">
        <f aca="false">'SE-EGM-GL'!AS77+'SE-LRC-GL'!AS77</f>
        <v>0</v>
      </c>
      <c r="AL77" s="13" t="n">
        <f aca="false">'SE-EGM-GL'!AT77+'SE-LRC-GL'!AT77</f>
        <v>0</v>
      </c>
      <c r="AM77" s="47" t="n">
        <f aca="false">'SE-EGM-GL'!AU77+'SE-LRC-GL'!AU77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('TIE-OUT'!J78+'TIE-OUT'!L78)+(RECLASS!J78+RECLASS!L78)</f>
        <v>0</v>
      </c>
      <c r="G78" s="13" t="n">
        <f aca="false">('TIE-OUT'!K78+'TIE-OUT'!M78)+(RECLASS!K78+RECLASS!M78)</f>
        <v>0</v>
      </c>
      <c r="H78" s="13" t="n">
        <f aca="false">'SE-EGM-GL'!H78+'SE-LRC-GL'!H78</f>
        <v>0</v>
      </c>
      <c r="I78" s="47" t="n">
        <f aca="false">'SE-EGM-GL'!I78+'SE-LRC-GL'!I78</f>
        <v>0</v>
      </c>
      <c r="J78" s="13" t="n">
        <f aca="false">'SE-EGM-GL'!J78+'SE-LRC-GL'!J78</f>
        <v>0</v>
      </c>
      <c r="K78" s="47" t="n">
        <f aca="false">'SE-EGM-GL'!K78+'SE-LRC-GL'!K78</f>
        <v>0</v>
      </c>
      <c r="L78" s="13" t="n">
        <f aca="false">'SE-EGM-GL'!L78+'SE-LRC-GL'!L78</f>
        <v>0</v>
      </c>
      <c r="M78" s="47" t="n">
        <f aca="false">'SE-EGM-GL'!M78+'SE-LRC-GL'!M78</f>
        <v>0</v>
      </c>
      <c r="N78" s="13" t="n">
        <f aca="false">'SE-EGM-GL'!N78+'SE-LRC-GL'!N78</f>
        <v>0</v>
      </c>
      <c r="O78" s="47" t="n">
        <f aca="false">'SE-EGM-GL'!O78+'SE-LRC-GL'!O78</f>
        <v>0</v>
      </c>
      <c r="P78" s="13" t="n">
        <f aca="false">'SE-EGM-GL'!P78+'SE-LRC-GL'!P78</f>
        <v>0</v>
      </c>
      <c r="Q78" s="47" t="n">
        <f aca="false">'SE-EGM-GL'!Q78+'SE-LRC-GL'!Q78</f>
        <v>0</v>
      </c>
      <c r="R78" s="13" t="n">
        <f aca="false">'SE-EGM-GL'!R78+'SE-LRC-GL'!R78</f>
        <v>0</v>
      </c>
      <c r="S78" s="47" t="n">
        <f aca="false">'SE-EGM-GL'!S78+'SE-LRC-GL'!S78</f>
        <v>0</v>
      </c>
      <c r="T78" s="13" t="n">
        <f aca="false">'SE-EGM-GL'!T78+'SE-LRC-GL'!T78</f>
        <v>0</v>
      </c>
      <c r="U78" s="47" t="n">
        <f aca="false">'SE-EGM-GL'!U78+'SE-LRC-GL'!U78</f>
        <v>0</v>
      </c>
      <c r="V78" s="13" t="n">
        <f aca="false">'SE-EGM-GL'!V78+'SE-LRC-GL'!V78</f>
        <v>0</v>
      </c>
      <c r="W78" s="47" t="n">
        <f aca="false">'SE-EGM-GL'!W78+'SE-LRC-GL'!W78</f>
        <v>0</v>
      </c>
      <c r="X78" s="13" t="n">
        <f aca="false">'SE-EGM-GL'!X78+'SE-LRC-GL'!X78</f>
        <v>0</v>
      </c>
      <c r="Y78" s="47" t="n">
        <f aca="false">'SE-EGM-GL'!Y78+'SE-LRC-GL'!Y78</f>
        <v>0</v>
      </c>
      <c r="Z78" s="13" t="n">
        <f aca="false">'SE-EGM-GL'!Z78+'SE-LRC-GL'!Z78</f>
        <v>0</v>
      </c>
      <c r="AA78" s="47" t="n">
        <f aca="false">'SE-EGM-GL'!AA78+'SE-LRC-GL'!AA78</f>
        <v>0</v>
      </c>
      <c r="AB78" s="13" t="n">
        <f aca="false">'SE-EGM-GL'!AB78+'SE-LRC-GL'!AB78</f>
        <v>0</v>
      </c>
      <c r="AC78" s="47" t="n">
        <f aca="false">'SE-EGM-GL'!AC78+'SE-LRC-GL'!AC78</f>
        <v>0</v>
      </c>
      <c r="AD78" s="13" t="n">
        <f aca="false">'SE-EGM-GL'!AD78+'SE-LRC-GL'!AD78</f>
        <v>0</v>
      </c>
      <c r="AE78" s="47" t="n">
        <f aca="false">'SE-EGM-GL'!AE78+'SE-LRC-GL'!AE78</f>
        <v>0</v>
      </c>
      <c r="AF78" s="13" t="n">
        <f aca="false">'SE-EGM-GL'!AN78+'SE-LRC-GL'!AN78</f>
        <v>0</v>
      </c>
      <c r="AG78" s="47" t="n">
        <f aca="false">'SE-EGM-GL'!AO78+'SE-LRC-GL'!AO78</f>
        <v>0</v>
      </c>
      <c r="AH78" s="13" t="n">
        <f aca="false">'SE-EGM-GL'!AP78+'SE-LRC-GL'!AP78</f>
        <v>0</v>
      </c>
      <c r="AI78" s="47" t="n">
        <f aca="false">'SE-EGM-GL'!AQ78+'SE-LRC-GL'!AQ78</f>
        <v>0</v>
      </c>
      <c r="AJ78" s="13" t="n">
        <f aca="false">'SE-EGM-GL'!AR78+'SE-LRC-GL'!AR78</f>
        <v>0</v>
      </c>
      <c r="AK78" s="47" t="n">
        <f aca="false">'SE-EGM-GL'!AS78+'SE-LRC-GL'!AS78</f>
        <v>0</v>
      </c>
      <c r="AL78" s="13" t="n">
        <f aca="false">'SE-EGM-GL'!AT78+'SE-LRC-GL'!AT78</f>
        <v>0</v>
      </c>
      <c r="AM78" s="47" t="n">
        <f aca="false">'SE-EGM-GL'!AU78+'SE-LRC-GL'!AU78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('TIE-OUT'!J79+'TIE-OUT'!L79)+(RECLASS!J79+RECLASS!L79)</f>
        <v>0</v>
      </c>
      <c r="G79" s="13" t="n">
        <f aca="false">('TIE-OUT'!K79+'TIE-OUT'!M79)+(RECLASS!K79+RECLASS!M79)</f>
        <v>0</v>
      </c>
      <c r="H79" s="13" t="n">
        <f aca="false">'SE-EGM-GL'!H79+'SE-LRC-GL'!H79</f>
        <v>0</v>
      </c>
      <c r="I79" s="47" t="n">
        <f aca="false">'SE-EGM-GL'!I79+'SE-LRC-GL'!I79</f>
        <v>0</v>
      </c>
      <c r="J79" s="13" t="n">
        <f aca="false">'SE-EGM-GL'!J79+'SE-LRC-GL'!J79</f>
        <v>0</v>
      </c>
      <c r="K79" s="47" t="n">
        <f aca="false">'SE-EGM-GL'!K79+'SE-LRC-GL'!K79</f>
        <v>0</v>
      </c>
      <c r="L79" s="13" t="n">
        <f aca="false">'SE-EGM-GL'!L79+'SE-LRC-GL'!L79</f>
        <v>0</v>
      </c>
      <c r="M79" s="47" t="n">
        <f aca="false">'SE-EGM-GL'!M79+'SE-LRC-GL'!M79</f>
        <v>0</v>
      </c>
      <c r="N79" s="13" t="n">
        <f aca="false">'SE-EGM-GL'!N79+'SE-LRC-GL'!N79</f>
        <v>0</v>
      </c>
      <c r="O79" s="47" t="n">
        <f aca="false">'SE-EGM-GL'!O79+'SE-LRC-GL'!O79</f>
        <v>0</v>
      </c>
      <c r="P79" s="13" t="n">
        <f aca="false">'SE-EGM-GL'!P79+'SE-LRC-GL'!P79</f>
        <v>0</v>
      </c>
      <c r="Q79" s="47" t="n">
        <f aca="false">'SE-EGM-GL'!Q79+'SE-LRC-GL'!Q79</f>
        <v>0</v>
      </c>
      <c r="R79" s="13" t="n">
        <f aca="false">'SE-EGM-GL'!R79+'SE-LRC-GL'!R79</f>
        <v>0</v>
      </c>
      <c r="S79" s="47" t="n">
        <f aca="false">'SE-EGM-GL'!S79+'SE-LRC-GL'!S79</f>
        <v>0</v>
      </c>
      <c r="T79" s="13" t="n">
        <f aca="false">'SE-EGM-GL'!T79+'SE-LRC-GL'!T79</f>
        <v>0</v>
      </c>
      <c r="U79" s="47" t="n">
        <f aca="false">'SE-EGM-GL'!U79+'SE-LRC-GL'!U79</f>
        <v>0</v>
      </c>
      <c r="V79" s="13" t="n">
        <f aca="false">'SE-EGM-GL'!V79+'SE-LRC-GL'!V79</f>
        <v>0</v>
      </c>
      <c r="W79" s="47" t="n">
        <f aca="false">'SE-EGM-GL'!W79+'SE-LRC-GL'!W79</f>
        <v>0</v>
      </c>
      <c r="X79" s="13" t="n">
        <f aca="false">'SE-EGM-GL'!X79+'SE-LRC-GL'!X79</f>
        <v>0</v>
      </c>
      <c r="Y79" s="47" t="n">
        <f aca="false">'SE-EGM-GL'!Y79+'SE-LRC-GL'!Y79</f>
        <v>0</v>
      </c>
      <c r="Z79" s="13" t="n">
        <f aca="false">'SE-EGM-GL'!Z79+'SE-LRC-GL'!Z79</f>
        <v>0</v>
      </c>
      <c r="AA79" s="47" t="n">
        <f aca="false">'SE-EGM-GL'!AA79+'SE-LRC-GL'!AA79</f>
        <v>0</v>
      </c>
      <c r="AB79" s="13" t="n">
        <f aca="false">'SE-EGM-GL'!AB79+'SE-LRC-GL'!AB79</f>
        <v>0</v>
      </c>
      <c r="AC79" s="47" t="n">
        <f aca="false">'SE-EGM-GL'!AC79+'SE-LRC-GL'!AC79</f>
        <v>0</v>
      </c>
      <c r="AD79" s="13" t="n">
        <f aca="false">'SE-EGM-GL'!AD79+'SE-LRC-GL'!AD79</f>
        <v>0</v>
      </c>
      <c r="AE79" s="47" t="n">
        <f aca="false">'SE-EGM-GL'!AE79+'SE-LRC-GL'!AE79</f>
        <v>0</v>
      </c>
      <c r="AF79" s="13" t="n">
        <f aca="false">'SE-EGM-GL'!AN79+'SE-LRC-GL'!AN79</f>
        <v>0</v>
      </c>
      <c r="AG79" s="47" t="n">
        <f aca="false">'SE-EGM-GL'!AO79+'SE-LRC-GL'!AO79</f>
        <v>0</v>
      </c>
      <c r="AH79" s="13" t="n">
        <f aca="false">'SE-EGM-GL'!AP79+'SE-LRC-GL'!AP79</f>
        <v>0</v>
      </c>
      <c r="AI79" s="47" t="n">
        <f aca="false">'SE-EGM-GL'!AQ79+'SE-LRC-GL'!AQ79</f>
        <v>0</v>
      </c>
      <c r="AJ79" s="13" t="n">
        <f aca="false">'SE-EGM-GL'!AR79+'SE-LRC-GL'!AR79</f>
        <v>0</v>
      </c>
      <c r="AK79" s="47" t="n">
        <f aca="false">'SE-EGM-GL'!AS79+'SE-LRC-GL'!AS79</f>
        <v>0</v>
      </c>
      <c r="AL79" s="13" t="n">
        <f aca="false">'SE-EGM-GL'!AT79+'SE-LRC-GL'!AT79</f>
        <v>0</v>
      </c>
      <c r="AM79" s="47" t="n">
        <f aca="false">'SE-EGM-GL'!AU79+'SE-LRC-GL'!AU79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('TIE-OUT'!J80+'TIE-OUT'!L80)+(RECLASS!J80+RECLASS!L80)</f>
        <v>0</v>
      </c>
      <c r="G80" s="13" t="n">
        <f aca="false">('TIE-OUT'!K80+'TIE-OUT'!M80)+(RECLASS!K80+RECLASS!M80)</f>
        <v>0</v>
      </c>
      <c r="H80" s="13" t="n">
        <f aca="false">'SE-EGM-GL'!H80+'SE-LRC-GL'!H80</f>
        <v>0</v>
      </c>
      <c r="I80" s="47" t="n">
        <f aca="false">'SE-EGM-GL'!I80+'SE-LRC-GL'!I80</f>
        <v>0</v>
      </c>
      <c r="J80" s="13" t="n">
        <f aca="false">'SE-EGM-GL'!J80+'SE-LRC-GL'!J80</f>
        <v>0</v>
      </c>
      <c r="K80" s="47" t="n">
        <f aca="false">'SE-EGM-GL'!K80+'SE-LRC-GL'!K80</f>
        <v>0</v>
      </c>
      <c r="L80" s="13" t="n">
        <f aca="false">'SE-EGM-GL'!L80+'SE-LRC-GL'!L80</f>
        <v>0</v>
      </c>
      <c r="M80" s="47" t="n">
        <f aca="false">'SE-EGM-GL'!M80+'SE-LRC-GL'!M80</f>
        <v>0</v>
      </c>
      <c r="N80" s="13" t="n">
        <f aca="false">'SE-EGM-GL'!N80+'SE-LRC-GL'!N80</f>
        <v>0</v>
      </c>
      <c r="O80" s="47" t="n">
        <f aca="false">'SE-EGM-GL'!O80+'SE-LRC-GL'!O80</f>
        <v>0</v>
      </c>
      <c r="P80" s="13" t="n">
        <f aca="false">'SE-EGM-GL'!P80+'SE-LRC-GL'!P80</f>
        <v>0</v>
      </c>
      <c r="Q80" s="47" t="n">
        <f aca="false">'SE-EGM-GL'!Q80+'SE-LRC-GL'!Q80</f>
        <v>0</v>
      </c>
      <c r="R80" s="13" t="n">
        <f aca="false">'SE-EGM-GL'!R80+'SE-LRC-GL'!R80</f>
        <v>0</v>
      </c>
      <c r="S80" s="47" t="n">
        <f aca="false">'SE-EGM-GL'!S80+'SE-LRC-GL'!S80</f>
        <v>0</v>
      </c>
      <c r="T80" s="13" t="n">
        <f aca="false">'SE-EGM-GL'!T80+'SE-LRC-GL'!T80</f>
        <v>0</v>
      </c>
      <c r="U80" s="47" t="n">
        <f aca="false">'SE-EGM-GL'!U80+'SE-LRC-GL'!U80</f>
        <v>0</v>
      </c>
      <c r="V80" s="13" t="n">
        <f aca="false">'SE-EGM-GL'!V80+'SE-LRC-GL'!V80</f>
        <v>0</v>
      </c>
      <c r="W80" s="47" t="n">
        <f aca="false">'SE-EGM-GL'!W80+'SE-LRC-GL'!W80</f>
        <v>0</v>
      </c>
      <c r="X80" s="13" t="n">
        <f aca="false">'SE-EGM-GL'!X80+'SE-LRC-GL'!X80</f>
        <v>0</v>
      </c>
      <c r="Y80" s="47" t="n">
        <f aca="false">'SE-EGM-GL'!Y80+'SE-LRC-GL'!Y80</f>
        <v>0</v>
      </c>
      <c r="Z80" s="13" t="n">
        <f aca="false">'SE-EGM-GL'!Z80+'SE-LRC-GL'!Z80</f>
        <v>0</v>
      </c>
      <c r="AA80" s="47" t="n">
        <f aca="false">'SE-EGM-GL'!AA80+'SE-LRC-GL'!AA80</f>
        <v>0</v>
      </c>
      <c r="AB80" s="13" t="n">
        <f aca="false">'SE-EGM-GL'!AB80+'SE-LRC-GL'!AB80</f>
        <v>0</v>
      </c>
      <c r="AC80" s="47" t="n">
        <f aca="false">'SE-EGM-GL'!AC80+'SE-LRC-GL'!AC80</f>
        <v>0</v>
      </c>
      <c r="AD80" s="13" t="n">
        <f aca="false">'SE-EGM-GL'!AD80+'SE-LRC-GL'!AD80</f>
        <v>0</v>
      </c>
      <c r="AE80" s="47" t="n">
        <f aca="false">'SE-EGM-GL'!AE80+'SE-LRC-GL'!AE80</f>
        <v>0</v>
      </c>
      <c r="AF80" s="13" t="n">
        <f aca="false">'SE-EGM-GL'!AN80+'SE-LRC-GL'!AN80</f>
        <v>0</v>
      </c>
      <c r="AG80" s="47" t="n">
        <f aca="false">'SE-EGM-GL'!AO80+'SE-LRC-GL'!AO80</f>
        <v>0</v>
      </c>
      <c r="AH80" s="13" t="n">
        <f aca="false">'SE-EGM-GL'!AP80+'SE-LRC-GL'!AP80</f>
        <v>0</v>
      </c>
      <c r="AI80" s="47" t="n">
        <f aca="false">'SE-EGM-GL'!AQ80+'SE-LRC-GL'!AQ80</f>
        <v>0</v>
      </c>
      <c r="AJ80" s="13" t="n">
        <f aca="false">'SE-EGM-GL'!AR80+'SE-LRC-GL'!AR80</f>
        <v>0</v>
      </c>
      <c r="AK80" s="47" t="n">
        <f aca="false">'SE-EGM-GL'!AS80+'SE-LRC-GL'!AS80</f>
        <v>0</v>
      </c>
      <c r="AL80" s="13" t="n">
        <f aca="false">'SE-EGM-GL'!AT80+'SE-LRC-GL'!AT80</f>
        <v>0</v>
      </c>
      <c r="AM80" s="47" t="n">
        <f aca="false">'SE-EGM-GL'!AU80+'SE-LRC-GL'!AU80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0</v>
      </c>
      <c r="F81" s="13" t="n">
        <f aca="false">('TIE-OUT'!J81+'TIE-OUT'!L81)+(RECLASS!J81+RECLASS!L81)</f>
        <v>0</v>
      </c>
      <c r="G81" s="13" t="n">
        <f aca="false">('TIE-OUT'!K81+'TIE-OUT'!M81)+(RECLASS!K81+RECLASS!M81)</f>
        <v>0</v>
      </c>
      <c r="H81" s="13" t="n">
        <f aca="false">'SE-EGM-GL'!H81+'SE-LRC-GL'!H81</f>
        <v>0</v>
      </c>
      <c r="I81" s="47" t="n">
        <f aca="false">'SE-EGM-GL'!I81+'SE-LRC-GL'!I81</f>
        <v>0</v>
      </c>
      <c r="J81" s="13" t="n">
        <f aca="false">'SE-EGM-GL'!J81+'SE-LRC-GL'!J81</f>
        <v>0</v>
      </c>
      <c r="K81" s="47" t="n">
        <f aca="false">'SE-EGM-GL'!K81+'SE-LRC-GL'!K81</f>
        <v>0</v>
      </c>
      <c r="L81" s="13" t="n">
        <f aca="false">'SE-EGM-GL'!L81+'SE-LRC-GL'!L81</f>
        <v>0</v>
      </c>
      <c r="M81" s="47" t="n">
        <f aca="false">'SE-EGM-GL'!M81+'SE-LRC-GL'!M81</f>
        <v>0</v>
      </c>
      <c r="N81" s="13" t="n">
        <f aca="false">'SE-EGM-GL'!N81+'SE-LRC-GL'!N81</f>
        <v>0</v>
      </c>
      <c r="O81" s="47" t="n">
        <f aca="false">'SE-EGM-GL'!O81+'SE-LRC-GL'!O81</f>
        <v>0</v>
      </c>
      <c r="P81" s="13" t="n">
        <f aca="false">'SE-EGM-GL'!P81+'SE-LRC-GL'!P81</f>
        <v>0</v>
      </c>
      <c r="Q81" s="47" t="n">
        <f aca="false">'SE-EGM-GL'!Q81+'SE-LRC-GL'!Q81</f>
        <v>0</v>
      </c>
      <c r="R81" s="13" t="n">
        <f aca="false">'SE-EGM-GL'!R81+'SE-LRC-GL'!R81</f>
        <v>0</v>
      </c>
      <c r="S81" s="47" t="n">
        <f aca="false">'SE-EGM-GL'!S81+'SE-LRC-GL'!S81</f>
        <v>0</v>
      </c>
      <c r="T81" s="13" t="n">
        <f aca="false">'SE-EGM-GL'!T81+'SE-LRC-GL'!T81</f>
        <v>0</v>
      </c>
      <c r="U81" s="47" t="n">
        <f aca="false">'SE-EGM-GL'!U81+'SE-LRC-GL'!U81</f>
        <v>0</v>
      </c>
      <c r="V81" s="13" t="n">
        <f aca="false">'SE-EGM-GL'!V81+'SE-LRC-GL'!V81</f>
        <v>0</v>
      </c>
      <c r="W81" s="47" t="n">
        <f aca="false">'SE-EGM-GL'!W81+'SE-LRC-GL'!W81</f>
        <v>0</v>
      </c>
      <c r="X81" s="13" t="n">
        <f aca="false">'SE-EGM-GL'!X81+'SE-LRC-GL'!X81</f>
        <v>0</v>
      </c>
      <c r="Y81" s="47" t="n">
        <f aca="false">'SE-EGM-GL'!Y81+'SE-LRC-GL'!Y81</f>
        <v>0</v>
      </c>
      <c r="Z81" s="13" t="n">
        <f aca="false">'SE-EGM-GL'!Z81+'SE-LRC-GL'!Z81</f>
        <v>0</v>
      </c>
      <c r="AA81" s="47" t="n">
        <f aca="false">'SE-EGM-GL'!AA81+'SE-LRC-GL'!AA81</f>
        <v>0</v>
      </c>
      <c r="AB81" s="13" t="n">
        <f aca="false">'SE-EGM-GL'!AB81+'SE-LRC-GL'!AB81</f>
        <v>0</v>
      </c>
      <c r="AC81" s="47" t="n">
        <f aca="false">'SE-EGM-GL'!AC81+'SE-LRC-GL'!AC81</f>
        <v>0</v>
      </c>
      <c r="AD81" s="13" t="n">
        <f aca="false">'SE-EGM-GL'!AD81+'SE-LRC-GL'!AD81</f>
        <v>0</v>
      </c>
      <c r="AE81" s="47" t="n">
        <f aca="false">'SE-EGM-GL'!AE81+'SE-LRC-GL'!AE81</f>
        <v>0</v>
      </c>
      <c r="AF81" s="13" t="n">
        <f aca="false">'SE-EGM-GL'!AN81+'SE-LRC-GL'!AN81</f>
        <v>0</v>
      </c>
      <c r="AG81" s="47" t="n">
        <f aca="false">'SE-EGM-GL'!AO81+'SE-LRC-GL'!AO81</f>
        <v>0</v>
      </c>
      <c r="AH81" s="13" t="n">
        <f aca="false">'SE-EGM-GL'!AP81+'SE-LRC-GL'!AP81</f>
        <v>0</v>
      </c>
      <c r="AI81" s="47" t="n">
        <f aca="false">'SE-EGM-GL'!AQ81+'SE-LRC-GL'!AQ81</f>
        <v>0</v>
      </c>
      <c r="AJ81" s="13" t="n">
        <f aca="false">'SE-EGM-GL'!AR81+'SE-LRC-GL'!AR81</f>
        <v>0</v>
      </c>
      <c r="AK81" s="47" t="n">
        <f aca="false">'SE-EGM-GL'!AS81+'SE-LRC-GL'!AS81</f>
        <v>0</v>
      </c>
      <c r="AL81" s="13" t="n">
        <f aca="false">'SE-EGM-GL'!AT81+'SE-LRC-GL'!AT81</f>
        <v>0</v>
      </c>
      <c r="AM81" s="47" t="n">
        <f aca="false">'SE-EGM-GL'!AU81+'SE-LRC-GL'!AU81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209708.181999997</v>
      </c>
      <c r="F82" s="59" t="n">
        <f aca="false">F16+F24+F29+F36+F43+F45+F47+F49</f>
        <v>0</v>
      </c>
      <c r="G82" s="60" t="n">
        <f aca="false">SUM(G72:G81)+G16+G24+G29+G36+G43+G45+G47+G49+G51+G56+G61+G66</f>
        <v>-1564542.32</v>
      </c>
      <c r="H82" s="59" t="n">
        <f aca="false">H16+H24+H29+H36+H43+H45+H47+H49</f>
        <v>0</v>
      </c>
      <c r="I82" s="60" t="n">
        <f aca="false">SUM(I72:I81)+I16+I24+I29+I36+I43+I45+I47+I49+I51+I56+I61+I66</f>
        <v>1867201.29</v>
      </c>
      <c r="J82" s="59" t="n">
        <f aca="false">J16+J24+J29+J36+J43+J45+J47+J49</f>
        <v>0</v>
      </c>
      <c r="K82" s="60" t="n">
        <f aca="false">SUM(K72:K81)+K16+K24+K29+K36+K43+K45+K47+K49+K51+K56+K61+K66</f>
        <v>-87872.4010000006</v>
      </c>
      <c r="L82" s="59" t="n">
        <f aca="false">L16+L24+L29+L36+L43+L45+L47+L49</f>
        <v>0</v>
      </c>
      <c r="M82" s="60" t="n">
        <f aca="false">SUM(M72:M81)+M16+M24+M29+M36+M43+M45+M47+M49+M51+M56+M61+M66</f>
        <v>5178.76500000001</v>
      </c>
      <c r="N82" s="59" t="n">
        <f aca="false">N16+N24+N29+N36+N43+N45+N47+N49</f>
        <v>0</v>
      </c>
      <c r="O82" s="60" t="n">
        <f aca="false">SUM(O72:O81)+O16+O24+O29+O36+O43+O45+O47+O49+O51+O56+O61+O66</f>
        <v>7309.444</v>
      </c>
      <c r="P82" s="59" t="n">
        <f aca="false">P16+P24+P29+P36+P43+P45+P47+P49</f>
        <v>0</v>
      </c>
      <c r="Q82" s="60" t="n">
        <f aca="false">SUM(Q72:Q81)+Q16+Q24+Q29+Q36+Q43+Q45+Q47+Q49+Q51+Q56+Q61+Q66</f>
        <v>-23708.04</v>
      </c>
      <c r="R82" s="59" t="n">
        <f aca="false">R16+R24+R29+R36+R43+R45+R47+R49</f>
        <v>0</v>
      </c>
      <c r="S82" s="60" t="n">
        <f aca="false">SUM(S72:S81)+S16+S24+S29+S36+S43+S45+S47+S49+S51+S56+S61+S66</f>
        <v>-16755.768</v>
      </c>
      <c r="T82" s="59" t="n">
        <f aca="false">T16+T24+T29+T36+T43+T45+T47+T49</f>
        <v>0</v>
      </c>
      <c r="U82" s="60" t="n">
        <f aca="false">SUM(U72:U81)+U16+U24+U29+U36+U43+U45+U47+U49+U51+U56+U61+U66</f>
        <v>4823.772</v>
      </c>
      <c r="V82" s="59" t="n">
        <f aca="false">V16+V24+V29+V36+V43+V45+V47+V49</f>
        <v>0</v>
      </c>
      <c r="W82" s="60" t="n">
        <f aca="false">SUM(W72:W81)+W16+W24+W29+W36+W43+W45+W47+W49+W51+W56+W61+W66</f>
        <v>-1408.32</v>
      </c>
      <c r="X82" s="59" t="n">
        <f aca="false">X16+X24+X29+X36+X43+X45+X47+X49</f>
        <v>0</v>
      </c>
      <c r="Y82" s="60" t="n">
        <f aca="false">SUM(Y72:Y81)+Y16+Y24+Y29+Y36+Y43+Y45+Y47+Y49+Y51+Y56+Y61+Y66</f>
        <v>-13652.88</v>
      </c>
      <c r="Z82" s="59" t="n">
        <f aca="false">Z16+Z24+Z29+Z36+Z43+Z45+Z47+Z49</f>
        <v>0</v>
      </c>
      <c r="AA82" s="60" t="n">
        <f aca="false">SUM(AA72:AA81)+AA16+AA24+AA29+AA36+AA43+AA45+AA47+AA49+AA51+AA56+AA61+AA66</f>
        <v>-11110.08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44244.72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0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0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G84" s="15" t="n">
        <f aca="false">+'SE-LRC-GL'!G82+'SE-EGM-GL'!G82</f>
        <v>-1564542.32</v>
      </c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187"/>
  <sheetViews>
    <sheetView showFormulas="false" showGridLines="true" showRowColHeaders="true" showZeros="true" rightToLeft="false" tabSelected="false" showOutlineSymbols="true" defaultGridColor="true" view="normal" topLeftCell="G66" colorId="64" zoomScale="75" zoomScaleNormal="75" zoomScalePageLayoutView="100" workbookViewId="0">
      <selection pane="topLef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57" min="11" style="0" width="15.28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40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140637945</v>
      </c>
      <c r="E11" s="47" t="n">
        <f aca="false">SUM(G11,I11,K11,M11,O11,Q11,S11,U11,W11,Y11,AA11,AC11,AE11,AG11,AI11,AK11,AM11)</f>
        <v>296133441.91</v>
      </c>
      <c r="F11" s="13" t="n">
        <f aca="false">+BGC_GL!F11+'SE-LRC-GL'!F11+NE_GL!F11+'SE-EGM-GL'!F11</f>
        <v>0</v>
      </c>
      <c r="G11" s="47" t="n">
        <f aca="false">+BGC_GL!G11+'SE-LRC-GL'!G11+NE_GL!G11+'SE-EGM-GL'!G11</f>
        <v>0</v>
      </c>
      <c r="H11" s="13" t="n">
        <f aca="false">+BGC_GL!H11+'SE-LRC-GL'!H11+NE_GL!H11+'SE-EGM-GL'!H11</f>
        <v>139528637</v>
      </c>
      <c r="I11" s="47" t="n">
        <f aca="false">+BGC_GL!I11+'SE-LRC-GL'!I11+NE_GL!I11+'SE-EGM-GL'!I11</f>
        <v>285523104.98</v>
      </c>
      <c r="J11" s="13" t="n">
        <f aca="false">+BGC_GL!J11+'SE-LRC-GL'!J11+NE_GL!J11+'SE-EGM-GL'!J11</f>
        <v>1101021</v>
      </c>
      <c r="K11" s="47" t="n">
        <f aca="false">+BGC_GL!K11+'SE-LRC-GL'!K11+NE_GL!K11+'SE-EGM-GL'!K11</f>
        <v>16970469.4</v>
      </c>
      <c r="L11" s="13" t="n">
        <f aca="false">+BGC_GL!L11+'SE-LRC-GL'!L11+NE_GL!L11+'SE-EGM-GL'!L11</f>
        <v>68099</v>
      </c>
      <c r="M11" s="47" t="n">
        <f aca="false">+BGC_GL!M11+'SE-LRC-GL'!M11+NE_GL!M11+'SE-EGM-GL'!M11</f>
        <v>-424050.01</v>
      </c>
      <c r="N11" s="13" t="n">
        <f aca="false">+BGC_GL!N11+'SE-LRC-GL'!N11+NE_GL!N11+'SE-EGM-GL'!N11</f>
        <v>-59812</v>
      </c>
      <c r="O11" s="47" t="n">
        <f aca="false">+BGC_GL!O11+'SE-LRC-GL'!O11+NE_GL!O11+'SE-EGM-GL'!O11</f>
        <v>-5936082.46</v>
      </c>
      <c r="P11" s="13" t="n">
        <f aca="false">'SE-EGM-GL'!P11+'SE-LRC-GL'!P11</f>
        <v>0</v>
      </c>
      <c r="Q11" s="47" t="n">
        <f aca="false">'SE-EGM-GL'!Q11+'SE-LRC-GL'!Q11</f>
        <v>0</v>
      </c>
      <c r="R11" s="13" t="n">
        <f aca="false">'SE-EGM-GL'!R11+'SE-LRC-GL'!R11</f>
        <v>0</v>
      </c>
      <c r="S11" s="47" t="n">
        <f aca="false">'SE-EGM-GL'!S11+'SE-LRC-GL'!S11</f>
        <v>0</v>
      </c>
      <c r="T11" s="13" t="n">
        <f aca="false">'SE-EGM-GL'!T11+'SE-LRC-GL'!T11</f>
        <v>0</v>
      </c>
      <c r="U11" s="47" t="n">
        <f aca="false">'SE-EGM-GL'!U11+'SE-LRC-GL'!U11</f>
        <v>0</v>
      </c>
      <c r="V11" s="13" t="n">
        <f aca="false">'SE-EGM-GL'!V11+'SE-LRC-GL'!V11</f>
        <v>0</v>
      </c>
      <c r="W11" s="47" t="n">
        <f aca="false">'SE-EGM-GL'!W11+'SE-LRC-GL'!W11</f>
        <v>0</v>
      </c>
      <c r="X11" s="13" t="n">
        <f aca="false">'SE-EGM-GL'!X11+'SE-LRC-GL'!X11</f>
        <v>0</v>
      </c>
      <c r="Y11" s="47" t="n">
        <f aca="false">'SE-EGM-GL'!Y11+'SE-LRC-GL'!Y11</f>
        <v>0</v>
      </c>
      <c r="Z11" s="13" t="n">
        <f aca="false">'SE-EGM-GL'!Z11+'SE-LRC-GL'!Z11</f>
        <v>0</v>
      </c>
      <c r="AA11" s="47" t="n">
        <f aca="false">'SE-EGM-GL'!AA11+'SE-LRC-GL'!AA11</f>
        <v>0</v>
      </c>
      <c r="AB11" s="13" t="n">
        <f aca="false">'SE-EGM-GL'!AB11+'SE-LRC-GL'!AB11</f>
        <v>0</v>
      </c>
      <c r="AC11" s="47" t="n">
        <f aca="false">'SE-EGM-GL'!AC11+'SE-LRC-GL'!AC11</f>
        <v>0</v>
      </c>
      <c r="AD11" s="13" t="n">
        <f aca="false">'SE-EGM-GL'!AD11+'SE-LRC-GL'!AD11</f>
        <v>0</v>
      </c>
      <c r="AE11" s="47" t="n">
        <f aca="false">'SE-EGM-GL'!AE11+'SE-LRC-GL'!AE11</f>
        <v>0</v>
      </c>
      <c r="AF11" s="13" t="n">
        <f aca="false">'SE-EGM-GL'!AN11+'SE-LRC-GL'!AN11</f>
        <v>0</v>
      </c>
      <c r="AG11" s="47" t="n">
        <f aca="false">'SE-EGM-GL'!AO11+'SE-LRC-GL'!AO11</f>
        <v>0</v>
      </c>
      <c r="AH11" s="13" t="n">
        <f aca="false">'SE-EGM-GL'!AP11+'SE-LRC-GL'!AP11</f>
        <v>0</v>
      </c>
      <c r="AI11" s="47" t="n">
        <f aca="false">'SE-EGM-GL'!AQ11+'SE-LRC-GL'!AQ11</f>
        <v>0</v>
      </c>
      <c r="AJ11" s="13" t="n">
        <f aca="false">'SE-EGM-GL'!AR11+'SE-LRC-GL'!AR11</f>
        <v>0</v>
      </c>
      <c r="AK11" s="47" t="n">
        <f aca="false">'SE-EGM-GL'!AS11+'SE-LRC-GL'!AS11</f>
        <v>0</v>
      </c>
      <c r="AL11" s="13" t="n">
        <f aca="false">'SE-EGM-GL'!AT11+'SE-LRC-GL'!AT11</f>
        <v>0</v>
      </c>
      <c r="AM11" s="47" t="n">
        <f aca="false">'SE-EGM-GL'!AU11+'SE-LRC-GL'!AU11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-16360182.43</v>
      </c>
      <c r="F12" s="13" t="n">
        <f aca="false">+BGC_GL!F12+'SE-LRC-GL'!F12+NE_GL!F12+'SE-EGM-GL'!F12</f>
        <v>0</v>
      </c>
      <c r="G12" s="47" t="n">
        <f aca="false">+BGC_GL!G12+'SE-LRC-GL'!G12+NE_GL!G12+'SE-EGM-GL'!G12</f>
        <v>-15935494.61</v>
      </c>
      <c r="H12" s="13" t="n">
        <f aca="false">+BGC_GL!H12+'SE-LRC-GL'!H12+NE_GL!H12+'SE-EGM-GL'!H12</f>
        <v>0</v>
      </c>
      <c r="I12" s="47" t="n">
        <f aca="false">+BGC_GL!I12+'SE-LRC-GL'!I12+NE_GL!I12+'SE-EGM-GL'!I12</f>
        <v>0</v>
      </c>
      <c r="J12" s="13" t="n">
        <f aca="false">+BGC_GL!J12+'SE-LRC-GL'!J12+NE_GL!J12+'SE-EGM-GL'!J12</f>
        <v>0</v>
      </c>
      <c r="K12" s="47" t="n">
        <f aca="false">+BGC_GL!K12+'SE-LRC-GL'!K12+NE_GL!K12+'SE-EGM-GL'!K12</f>
        <v>-296860.04</v>
      </c>
      <c r="L12" s="13" t="n">
        <f aca="false">+BGC_GL!L12+'SE-LRC-GL'!L12+NE_GL!L12+'SE-EGM-GL'!L12</f>
        <v>0</v>
      </c>
      <c r="M12" s="47" t="n">
        <f aca="false">+BGC_GL!M12+'SE-LRC-GL'!M12+NE_GL!M12+'SE-EGM-GL'!M12</f>
        <v>-127827.78</v>
      </c>
      <c r="N12" s="13" t="n">
        <f aca="false">+BGC_GL!N12+'SE-LRC-GL'!N12+NE_GL!N12+'SE-EGM-GL'!N12</f>
        <v>0</v>
      </c>
      <c r="O12" s="47" t="n">
        <f aca="false">+BGC_GL!O12+'SE-LRC-GL'!O12+NE_GL!O12+'SE-EGM-GL'!O12</f>
        <v>0</v>
      </c>
      <c r="P12" s="13" t="n">
        <f aca="false">'SE-EGM-GL'!P12+'SE-LRC-GL'!P12</f>
        <v>0</v>
      </c>
      <c r="Q12" s="47" t="n">
        <f aca="false">'SE-EGM-GL'!Q12+'SE-LRC-GL'!Q12</f>
        <v>0</v>
      </c>
      <c r="R12" s="13" t="n">
        <f aca="false">'SE-EGM-GL'!R12+'SE-LRC-GL'!R12</f>
        <v>0</v>
      </c>
      <c r="S12" s="47" t="n">
        <f aca="false">'SE-EGM-GL'!S12+'SE-LRC-GL'!S12</f>
        <v>0</v>
      </c>
      <c r="T12" s="13" t="n">
        <f aca="false">'SE-EGM-GL'!T12+'SE-LRC-GL'!T12</f>
        <v>0</v>
      </c>
      <c r="U12" s="47" t="n">
        <f aca="false">'SE-EGM-GL'!U12+'SE-LRC-GL'!U12</f>
        <v>0</v>
      </c>
      <c r="V12" s="13" t="n">
        <f aca="false">'SE-EGM-GL'!V12+'SE-LRC-GL'!V12</f>
        <v>0</v>
      </c>
      <c r="W12" s="47" t="n">
        <f aca="false">'SE-EGM-GL'!W12+'SE-LRC-GL'!W12</f>
        <v>0</v>
      </c>
      <c r="X12" s="13" t="n">
        <f aca="false">'SE-EGM-GL'!X12+'SE-LRC-GL'!X12</f>
        <v>0</v>
      </c>
      <c r="Y12" s="47" t="n">
        <f aca="false">'SE-EGM-GL'!Y12+'SE-LRC-GL'!Y12</f>
        <v>0</v>
      </c>
      <c r="Z12" s="13" t="n">
        <f aca="false">'SE-EGM-GL'!Z12+'SE-LRC-GL'!Z12</f>
        <v>0</v>
      </c>
      <c r="AA12" s="47" t="n">
        <f aca="false">'SE-EGM-GL'!AA12+'SE-LRC-GL'!AA12</f>
        <v>0</v>
      </c>
      <c r="AB12" s="13" t="n">
        <f aca="false">'SE-EGM-GL'!AB12+'SE-LRC-GL'!AB12</f>
        <v>0</v>
      </c>
      <c r="AC12" s="47" t="n">
        <f aca="false">'SE-EGM-GL'!AC12+'SE-LRC-GL'!AC12</f>
        <v>0</v>
      </c>
      <c r="AD12" s="13" t="n">
        <f aca="false">'SE-EGM-GL'!AD12+'SE-LRC-GL'!AD12</f>
        <v>0</v>
      </c>
      <c r="AE12" s="47" t="n">
        <f aca="false">'SE-EGM-GL'!AE12+'SE-LRC-GL'!AE12</f>
        <v>0</v>
      </c>
      <c r="AF12" s="13" t="n">
        <f aca="false">'SE-EGM-GL'!AN12+'SE-LRC-GL'!AN12</f>
        <v>0</v>
      </c>
      <c r="AG12" s="47" t="n">
        <f aca="false">'SE-EGM-GL'!AO12+'SE-LRC-GL'!AO12</f>
        <v>0</v>
      </c>
      <c r="AH12" s="13" t="n">
        <f aca="false">'SE-EGM-GL'!AP12+'SE-LRC-GL'!AP12</f>
        <v>0</v>
      </c>
      <c r="AI12" s="47" t="n">
        <f aca="false">'SE-EGM-GL'!AQ12+'SE-LRC-GL'!AQ12</f>
        <v>0</v>
      </c>
      <c r="AJ12" s="13" t="n">
        <f aca="false">'SE-EGM-GL'!AR12+'SE-LRC-GL'!AR12</f>
        <v>0</v>
      </c>
      <c r="AK12" s="47" t="n">
        <f aca="false">'SE-EGM-GL'!AS12+'SE-LRC-GL'!AS12</f>
        <v>0</v>
      </c>
      <c r="AL12" s="13" t="n">
        <f aca="false">'SE-EGM-GL'!AT12+'SE-LRC-GL'!AT12</f>
        <v>0</v>
      </c>
      <c r="AM12" s="47" t="n">
        <f aca="false">'SE-EGM-GL'!AU12+'SE-LRC-GL'!AU12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85005030</v>
      </c>
      <c r="E13" s="47" t="n">
        <f aca="false">SUM(G13,I13,K13,M13,O13,Q13,S13,U13,W13,Y13,AA13,AC13,AE13,AG13,AI13,AK13,AM13)</f>
        <v>179372400</v>
      </c>
      <c r="F13" s="13" t="n">
        <f aca="false">+BGC_GL!F13+'SE-LRC-GL'!F13+NE_GL!F13+'SE-EGM-GL'!F13</f>
        <v>0</v>
      </c>
      <c r="G13" s="47" t="n">
        <f aca="false">+BGC_GL!G13+'SE-LRC-GL'!G13+NE_GL!G13+'SE-EGM-GL'!G13</f>
        <v>0</v>
      </c>
      <c r="H13" s="13" t="n">
        <f aca="false">+BGC_GL!H13+'SE-LRC-GL'!H13+NE_GL!H13+'SE-EGM-GL'!H13</f>
        <v>85002759</v>
      </c>
      <c r="I13" s="47" t="n">
        <f aca="false">+BGC_GL!I13+'SE-LRC-GL'!I13+NE_GL!I13+'SE-EGM-GL'!I13</f>
        <v>179368490</v>
      </c>
      <c r="J13" s="13" t="n">
        <f aca="false">+BGC_GL!J13+'SE-LRC-GL'!J13+NE_GL!J13+'SE-EGM-GL'!J13</f>
        <v>0</v>
      </c>
      <c r="K13" s="47" t="n">
        <f aca="false">+BGC_GL!K13+'SE-LRC-GL'!K13+NE_GL!K13+'SE-EGM-GL'!K13</f>
        <v>0</v>
      </c>
      <c r="L13" s="13" t="n">
        <f aca="false">+BGC_GL!L13+'SE-LRC-GL'!L13+NE_GL!L13+'SE-EGM-GL'!L13</f>
        <v>0</v>
      </c>
      <c r="M13" s="47" t="n">
        <f aca="false">+BGC_GL!M13+'SE-LRC-GL'!M13+NE_GL!M13+'SE-EGM-GL'!M13</f>
        <v>0</v>
      </c>
      <c r="N13" s="13" t="n">
        <f aca="false">+BGC_GL!N13+'SE-LRC-GL'!N13+NE_GL!N13+'SE-EGM-GL'!N13</f>
        <v>2271</v>
      </c>
      <c r="O13" s="47" t="n">
        <f aca="false">+BGC_GL!O13+'SE-LRC-GL'!O13+NE_GL!O13+'SE-EGM-GL'!O13</f>
        <v>3910</v>
      </c>
      <c r="P13" s="13" t="n">
        <f aca="false">'SE-EGM-GL'!P13+'SE-LRC-GL'!P13</f>
        <v>0</v>
      </c>
      <c r="Q13" s="47" t="n">
        <f aca="false">'SE-EGM-GL'!Q13+'SE-LRC-GL'!Q13</f>
        <v>0</v>
      </c>
      <c r="R13" s="13" t="n">
        <f aca="false">'SE-EGM-GL'!R13+'SE-LRC-GL'!R13</f>
        <v>0</v>
      </c>
      <c r="S13" s="47" t="n">
        <f aca="false">'SE-EGM-GL'!S13+'SE-LRC-GL'!S13</f>
        <v>0</v>
      </c>
      <c r="T13" s="13" t="n">
        <f aca="false">'SE-EGM-GL'!T13+'SE-LRC-GL'!T13</f>
        <v>0</v>
      </c>
      <c r="U13" s="47" t="n">
        <f aca="false">'SE-EGM-GL'!U13+'SE-LRC-GL'!U13</f>
        <v>0</v>
      </c>
      <c r="V13" s="13" t="n">
        <f aca="false">'SE-EGM-GL'!V13+'SE-LRC-GL'!V13</f>
        <v>0</v>
      </c>
      <c r="W13" s="47" t="n">
        <f aca="false">'SE-EGM-GL'!W13+'SE-LRC-GL'!W13</f>
        <v>0</v>
      </c>
      <c r="X13" s="13" t="n">
        <f aca="false">'SE-EGM-GL'!X13+'SE-LRC-GL'!X13</f>
        <v>0</v>
      </c>
      <c r="Y13" s="47" t="n">
        <f aca="false">'SE-EGM-GL'!Y13+'SE-LRC-GL'!Y13</f>
        <v>0</v>
      </c>
      <c r="Z13" s="13" t="n">
        <f aca="false">'SE-EGM-GL'!Z13+'SE-LRC-GL'!Z13</f>
        <v>0</v>
      </c>
      <c r="AA13" s="47" t="n">
        <f aca="false">'SE-EGM-GL'!AA13+'SE-LRC-GL'!AA13</f>
        <v>0</v>
      </c>
      <c r="AB13" s="13" t="n">
        <f aca="false">'SE-EGM-GL'!AB13+'SE-LRC-GL'!AB13</f>
        <v>0</v>
      </c>
      <c r="AC13" s="47" t="n">
        <f aca="false">'SE-EGM-GL'!AC13+'SE-LRC-GL'!AC13</f>
        <v>0</v>
      </c>
      <c r="AD13" s="13" t="n">
        <f aca="false">'SE-EGM-GL'!AD13+'SE-LRC-GL'!AD13</f>
        <v>0</v>
      </c>
      <c r="AE13" s="47" t="n">
        <f aca="false">'SE-EGM-GL'!AE13+'SE-LRC-GL'!AE13</f>
        <v>0</v>
      </c>
      <c r="AF13" s="13" t="n">
        <f aca="false">'SE-EGM-GL'!AN13+'SE-LRC-GL'!AN13</f>
        <v>0</v>
      </c>
      <c r="AG13" s="47" t="n">
        <f aca="false">'SE-EGM-GL'!AO13+'SE-LRC-GL'!AO13</f>
        <v>0</v>
      </c>
      <c r="AH13" s="13" t="n">
        <f aca="false">'SE-EGM-GL'!AP13+'SE-LRC-GL'!AP13</f>
        <v>0</v>
      </c>
      <c r="AI13" s="47" t="n">
        <f aca="false">'SE-EGM-GL'!AQ13+'SE-LRC-GL'!AQ13</f>
        <v>0</v>
      </c>
      <c r="AJ13" s="13" t="n">
        <f aca="false">'SE-EGM-GL'!AR13+'SE-LRC-GL'!AR13</f>
        <v>0</v>
      </c>
      <c r="AK13" s="47" t="n">
        <f aca="false">'SE-EGM-GL'!AS13+'SE-LRC-GL'!AS13</f>
        <v>0</v>
      </c>
      <c r="AL13" s="13" t="n">
        <f aca="false">'SE-EGM-GL'!AT13+'SE-LRC-GL'!AT13</f>
        <v>0</v>
      </c>
      <c r="AM13" s="47" t="n">
        <f aca="false">'SE-EGM-GL'!AU13+'SE-LRC-GL'!AU13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+BGC_GL!F14+'SE-LRC-GL'!F14+NE_GL!F14+'SE-EGM-GL'!F14</f>
        <v>0</v>
      </c>
      <c r="G14" s="47" t="n">
        <f aca="false">+BGC_GL!G14+'SE-LRC-GL'!G14+NE_GL!G14+'SE-EGM-GL'!G14</f>
        <v>0</v>
      </c>
      <c r="H14" s="13" t="n">
        <f aca="false">+BGC_GL!H14+'SE-LRC-GL'!H14+NE_GL!H14+'SE-EGM-GL'!H14</f>
        <v>0</v>
      </c>
      <c r="I14" s="47" t="n">
        <f aca="false">+BGC_GL!I14+'SE-LRC-GL'!I14+NE_GL!I14+'SE-EGM-GL'!I14</f>
        <v>0</v>
      </c>
      <c r="J14" s="13" t="n">
        <f aca="false">+BGC_GL!J14+'SE-LRC-GL'!J14+NE_GL!J14+'SE-EGM-GL'!J14</f>
        <v>0</v>
      </c>
      <c r="K14" s="47" t="n">
        <f aca="false">+BGC_GL!K14+'SE-LRC-GL'!K14+NE_GL!K14+'SE-EGM-GL'!K14</f>
        <v>0</v>
      </c>
      <c r="L14" s="13" t="n">
        <f aca="false">+BGC_GL!L14+'SE-LRC-GL'!L14+NE_GL!L14+'SE-EGM-GL'!L14</f>
        <v>0</v>
      </c>
      <c r="M14" s="47" t="n">
        <f aca="false">+BGC_GL!M14+'SE-LRC-GL'!M14+NE_GL!M14+'SE-EGM-GL'!M14</f>
        <v>0</v>
      </c>
      <c r="N14" s="13" t="n">
        <f aca="false">+BGC_GL!N14+'SE-LRC-GL'!N14+NE_GL!N14+'SE-EGM-GL'!N14</f>
        <v>0</v>
      </c>
      <c r="O14" s="47" t="n">
        <f aca="false">+BGC_GL!O14+'SE-LRC-GL'!O14+NE_GL!O14+'SE-EGM-GL'!O14</f>
        <v>0</v>
      </c>
      <c r="P14" s="13" t="n">
        <f aca="false">'SE-EGM-GL'!P14+'SE-LRC-GL'!P14</f>
        <v>0</v>
      </c>
      <c r="Q14" s="47" t="n">
        <f aca="false">'SE-EGM-GL'!Q14+'SE-LRC-GL'!Q14</f>
        <v>0</v>
      </c>
      <c r="R14" s="13" t="n">
        <f aca="false">'SE-EGM-GL'!R14+'SE-LRC-GL'!R14</f>
        <v>0</v>
      </c>
      <c r="S14" s="47" t="n">
        <f aca="false">'SE-EGM-GL'!S14+'SE-LRC-GL'!S14</f>
        <v>0</v>
      </c>
      <c r="T14" s="13" t="n">
        <f aca="false">'SE-EGM-GL'!T14+'SE-LRC-GL'!T14</f>
        <v>0</v>
      </c>
      <c r="U14" s="47" t="n">
        <f aca="false">'SE-EGM-GL'!U14+'SE-LRC-GL'!U14</f>
        <v>0</v>
      </c>
      <c r="V14" s="13" t="n">
        <f aca="false">'SE-EGM-GL'!V14+'SE-LRC-GL'!V14</f>
        <v>0</v>
      </c>
      <c r="W14" s="47" t="n">
        <f aca="false">'SE-EGM-GL'!W14+'SE-LRC-GL'!W14</f>
        <v>0</v>
      </c>
      <c r="X14" s="13" t="n">
        <f aca="false">'SE-EGM-GL'!X14+'SE-LRC-GL'!X14</f>
        <v>0</v>
      </c>
      <c r="Y14" s="47" t="n">
        <f aca="false">'SE-EGM-GL'!Y14+'SE-LRC-GL'!Y14</f>
        <v>0</v>
      </c>
      <c r="Z14" s="13" t="n">
        <f aca="false">'SE-EGM-GL'!Z14+'SE-LRC-GL'!Z14</f>
        <v>0</v>
      </c>
      <c r="AA14" s="47" t="n">
        <f aca="false">'SE-EGM-GL'!AA14+'SE-LRC-GL'!AA14</f>
        <v>0</v>
      </c>
      <c r="AB14" s="13" t="n">
        <f aca="false">'SE-EGM-GL'!AB14+'SE-LRC-GL'!AB14</f>
        <v>0</v>
      </c>
      <c r="AC14" s="47" t="n">
        <f aca="false">'SE-EGM-GL'!AC14+'SE-LRC-GL'!AC14</f>
        <v>0</v>
      </c>
      <c r="AD14" s="13" t="n">
        <f aca="false">'SE-EGM-GL'!AD14+'SE-LRC-GL'!AD14</f>
        <v>0</v>
      </c>
      <c r="AE14" s="47" t="n">
        <f aca="false">'SE-EGM-GL'!AE14+'SE-LRC-GL'!AE14</f>
        <v>0</v>
      </c>
      <c r="AF14" s="13" t="n">
        <f aca="false">'SE-EGM-GL'!AN14+'SE-LRC-GL'!AN14</f>
        <v>0</v>
      </c>
      <c r="AG14" s="47" t="n">
        <f aca="false">'SE-EGM-GL'!AO14+'SE-LRC-GL'!AO14</f>
        <v>0</v>
      </c>
      <c r="AH14" s="13" t="n">
        <f aca="false">'SE-EGM-GL'!AP14+'SE-LRC-GL'!AP14</f>
        <v>0</v>
      </c>
      <c r="AI14" s="47" t="n">
        <f aca="false">'SE-EGM-GL'!AQ14+'SE-LRC-GL'!AQ14</f>
        <v>0</v>
      </c>
      <c r="AJ14" s="13" t="n">
        <f aca="false">'SE-EGM-GL'!AR14+'SE-LRC-GL'!AR14</f>
        <v>0</v>
      </c>
      <c r="AK14" s="47" t="n">
        <f aca="false">'SE-EGM-GL'!AS14+'SE-LRC-GL'!AS14</f>
        <v>0</v>
      </c>
      <c r="AL14" s="13" t="n">
        <f aca="false">'SE-EGM-GL'!AT14+'SE-LRC-GL'!AT14</f>
        <v>0</v>
      </c>
      <c r="AM14" s="47" t="n">
        <f aca="false">'SE-EGM-GL'!AU14+'SE-LRC-GL'!AU14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+BGC_GL!F15+'SE-LRC-GL'!F15+NE_GL!F15+'SE-EGM-GL'!F15</f>
        <v>0</v>
      </c>
      <c r="G15" s="115" t="n">
        <f aca="false">+BGC_GL!G15+'SE-LRC-GL'!G15+NE_GL!G15+'SE-EGM-GL'!G15</f>
        <v>0</v>
      </c>
      <c r="H15" s="114" t="n">
        <f aca="false">+BGC_GL!H15+'SE-LRC-GL'!H15+NE_GL!H15+'SE-EGM-GL'!H15</f>
        <v>0</v>
      </c>
      <c r="I15" s="115" t="n">
        <f aca="false">+BGC_GL!I15+'SE-LRC-GL'!I15+NE_GL!I15+'SE-EGM-GL'!I15</f>
        <v>0</v>
      </c>
      <c r="J15" s="114" t="n">
        <f aca="false">+BGC_GL!J15+'SE-LRC-GL'!J15+NE_GL!J15+'SE-EGM-GL'!J15</f>
        <v>0</v>
      </c>
      <c r="K15" s="115" t="n">
        <f aca="false">+BGC_GL!K15+'SE-LRC-GL'!K15+NE_GL!K15+'SE-EGM-GL'!K15</f>
        <v>0</v>
      </c>
      <c r="L15" s="114" t="n">
        <f aca="false">+BGC_GL!L15+'SE-LRC-GL'!L15+NE_GL!L15+'SE-EGM-GL'!L15</f>
        <v>0</v>
      </c>
      <c r="M15" s="115" t="n">
        <f aca="false">+BGC_GL!M15+'SE-LRC-GL'!M15+NE_GL!M15+'SE-EGM-GL'!M15</f>
        <v>0</v>
      </c>
      <c r="N15" s="114" t="n">
        <f aca="false">+BGC_GL!N15+'SE-LRC-GL'!N15+NE_GL!N15+'SE-EGM-GL'!N15</f>
        <v>0</v>
      </c>
      <c r="O15" s="115" t="n">
        <f aca="false">+BGC_GL!O15+'SE-LRC-GL'!O15+NE_GL!O15+'SE-EGM-GL'!O15</f>
        <v>0</v>
      </c>
      <c r="P15" s="13" t="n">
        <f aca="false">'SE-EGM-GL'!P15+'SE-LRC-GL'!P15</f>
        <v>0</v>
      </c>
      <c r="Q15" s="47" t="n">
        <f aca="false">'SE-EGM-GL'!Q15+'SE-LRC-GL'!Q15</f>
        <v>0</v>
      </c>
      <c r="R15" s="13" t="n">
        <f aca="false">'SE-EGM-GL'!R15+'SE-LRC-GL'!R15</f>
        <v>0</v>
      </c>
      <c r="S15" s="47" t="n">
        <f aca="false">'SE-EGM-GL'!S15+'SE-LRC-GL'!S15</f>
        <v>0</v>
      </c>
      <c r="T15" s="13" t="n">
        <f aca="false">'SE-EGM-GL'!T15+'SE-LRC-GL'!T15</f>
        <v>0</v>
      </c>
      <c r="U15" s="47" t="n">
        <f aca="false">'SE-EGM-GL'!U15+'SE-LRC-GL'!U15</f>
        <v>0</v>
      </c>
      <c r="V15" s="13" t="n">
        <f aca="false">'SE-EGM-GL'!V15+'SE-LRC-GL'!V15</f>
        <v>0</v>
      </c>
      <c r="W15" s="47" t="n">
        <f aca="false">'SE-EGM-GL'!W15+'SE-LRC-GL'!W15</f>
        <v>0</v>
      </c>
      <c r="X15" s="13" t="n">
        <f aca="false">'SE-EGM-GL'!X15+'SE-LRC-GL'!X15</f>
        <v>0</v>
      </c>
      <c r="Y15" s="47" t="n">
        <f aca="false">'SE-EGM-GL'!Y15+'SE-LRC-GL'!Y15</f>
        <v>0</v>
      </c>
      <c r="Z15" s="13" t="n">
        <f aca="false">'SE-EGM-GL'!Z15+'SE-LRC-GL'!Z15</f>
        <v>0</v>
      </c>
      <c r="AA15" s="47" t="n">
        <f aca="false">'SE-EGM-GL'!AA15+'SE-LRC-GL'!AA15</f>
        <v>0</v>
      </c>
      <c r="AB15" s="13" t="n">
        <f aca="false">'SE-EGM-GL'!AB15+'SE-LRC-GL'!AB15</f>
        <v>0</v>
      </c>
      <c r="AC15" s="47" t="n">
        <f aca="false">'SE-EGM-GL'!AC15+'SE-LRC-GL'!AC15</f>
        <v>0</v>
      </c>
      <c r="AD15" s="13" t="n">
        <f aca="false">'SE-EGM-GL'!AD15+'SE-LRC-GL'!AD15</f>
        <v>0</v>
      </c>
      <c r="AE15" s="47" t="n">
        <f aca="false">'SE-EGM-GL'!AE15+'SE-LRC-GL'!AE15</f>
        <v>0</v>
      </c>
      <c r="AF15" s="13" t="n">
        <f aca="false">'SE-EGM-GL'!AN15+'SE-LRC-GL'!AN15</f>
        <v>0</v>
      </c>
      <c r="AG15" s="47" t="n">
        <f aca="false">'SE-EGM-GL'!AO15+'SE-LRC-GL'!AO15</f>
        <v>0</v>
      </c>
      <c r="AH15" s="13" t="n">
        <f aca="false">'SE-EGM-GL'!AP15+'SE-LRC-GL'!AP15</f>
        <v>0</v>
      </c>
      <c r="AI15" s="47" t="n">
        <f aca="false">'SE-EGM-GL'!AQ15+'SE-LRC-GL'!AQ15</f>
        <v>0</v>
      </c>
      <c r="AJ15" s="13" t="n">
        <f aca="false">'SE-EGM-GL'!AR15+'SE-LRC-GL'!AR15</f>
        <v>0</v>
      </c>
      <c r="AK15" s="47" t="n">
        <f aca="false">'SE-EGM-GL'!AS15+'SE-LRC-GL'!AS15</f>
        <v>0</v>
      </c>
      <c r="AL15" s="13" t="n">
        <f aca="false">'SE-EGM-GL'!AT15+'SE-LRC-GL'!AT15</f>
        <v>0</v>
      </c>
      <c r="AM15" s="47" t="n">
        <f aca="false">'SE-EGM-GL'!AU15+'SE-LRC-GL'!AU15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225642975</v>
      </c>
      <c r="E16" s="48" t="n">
        <f aca="false">SUM(E11:E15)</f>
        <v>459145659.48</v>
      </c>
      <c r="F16" s="17" t="n">
        <f aca="false">SUM(F11:F15)</f>
        <v>0</v>
      </c>
      <c r="G16" s="48" t="n">
        <f aca="false">SUM(G11:G15)</f>
        <v>-15935494.61</v>
      </c>
      <c r="H16" s="17" t="n">
        <f aca="false">SUM(H11:H15)</f>
        <v>224531396</v>
      </c>
      <c r="I16" s="48" t="n">
        <f aca="false">SUM(I11:I15)</f>
        <v>464891594.98</v>
      </c>
      <c r="J16" s="17" t="n">
        <f aca="false">SUM(J11:J15)</f>
        <v>1101021</v>
      </c>
      <c r="K16" s="48" t="n">
        <f aca="false">SUM(K11:K15)</f>
        <v>16673609.36</v>
      </c>
      <c r="L16" s="17" t="n">
        <f aca="false">SUM(L11:L15)</f>
        <v>68099</v>
      </c>
      <c r="M16" s="48" t="n">
        <f aca="false">SUM(M11:M15)</f>
        <v>-551877.79</v>
      </c>
      <c r="N16" s="17" t="n">
        <f aca="false">SUM(N11:N15)</f>
        <v>-57541</v>
      </c>
      <c r="O16" s="48" t="n">
        <f aca="false">SUM(O11:O15)</f>
        <v>-5932172.46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0</v>
      </c>
      <c r="AC16" s="48" t="n">
        <f aca="false">SUM(AC11:AC15)</f>
        <v>0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0</v>
      </c>
      <c r="AK16" s="48" t="n">
        <f aca="false">SUM(AK11:AK15)</f>
        <v>0</v>
      </c>
      <c r="AL16" s="17" t="n">
        <f aca="false">SUM(AL11:AL15)</f>
        <v>0</v>
      </c>
      <c r="AM16" s="48" t="n">
        <f aca="false">SUM(AM11:AM15)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-125522967</v>
      </c>
      <c r="E19" s="47" t="n">
        <f aca="false">SUM(G19,I19,K19,M19,O19,Q19,S19,U19,W19,Y19,AA19,AC19,AE19,AG19,AI19,AK19,AM19)</f>
        <v>-234152048.23</v>
      </c>
      <c r="F19" s="44" t="n">
        <f aca="false">+BGC_GL!F19+'SE-LRC-GL'!F19+NE_GL!F19+'SE-EGM-GL'!F19</f>
        <v>0</v>
      </c>
      <c r="G19" s="45" t="n">
        <f aca="false">+BGC_GL!G19+'SE-LRC-GL'!G19+NE_GL!G19+'SE-EGM-GL'!G19</f>
        <v>-98101</v>
      </c>
      <c r="H19" s="44" t="n">
        <f aca="false">+BGC_GL!H19+'SE-LRC-GL'!H19+NE_GL!H19+'SE-EGM-GL'!H19</f>
        <v>-123931777</v>
      </c>
      <c r="I19" s="45" t="n">
        <f aca="false">+BGC_GL!I19+'SE-LRC-GL'!I19+NE_GL!I19+'SE-EGM-GL'!I19</f>
        <v>-228997903.37</v>
      </c>
      <c r="J19" s="44" t="n">
        <f aca="false">+BGC_GL!J19+'SE-LRC-GL'!J19+NE_GL!J19+'SE-EGM-GL'!J19</f>
        <v>-740814</v>
      </c>
      <c r="K19" s="45" t="n">
        <f aca="false">+BGC_GL!K19+'SE-LRC-GL'!K19+NE_GL!K19+'SE-EGM-GL'!K19</f>
        <v>-5394574.18</v>
      </c>
      <c r="L19" s="44" t="n">
        <f aca="false">+BGC_GL!L19+'SE-LRC-GL'!L19+NE_GL!L19+'SE-EGM-GL'!L19</f>
        <v>-838709</v>
      </c>
      <c r="M19" s="45" t="n">
        <f aca="false">+BGC_GL!M19+'SE-LRC-GL'!M19+NE_GL!M19+'SE-EGM-GL'!M19</f>
        <v>261087.3</v>
      </c>
      <c r="N19" s="44" t="n">
        <f aca="false">+BGC_GL!N19+'SE-LRC-GL'!N19+NE_GL!N19+'SE-EGM-GL'!N19</f>
        <v>23175</v>
      </c>
      <c r="O19" s="45" t="n">
        <f aca="false">+BGC_GL!O19+'SE-LRC-GL'!O19+NE_GL!O19+'SE-EGM-GL'!O19</f>
        <v>150668.31</v>
      </c>
      <c r="P19" s="13" t="n">
        <f aca="false">'SE-EGM-GL'!P19+'SE-LRC-GL'!P19</f>
        <v>0</v>
      </c>
      <c r="Q19" s="47" t="n">
        <f aca="false">'SE-EGM-GL'!Q19+'SE-LRC-GL'!Q19</f>
        <v>-12676.2</v>
      </c>
      <c r="R19" s="13" t="n">
        <f aca="false">'SE-EGM-GL'!R19+'SE-LRC-GL'!R19</f>
        <v>-37236</v>
      </c>
      <c r="S19" s="47" t="n">
        <f aca="false">'SE-EGM-GL'!S19+'SE-LRC-GL'!S19</f>
        <v>-64673.94</v>
      </c>
      <c r="T19" s="13" t="n">
        <f aca="false">'SE-EGM-GL'!T19+'SE-LRC-GL'!T19</f>
        <v>2394</v>
      </c>
      <c r="U19" s="47" t="n">
        <f aca="false">'SE-EGM-GL'!U19+'SE-LRC-GL'!U19</f>
        <v>4124.85</v>
      </c>
      <c r="V19" s="13" t="n">
        <f aca="false">'SE-EGM-GL'!V19+'SE-LRC-GL'!V19</f>
        <v>0</v>
      </c>
      <c r="W19" s="47" t="n">
        <f aca="false">'SE-EGM-GL'!W19+'SE-LRC-GL'!W19</f>
        <v>0</v>
      </c>
      <c r="X19" s="13" t="n">
        <f aca="false">'SE-EGM-GL'!X19+'SE-LRC-GL'!X19</f>
        <v>0</v>
      </c>
      <c r="Y19" s="47" t="n">
        <f aca="false">'SE-EGM-GL'!Y19+'SE-LRC-GL'!Y19</f>
        <v>0</v>
      </c>
      <c r="Z19" s="13" t="n">
        <f aca="false">'SE-EGM-GL'!Z19+'SE-LRC-GL'!Z19</f>
        <v>0</v>
      </c>
      <c r="AA19" s="47" t="n">
        <f aca="false">'SE-EGM-GL'!AA19+'SE-LRC-GL'!AA19</f>
        <v>0</v>
      </c>
      <c r="AB19" s="13" t="n">
        <f aca="false">'SE-EGM-GL'!AB19+'SE-LRC-GL'!AB19</f>
        <v>0</v>
      </c>
      <c r="AC19" s="47" t="n">
        <f aca="false">'SE-EGM-GL'!AC19+'SE-LRC-GL'!AC19</f>
        <v>0</v>
      </c>
      <c r="AD19" s="13" t="n">
        <f aca="false">'SE-EGM-GL'!AD19+'SE-LRC-GL'!AD19</f>
        <v>0</v>
      </c>
      <c r="AE19" s="47" t="n">
        <f aca="false">'SE-EGM-GL'!AE19+'SE-LRC-GL'!AE19</f>
        <v>0</v>
      </c>
      <c r="AF19" s="13" t="n">
        <f aca="false">'SE-EGM-GL'!AN19+'SE-LRC-GL'!AN19</f>
        <v>0</v>
      </c>
      <c r="AG19" s="47" t="n">
        <f aca="false">'SE-EGM-GL'!AO19+'SE-LRC-GL'!AO19</f>
        <v>0</v>
      </c>
      <c r="AH19" s="13" t="n">
        <f aca="false">'SE-EGM-GL'!AP19+'SE-LRC-GL'!AP19</f>
        <v>0</v>
      </c>
      <c r="AI19" s="47" t="n">
        <f aca="false">'SE-EGM-GL'!AQ19+'SE-LRC-GL'!AQ19</f>
        <v>0</v>
      </c>
      <c r="AJ19" s="13" t="n">
        <f aca="false">'SE-EGM-GL'!AR19+'SE-LRC-GL'!AR19</f>
        <v>0</v>
      </c>
      <c r="AK19" s="47" t="n">
        <f aca="false">'SE-EGM-GL'!AS19+'SE-LRC-GL'!AS19</f>
        <v>0</v>
      </c>
      <c r="AL19" s="13" t="n">
        <f aca="false">'SE-EGM-GL'!AT19+'SE-LRC-GL'!AT19</f>
        <v>0</v>
      </c>
      <c r="AM19" s="47" t="n">
        <f aca="false">'SE-EGM-GL'!AU19+'SE-LRC-GL'!AU19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7080782.96</v>
      </c>
      <c r="F20" s="13" t="n">
        <f aca="false">+BGC_GL!F20+'SE-LRC-GL'!F20+NE_GL!F20+'SE-EGM-GL'!F20</f>
        <v>0</v>
      </c>
      <c r="G20" s="47" t="n">
        <f aca="false">+BGC_GL!G20+'SE-LRC-GL'!G20+NE_GL!G20+'SE-EGM-GL'!G20</f>
        <v>6792385.79</v>
      </c>
      <c r="H20" s="13" t="n">
        <f aca="false">+BGC_GL!H20+'SE-LRC-GL'!H20+NE_GL!H20+'SE-EGM-GL'!H20</f>
        <v>0</v>
      </c>
      <c r="I20" s="47" t="n">
        <f aca="false">+BGC_GL!I20+'SE-LRC-GL'!I20+NE_GL!I20+'SE-EGM-GL'!I20</f>
        <v>0</v>
      </c>
      <c r="J20" s="13" t="n">
        <f aca="false">+BGC_GL!J20+'SE-LRC-GL'!J20+NE_GL!J20+'SE-EGM-GL'!J20</f>
        <v>0</v>
      </c>
      <c r="K20" s="47" t="n">
        <f aca="false">+BGC_GL!K20+'SE-LRC-GL'!K20+NE_GL!K20+'SE-EGM-GL'!K20</f>
        <v>288397.17</v>
      </c>
      <c r="L20" s="13" t="n">
        <f aca="false">+BGC_GL!L20+'SE-LRC-GL'!L20+NE_GL!L20+'SE-EGM-GL'!L20</f>
        <v>0</v>
      </c>
      <c r="M20" s="47" t="n">
        <f aca="false">+BGC_GL!M20+'SE-LRC-GL'!M20+NE_GL!M20+'SE-EGM-GL'!M20</f>
        <v>0</v>
      </c>
      <c r="N20" s="13" t="n">
        <f aca="false">+BGC_GL!N20+'SE-LRC-GL'!N20+NE_GL!N20+'SE-EGM-GL'!N20</f>
        <v>0</v>
      </c>
      <c r="O20" s="47" t="n">
        <f aca="false">+BGC_GL!O20+'SE-LRC-GL'!O20+NE_GL!O20+'SE-EGM-GL'!O20</f>
        <v>0</v>
      </c>
      <c r="P20" s="13" t="n">
        <f aca="false">'SE-EGM-GL'!P20+'SE-LRC-GL'!P20</f>
        <v>0</v>
      </c>
      <c r="Q20" s="47" t="n">
        <f aca="false">'SE-EGM-GL'!Q20+'SE-LRC-GL'!Q20</f>
        <v>0</v>
      </c>
      <c r="R20" s="13" t="n">
        <f aca="false">'SE-EGM-GL'!R20+'SE-LRC-GL'!R20</f>
        <v>0</v>
      </c>
      <c r="S20" s="47" t="n">
        <f aca="false">'SE-EGM-GL'!S20+'SE-LRC-GL'!S20</f>
        <v>0</v>
      </c>
      <c r="T20" s="13" t="n">
        <f aca="false">'SE-EGM-GL'!T20+'SE-LRC-GL'!T20</f>
        <v>0</v>
      </c>
      <c r="U20" s="47" t="n">
        <f aca="false">'SE-EGM-GL'!U20+'SE-LRC-GL'!U20</f>
        <v>0</v>
      </c>
      <c r="V20" s="13" t="n">
        <f aca="false">'SE-EGM-GL'!V20+'SE-LRC-GL'!V20</f>
        <v>0</v>
      </c>
      <c r="W20" s="47" t="n">
        <f aca="false">'SE-EGM-GL'!W20+'SE-LRC-GL'!W20</f>
        <v>0</v>
      </c>
      <c r="X20" s="13" t="n">
        <f aca="false">'SE-EGM-GL'!X20+'SE-LRC-GL'!X20</f>
        <v>0</v>
      </c>
      <c r="Y20" s="47" t="n">
        <f aca="false">'SE-EGM-GL'!Y20+'SE-LRC-GL'!Y20</f>
        <v>0</v>
      </c>
      <c r="Z20" s="13" t="n">
        <f aca="false">'SE-EGM-GL'!Z20+'SE-LRC-GL'!Z20</f>
        <v>0</v>
      </c>
      <c r="AA20" s="47" t="n">
        <f aca="false">'SE-EGM-GL'!AA20+'SE-LRC-GL'!AA20</f>
        <v>0</v>
      </c>
      <c r="AB20" s="13" t="n">
        <f aca="false">'SE-EGM-GL'!AB20+'SE-LRC-GL'!AB20</f>
        <v>0</v>
      </c>
      <c r="AC20" s="47" t="n">
        <f aca="false">'SE-EGM-GL'!AC20+'SE-LRC-GL'!AC20</f>
        <v>0</v>
      </c>
      <c r="AD20" s="13" t="n">
        <f aca="false">'SE-EGM-GL'!AD20+'SE-LRC-GL'!AD20</f>
        <v>0</v>
      </c>
      <c r="AE20" s="47" t="n">
        <f aca="false">'SE-EGM-GL'!AE20+'SE-LRC-GL'!AE20</f>
        <v>0</v>
      </c>
      <c r="AF20" s="13" t="n">
        <f aca="false">'SE-EGM-GL'!AN20+'SE-LRC-GL'!AN20</f>
        <v>0</v>
      </c>
      <c r="AG20" s="47" t="n">
        <f aca="false">'SE-EGM-GL'!AO20+'SE-LRC-GL'!AO20</f>
        <v>0</v>
      </c>
      <c r="AH20" s="13" t="n">
        <f aca="false">'SE-EGM-GL'!AP20+'SE-LRC-GL'!AP20</f>
        <v>0</v>
      </c>
      <c r="AI20" s="47" t="n">
        <f aca="false">'SE-EGM-GL'!AQ20+'SE-LRC-GL'!AQ20</f>
        <v>0</v>
      </c>
      <c r="AJ20" s="13" t="n">
        <f aca="false">'SE-EGM-GL'!AR20+'SE-LRC-GL'!AR20</f>
        <v>0</v>
      </c>
      <c r="AK20" s="47" t="n">
        <f aca="false">'SE-EGM-GL'!AS20+'SE-LRC-GL'!AS20</f>
        <v>0</v>
      </c>
      <c r="AL20" s="13" t="n">
        <f aca="false">'SE-EGM-GL'!AT20+'SE-LRC-GL'!AT20</f>
        <v>0</v>
      </c>
      <c r="AM20" s="47" t="n">
        <f aca="false">'SE-EGM-GL'!AU20+'SE-LRC-GL'!AU20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-85489248</v>
      </c>
      <c r="E21" s="47" t="n">
        <f aca="false">SUM(G21,I21,K21,M21,O21,Q21,S21,U21,W21,Y21,AA21,AC21,AE21,AG21,AI21,AK21,AM21)</f>
        <v>-180295150</v>
      </c>
      <c r="F21" s="13" t="n">
        <f aca="false">+BGC_GL!F21+'SE-LRC-GL'!F21+NE_GL!F21+'SE-EGM-GL'!F21</f>
        <v>0</v>
      </c>
      <c r="G21" s="47" t="n">
        <f aca="false">+BGC_GL!G21+'SE-LRC-GL'!G21+NE_GL!G21+'SE-EGM-GL'!G21</f>
        <v>0</v>
      </c>
      <c r="H21" s="13" t="n">
        <f aca="false">+BGC_GL!H21+'SE-LRC-GL'!H21+NE_GL!H21+'SE-EGM-GL'!H21</f>
        <v>-85949236</v>
      </c>
      <c r="I21" s="47" t="n">
        <f aca="false">+BGC_GL!I21+'SE-LRC-GL'!I21+NE_GL!I21+'SE-EGM-GL'!I21</f>
        <v>-181101928</v>
      </c>
      <c r="J21" s="13" t="n">
        <f aca="false">+BGC_GL!J21+'SE-LRC-GL'!J21+NE_GL!J21+'SE-EGM-GL'!J21</f>
        <v>0</v>
      </c>
      <c r="K21" s="47" t="n">
        <f aca="false">+BGC_GL!K21+'SE-LRC-GL'!K21+NE_GL!K21+'SE-EGM-GL'!K21</f>
        <v>0</v>
      </c>
      <c r="L21" s="13" t="n">
        <f aca="false">+BGC_GL!L21+'SE-LRC-GL'!L21+NE_GL!L21+'SE-EGM-GL'!L21</f>
        <v>0</v>
      </c>
      <c r="M21" s="47" t="n">
        <f aca="false">+BGC_GL!M21+'SE-LRC-GL'!M21+NE_GL!M21+'SE-EGM-GL'!M21</f>
        <v>0</v>
      </c>
      <c r="N21" s="13" t="n">
        <f aca="false">+BGC_GL!N21+'SE-LRC-GL'!N21+NE_GL!N21+'SE-EGM-GL'!N21</f>
        <v>459988</v>
      </c>
      <c r="O21" s="47" t="n">
        <f aca="false">+BGC_GL!O21+'SE-LRC-GL'!O21+NE_GL!O21+'SE-EGM-GL'!O21</f>
        <v>806778</v>
      </c>
      <c r="P21" s="13" t="n">
        <f aca="false">'SE-EGM-GL'!P21+'SE-LRC-GL'!P21</f>
        <v>0</v>
      </c>
      <c r="Q21" s="47" t="n">
        <f aca="false">'SE-EGM-GL'!Q21+'SE-LRC-GL'!Q21</f>
        <v>0</v>
      </c>
      <c r="R21" s="13" t="n">
        <f aca="false">'SE-EGM-GL'!R21+'SE-LRC-GL'!R21</f>
        <v>0</v>
      </c>
      <c r="S21" s="47" t="n">
        <f aca="false">'SE-EGM-GL'!S21+'SE-LRC-GL'!S21</f>
        <v>0</v>
      </c>
      <c r="T21" s="13" t="n">
        <f aca="false">'SE-EGM-GL'!T21+'SE-LRC-GL'!T21</f>
        <v>0</v>
      </c>
      <c r="U21" s="47" t="n">
        <f aca="false">'SE-EGM-GL'!U21+'SE-LRC-GL'!U21</f>
        <v>0</v>
      </c>
      <c r="V21" s="13" t="n">
        <f aca="false">'SE-EGM-GL'!V21+'SE-LRC-GL'!V21</f>
        <v>0</v>
      </c>
      <c r="W21" s="47" t="n">
        <f aca="false">'SE-EGM-GL'!W21+'SE-LRC-GL'!W21</f>
        <v>0</v>
      </c>
      <c r="X21" s="13" t="n">
        <f aca="false">'SE-EGM-GL'!X21+'SE-LRC-GL'!X21</f>
        <v>0</v>
      </c>
      <c r="Y21" s="47" t="n">
        <f aca="false">'SE-EGM-GL'!Y21+'SE-LRC-GL'!Y21</f>
        <v>0</v>
      </c>
      <c r="Z21" s="13" t="n">
        <f aca="false">'SE-EGM-GL'!Z21+'SE-LRC-GL'!Z21</f>
        <v>0</v>
      </c>
      <c r="AA21" s="47" t="n">
        <f aca="false">'SE-EGM-GL'!AA21+'SE-LRC-GL'!AA21</f>
        <v>0</v>
      </c>
      <c r="AB21" s="13" t="n">
        <f aca="false">'SE-EGM-GL'!AB21+'SE-LRC-GL'!AB21</f>
        <v>0</v>
      </c>
      <c r="AC21" s="47" t="n">
        <f aca="false">'SE-EGM-GL'!AC21+'SE-LRC-GL'!AC21</f>
        <v>0</v>
      </c>
      <c r="AD21" s="13" t="n">
        <f aca="false">'SE-EGM-GL'!AD21+'SE-LRC-GL'!AD21</f>
        <v>0</v>
      </c>
      <c r="AE21" s="47" t="n">
        <f aca="false">'SE-EGM-GL'!AE21+'SE-LRC-GL'!AE21</f>
        <v>0</v>
      </c>
      <c r="AF21" s="13" t="n">
        <f aca="false">'SE-EGM-GL'!AN21+'SE-LRC-GL'!AN21</f>
        <v>0</v>
      </c>
      <c r="AG21" s="47" t="n">
        <f aca="false">'SE-EGM-GL'!AO21+'SE-LRC-GL'!AO21</f>
        <v>0</v>
      </c>
      <c r="AH21" s="13" t="n">
        <f aca="false">'SE-EGM-GL'!AP21+'SE-LRC-GL'!AP21</f>
        <v>0</v>
      </c>
      <c r="AI21" s="47" t="n">
        <f aca="false">'SE-EGM-GL'!AQ21+'SE-LRC-GL'!AQ21</f>
        <v>0</v>
      </c>
      <c r="AJ21" s="13" t="n">
        <f aca="false">'SE-EGM-GL'!AR21+'SE-LRC-GL'!AR21</f>
        <v>0</v>
      </c>
      <c r="AK21" s="47" t="n">
        <f aca="false">'SE-EGM-GL'!AS21+'SE-LRC-GL'!AS21</f>
        <v>0</v>
      </c>
      <c r="AL21" s="13" t="n">
        <f aca="false">'SE-EGM-GL'!AT21+'SE-LRC-GL'!AT21</f>
        <v>0</v>
      </c>
      <c r="AM21" s="47" t="n">
        <f aca="false">'SE-EGM-GL'!AU21+'SE-LRC-GL'!AU21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+BGC_GL!F22+'SE-LRC-GL'!F22+NE_GL!F22+'SE-EGM-GL'!F22</f>
        <v>0</v>
      </c>
      <c r="G22" s="47" t="n">
        <f aca="false">+BGC_GL!G22+'SE-LRC-GL'!G22+NE_GL!G22+'SE-EGM-GL'!G22</f>
        <v>0</v>
      </c>
      <c r="H22" s="13" t="n">
        <f aca="false">+BGC_GL!H22+'SE-LRC-GL'!H22+NE_GL!H22+'SE-EGM-GL'!H22</f>
        <v>0</v>
      </c>
      <c r="I22" s="47" t="n">
        <f aca="false">+BGC_GL!I22+'SE-LRC-GL'!I22+NE_GL!I22+'SE-EGM-GL'!I22</f>
        <v>0</v>
      </c>
      <c r="J22" s="13" t="n">
        <f aca="false">+BGC_GL!J22+'SE-LRC-GL'!J22+NE_GL!J22+'SE-EGM-GL'!J22</f>
        <v>0</v>
      </c>
      <c r="K22" s="47" t="n">
        <f aca="false">+BGC_GL!K22+'SE-LRC-GL'!K22+NE_GL!K22+'SE-EGM-GL'!K22</f>
        <v>0</v>
      </c>
      <c r="L22" s="13" t="n">
        <f aca="false">+BGC_GL!L22+'SE-LRC-GL'!L22+NE_GL!L22+'SE-EGM-GL'!L22</f>
        <v>0</v>
      </c>
      <c r="M22" s="47" t="n">
        <f aca="false">+BGC_GL!M22+'SE-LRC-GL'!M22+NE_GL!M22+'SE-EGM-GL'!M22</f>
        <v>0</v>
      </c>
      <c r="N22" s="13" t="n">
        <f aca="false">+BGC_GL!N22+'SE-LRC-GL'!N22+NE_GL!N22+'SE-EGM-GL'!N22</f>
        <v>0</v>
      </c>
      <c r="O22" s="47" t="n">
        <f aca="false">+BGC_GL!O22+'SE-LRC-GL'!O22+NE_GL!O22+'SE-EGM-GL'!O22</f>
        <v>0</v>
      </c>
      <c r="P22" s="13" t="n">
        <f aca="false">'SE-EGM-GL'!P22+'SE-LRC-GL'!P22</f>
        <v>0</v>
      </c>
      <c r="Q22" s="47" t="n">
        <f aca="false">'SE-EGM-GL'!Q22+'SE-LRC-GL'!Q22</f>
        <v>0</v>
      </c>
      <c r="R22" s="13" t="n">
        <f aca="false">'SE-EGM-GL'!R22+'SE-LRC-GL'!R22</f>
        <v>0</v>
      </c>
      <c r="S22" s="47" t="n">
        <f aca="false">'SE-EGM-GL'!S22+'SE-LRC-GL'!S22</f>
        <v>0</v>
      </c>
      <c r="T22" s="13" t="n">
        <f aca="false">'SE-EGM-GL'!T22+'SE-LRC-GL'!T22</f>
        <v>0</v>
      </c>
      <c r="U22" s="47" t="n">
        <f aca="false">'SE-EGM-GL'!U22+'SE-LRC-GL'!U22</f>
        <v>0</v>
      </c>
      <c r="V22" s="13" t="n">
        <f aca="false">'SE-EGM-GL'!V22+'SE-LRC-GL'!V22</f>
        <v>0</v>
      </c>
      <c r="W22" s="47" t="n">
        <f aca="false">'SE-EGM-GL'!W22+'SE-LRC-GL'!W22</f>
        <v>0</v>
      </c>
      <c r="X22" s="13" t="n">
        <f aca="false">'SE-EGM-GL'!X22+'SE-LRC-GL'!X22</f>
        <v>0</v>
      </c>
      <c r="Y22" s="47" t="n">
        <f aca="false">'SE-EGM-GL'!Y22+'SE-LRC-GL'!Y22</f>
        <v>0</v>
      </c>
      <c r="Z22" s="13" t="n">
        <f aca="false">'SE-EGM-GL'!Z22+'SE-LRC-GL'!Z22</f>
        <v>0</v>
      </c>
      <c r="AA22" s="47" t="n">
        <f aca="false">'SE-EGM-GL'!AA22+'SE-LRC-GL'!AA22</f>
        <v>0</v>
      </c>
      <c r="AB22" s="13" t="n">
        <f aca="false">'SE-EGM-GL'!AB22+'SE-LRC-GL'!AB22</f>
        <v>0</v>
      </c>
      <c r="AC22" s="47" t="n">
        <f aca="false">'SE-EGM-GL'!AC22+'SE-LRC-GL'!AC22</f>
        <v>0</v>
      </c>
      <c r="AD22" s="13" t="n">
        <f aca="false">'SE-EGM-GL'!AD22+'SE-LRC-GL'!AD22</f>
        <v>0</v>
      </c>
      <c r="AE22" s="47" t="n">
        <f aca="false">'SE-EGM-GL'!AE22+'SE-LRC-GL'!AE22</f>
        <v>0</v>
      </c>
      <c r="AF22" s="13" t="n">
        <f aca="false">'SE-EGM-GL'!AN22+'SE-LRC-GL'!AN22</f>
        <v>0</v>
      </c>
      <c r="AG22" s="47" t="n">
        <f aca="false">'SE-EGM-GL'!AO22+'SE-LRC-GL'!AO22</f>
        <v>0</v>
      </c>
      <c r="AH22" s="13" t="n">
        <f aca="false">'SE-EGM-GL'!AP22+'SE-LRC-GL'!AP22</f>
        <v>0</v>
      </c>
      <c r="AI22" s="47" t="n">
        <f aca="false">'SE-EGM-GL'!AQ22+'SE-LRC-GL'!AQ22</f>
        <v>0</v>
      </c>
      <c r="AJ22" s="13" t="n">
        <f aca="false">'SE-EGM-GL'!AR22+'SE-LRC-GL'!AR22</f>
        <v>0</v>
      </c>
      <c r="AK22" s="47" t="n">
        <f aca="false">'SE-EGM-GL'!AS22+'SE-LRC-GL'!AS22</f>
        <v>0</v>
      </c>
      <c r="AL22" s="13" t="n">
        <f aca="false">'SE-EGM-GL'!AT22+'SE-LRC-GL'!AT22</f>
        <v>0</v>
      </c>
      <c r="AM22" s="47" t="n">
        <f aca="false">'SE-EGM-GL'!AU22+'SE-LRC-GL'!AU22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1301700</v>
      </c>
      <c r="E23" s="47" t="n">
        <f aca="false">SUM(G23,I23,K23,M23,O23,Q23,S23,U23,W23,Y23,AA23,AC23,AE23,AG23,AI23,AK23,AM23)</f>
        <v>2302692.663</v>
      </c>
      <c r="F23" s="114" t="n">
        <f aca="false">+BGC_GL!F23+'SE-LRC-GL'!F23+NE_GL!F23+'SE-EGM-GL'!F23</f>
        <v>0</v>
      </c>
      <c r="G23" s="115" t="n">
        <f aca="false">+BGC_GL!G23+'SE-LRC-GL'!G23+NE_GL!G23+'SE-EGM-GL'!G23</f>
        <v>0</v>
      </c>
      <c r="H23" s="114" t="n">
        <f aca="false">+BGC_GL!H23+'SE-LRC-GL'!H23+NE_GL!H23+'SE-EGM-GL'!H23</f>
        <v>1496356</v>
      </c>
      <c r="I23" s="115" t="n">
        <f aca="false">+BGC_GL!I23+'SE-LRC-GL'!I23+NE_GL!I23+'SE-EGM-GL'!I23</f>
        <v>2646867.52</v>
      </c>
      <c r="J23" s="114" t="n">
        <f aca="false">+BGC_GL!J23+'SE-LRC-GL'!J23+NE_GL!J23+'SE-EGM-GL'!J23</f>
        <v>-129648</v>
      </c>
      <c r="K23" s="115" t="n">
        <f aca="false">+BGC_GL!K23+'SE-LRC-GL'!K23+NE_GL!K23+'SE-EGM-GL'!K23</f>
        <v>-229305.721</v>
      </c>
      <c r="L23" s="114" t="n">
        <f aca="false">+BGC_GL!L23+'SE-LRC-GL'!L23+NE_GL!L23+'SE-EGM-GL'!L23</f>
        <v>-89715</v>
      </c>
      <c r="M23" s="115" t="n">
        <f aca="false">+BGC_GL!M23+'SE-LRC-GL'!M23+NE_GL!M23+'SE-EGM-GL'!M23</f>
        <v>-158526.405</v>
      </c>
      <c r="N23" s="114" t="n">
        <f aca="false">+BGC_GL!N23+'SE-LRC-GL'!N23+NE_GL!N23+'SE-EGM-GL'!N23</f>
        <v>24707</v>
      </c>
      <c r="O23" s="115" t="n">
        <f aca="false">+BGC_GL!O23+'SE-LRC-GL'!O23+NE_GL!O23+'SE-EGM-GL'!O23</f>
        <v>43657.269</v>
      </c>
      <c r="P23" s="13" t="n">
        <f aca="false">'SE-EGM-GL'!P23+'SE-LRC-GL'!P23</f>
        <v>0</v>
      </c>
      <c r="Q23" s="47" t="n">
        <f aca="false">'SE-EGM-GL'!Q23+'SE-LRC-GL'!Q23</f>
        <v>0</v>
      </c>
      <c r="R23" s="13" t="n">
        <f aca="false">'SE-EGM-GL'!R23+'SE-LRC-GL'!R23</f>
        <v>0</v>
      </c>
      <c r="S23" s="47" t="n">
        <f aca="false">'SE-EGM-GL'!S23+'SE-LRC-GL'!S23</f>
        <v>0</v>
      </c>
      <c r="T23" s="13" t="n">
        <f aca="false">'SE-EGM-GL'!T23+'SE-LRC-GL'!T23</f>
        <v>0</v>
      </c>
      <c r="U23" s="47" t="n">
        <f aca="false">'SE-EGM-GL'!U23+'SE-LRC-GL'!U23</f>
        <v>0</v>
      </c>
      <c r="V23" s="13" t="n">
        <f aca="false">'SE-EGM-GL'!V23+'SE-LRC-GL'!V23</f>
        <v>0</v>
      </c>
      <c r="W23" s="47" t="n">
        <f aca="false">'SE-EGM-GL'!W23+'SE-LRC-GL'!W23</f>
        <v>0</v>
      </c>
      <c r="X23" s="13" t="n">
        <f aca="false">'SE-EGM-GL'!X23+'SE-LRC-GL'!X23</f>
        <v>0</v>
      </c>
      <c r="Y23" s="47" t="n">
        <f aca="false">'SE-EGM-GL'!Y23+'SE-LRC-GL'!Y23</f>
        <v>0</v>
      </c>
      <c r="Z23" s="13" t="n">
        <f aca="false">'SE-EGM-GL'!Z23+'SE-LRC-GL'!Z23</f>
        <v>0</v>
      </c>
      <c r="AA23" s="47" t="n">
        <f aca="false">'SE-EGM-GL'!AA23+'SE-LRC-GL'!AA23</f>
        <v>0</v>
      </c>
      <c r="AB23" s="13" t="n">
        <f aca="false">'SE-EGM-GL'!AB23+'SE-LRC-GL'!AB23</f>
        <v>0</v>
      </c>
      <c r="AC23" s="47" t="n">
        <f aca="false">'SE-EGM-GL'!AC23+'SE-LRC-GL'!AC23</f>
        <v>0</v>
      </c>
      <c r="AD23" s="13" t="n">
        <f aca="false">'SE-EGM-GL'!AD23+'SE-LRC-GL'!AD23</f>
        <v>0</v>
      </c>
      <c r="AE23" s="47" t="n">
        <f aca="false">'SE-EGM-GL'!AE23+'SE-LRC-GL'!AE23</f>
        <v>0</v>
      </c>
      <c r="AF23" s="13" t="n">
        <f aca="false">'SE-EGM-GL'!AN23+'SE-LRC-GL'!AN23</f>
        <v>0</v>
      </c>
      <c r="AG23" s="47" t="n">
        <f aca="false">'SE-EGM-GL'!AO23+'SE-LRC-GL'!AO23</f>
        <v>0</v>
      </c>
      <c r="AH23" s="13" t="n">
        <f aca="false">'SE-EGM-GL'!AP23+'SE-LRC-GL'!AP23</f>
        <v>0</v>
      </c>
      <c r="AI23" s="47" t="n">
        <f aca="false">'SE-EGM-GL'!AQ23+'SE-LRC-GL'!AQ23</f>
        <v>0</v>
      </c>
      <c r="AJ23" s="13" t="n">
        <f aca="false">'SE-EGM-GL'!AR23+'SE-LRC-GL'!AR23</f>
        <v>0</v>
      </c>
      <c r="AK23" s="47" t="n">
        <f aca="false">'SE-EGM-GL'!AS23+'SE-LRC-GL'!AS23</f>
        <v>0</v>
      </c>
      <c r="AL23" s="13" t="n">
        <f aca="false">'SE-EGM-GL'!AT23+'SE-LRC-GL'!AT23</f>
        <v>0</v>
      </c>
      <c r="AM23" s="47" t="n">
        <f aca="false">'SE-EGM-GL'!AU23+'SE-LRC-GL'!AU23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-209710515</v>
      </c>
      <c r="E24" s="48" t="n">
        <f aca="false">SUM(E19:E23)</f>
        <v>-405063722.607</v>
      </c>
      <c r="F24" s="17" t="n">
        <f aca="false">SUM(F19:F23)</f>
        <v>0</v>
      </c>
      <c r="G24" s="48" t="n">
        <f aca="false">SUM(G19:G23)</f>
        <v>6694284.79</v>
      </c>
      <c r="H24" s="17" t="n">
        <f aca="false">SUM(H19:H23)</f>
        <v>-208384657</v>
      </c>
      <c r="I24" s="48" t="n">
        <f aca="false">SUM(I19:I23)</f>
        <v>-407452963.85</v>
      </c>
      <c r="J24" s="17" t="n">
        <f aca="false">SUM(J19:J23)</f>
        <v>-870462</v>
      </c>
      <c r="K24" s="48" t="n">
        <f aca="false">SUM(K19:K23)</f>
        <v>-5335482.731</v>
      </c>
      <c r="L24" s="17" t="n">
        <f aca="false">SUM(L19:L23)</f>
        <v>-928424</v>
      </c>
      <c r="M24" s="48" t="n">
        <f aca="false">SUM(M19:M23)</f>
        <v>102560.895</v>
      </c>
      <c r="N24" s="17" t="n">
        <f aca="false">SUM(N19:N23)</f>
        <v>507870</v>
      </c>
      <c r="O24" s="48" t="n">
        <f aca="false">SUM(O19:O23)</f>
        <v>1001103.579</v>
      </c>
      <c r="P24" s="17" t="n">
        <f aca="false">SUM(P19:P23)</f>
        <v>0</v>
      </c>
      <c r="Q24" s="48" t="n">
        <f aca="false">SUM(Q19:Q23)</f>
        <v>-12676.2</v>
      </c>
      <c r="R24" s="17" t="n">
        <f aca="false">SUM(R19:R23)</f>
        <v>-37236</v>
      </c>
      <c r="S24" s="48" t="n">
        <f aca="false">SUM(S19:S23)</f>
        <v>-64673.94</v>
      </c>
      <c r="T24" s="17" t="n">
        <f aca="false">SUM(T19:T23)</f>
        <v>2394</v>
      </c>
      <c r="U24" s="48" t="n">
        <f aca="false">SUM(U19:U23)</f>
        <v>4124.85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0</v>
      </c>
      <c r="AK24" s="48" t="n">
        <f aca="false">SUM(AK19:AK23)</f>
        <v>0</v>
      </c>
      <c r="AL24" s="17" t="n">
        <f aca="false">SUM(AL19:AL23)</f>
        <v>0</v>
      </c>
      <c r="AM24" s="48" t="n">
        <f aca="false">SUM(AM19:AM23)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13834075</v>
      </c>
      <c r="E27" s="47" t="n">
        <f aca="false">SUM(G27,I27,K27,M27,O27,Q27,S27,U27,W27,Y27,AA27,AC27,AE27,AG27,AI27,AK27,AM27)</f>
        <v>25347374.92</v>
      </c>
      <c r="F27" s="44" t="n">
        <f aca="false">+BGC_GL!F27+'SE-LRC-GL'!F27+NE_GL!F27+'SE-EGM-GL'!F27</f>
        <v>0</v>
      </c>
      <c r="G27" s="45" t="n">
        <f aca="false">+BGC_GL!G27+'SE-LRC-GL'!G27+NE_GL!G27+'SE-EGM-GL'!G27</f>
        <v>0</v>
      </c>
      <c r="H27" s="44" t="n">
        <f aca="false">+BGC_GL!H27+'SE-LRC-GL'!H27+NE_GL!H27+'SE-EGM-GL'!H27</f>
        <v>13783844</v>
      </c>
      <c r="I27" s="45" t="n">
        <f aca="false">+BGC_GL!I27+'SE-LRC-GL'!I27+NE_GL!I27+'SE-EGM-GL'!I27</f>
        <v>25254656.59</v>
      </c>
      <c r="J27" s="44" t="n">
        <f aca="false">+BGC_GL!J27+'SE-LRC-GL'!J27+NE_GL!J27+'SE-EGM-GL'!J27</f>
        <v>50231</v>
      </c>
      <c r="K27" s="45" t="n">
        <f aca="false">+BGC_GL!K27+'SE-LRC-GL'!K27+NE_GL!K27+'SE-EGM-GL'!K27</f>
        <v>92718.33</v>
      </c>
      <c r="L27" s="44" t="n">
        <f aca="false">+BGC_GL!L27+'SE-LRC-GL'!L27+NE_GL!L27+'SE-EGM-GL'!L27</f>
        <v>0</v>
      </c>
      <c r="M27" s="45" t="n">
        <f aca="false">+BGC_GL!M27+'SE-LRC-GL'!M27+NE_GL!M27+'SE-EGM-GL'!M27</f>
        <v>0</v>
      </c>
      <c r="N27" s="44" t="n">
        <f aca="false">+BGC_GL!N27+'SE-LRC-GL'!N27+NE_GL!N27+'SE-EGM-GL'!N27</f>
        <v>0</v>
      </c>
      <c r="O27" s="45" t="n">
        <f aca="false">+BGC_GL!O27+'SE-LRC-GL'!O27+NE_GL!O27+'SE-EGM-GL'!O27</f>
        <v>0</v>
      </c>
      <c r="P27" s="13" t="n">
        <f aca="false">'SE-EGM-GL'!P27+'SE-LRC-GL'!P27</f>
        <v>0</v>
      </c>
      <c r="Q27" s="47" t="n">
        <f aca="false">'SE-EGM-GL'!Q27+'SE-LRC-GL'!Q27</f>
        <v>0</v>
      </c>
      <c r="R27" s="13" t="n">
        <f aca="false">'SE-EGM-GL'!R27+'SE-LRC-GL'!R27</f>
        <v>0</v>
      </c>
      <c r="S27" s="47" t="n">
        <f aca="false">'SE-EGM-GL'!S27+'SE-LRC-GL'!S27</f>
        <v>0</v>
      </c>
      <c r="T27" s="13" t="n">
        <f aca="false">'SE-EGM-GL'!T27+'SE-LRC-GL'!T27</f>
        <v>0</v>
      </c>
      <c r="U27" s="47" t="n">
        <f aca="false">'SE-EGM-GL'!U27+'SE-LRC-GL'!U27</f>
        <v>0</v>
      </c>
      <c r="V27" s="13" t="n">
        <f aca="false">'SE-EGM-GL'!V27+'SE-LRC-GL'!V27</f>
        <v>0</v>
      </c>
      <c r="W27" s="47" t="n">
        <f aca="false">'SE-EGM-GL'!W27+'SE-LRC-GL'!W27</f>
        <v>0</v>
      </c>
      <c r="X27" s="13" t="n">
        <f aca="false">'SE-EGM-GL'!X27+'SE-LRC-GL'!X27</f>
        <v>0</v>
      </c>
      <c r="Y27" s="47" t="n">
        <f aca="false">'SE-EGM-GL'!Y27+'SE-LRC-GL'!Y27</f>
        <v>0</v>
      </c>
      <c r="Z27" s="13" t="n">
        <f aca="false">'SE-EGM-GL'!Z27+'SE-LRC-GL'!Z27</f>
        <v>0</v>
      </c>
      <c r="AA27" s="47" t="n">
        <f aca="false">'SE-EGM-GL'!AA27+'SE-LRC-GL'!AA27</f>
        <v>0</v>
      </c>
      <c r="AB27" s="13" t="n">
        <f aca="false">'SE-EGM-GL'!AB27+'SE-LRC-GL'!AB27</f>
        <v>0</v>
      </c>
      <c r="AC27" s="47" t="n">
        <f aca="false">'SE-EGM-GL'!AC27+'SE-LRC-GL'!AC27</f>
        <v>0</v>
      </c>
      <c r="AD27" s="13" t="n">
        <f aca="false">'SE-EGM-GL'!AD27+'SE-LRC-GL'!AD27</f>
        <v>0</v>
      </c>
      <c r="AE27" s="47" t="n">
        <f aca="false">'SE-EGM-GL'!AE27+'SE-LRC-GL'!AE27</f>
        <v>0</v>
      </c>
      <c r="AF27" s="13" t="n">
        <f aca="false">'SE-EGM-GL'!AN27+'SE-LRC-GL'!AN27</f>
        <v>0</v>
      </c>
      <c r="AG27" s="47" t="n">
        <f aca="false">'SE-EGM-GL'!AO27+'SE-LRC-GL'!AO27</f>
        <v>0</v>
      </c>
      <c r="AH27" s="13" t="n">
        <f aca="false">'SE-EGM-GL'!AP27+'SE-LRC-GL'!AP27</f>
        <v>0</v>
      </c>
      <c r="AI27" s="47" t="n">
        <f aca="false">'SE-EGM-GL'!AQ27+'SE-LRC-GL'!AQ27</f>
        <v>0</v>
      </c>
      <c r="AJ27" s="13" t="n">
        <f aca="false">'SE-EGM-GL'!AR27+'SE-LRC-GL'!AR27</f>
        <v>0</v>
      </c>
      <c r="AK27" s="47" t="n">
        <f aca="false">'SE-EGM-GL'!AS27+'SE-LRC-GL'!AS27</f>
        <v>0</v>
      </c>
      <c r="AL27" s="13" t="n">
        <f aca="false">'SE-EGM-GL'!AT27+'SE-LRC-GL'!AT27</f>
        <v>0</v>
      </c>
      <c r="AM27" s="47" t="n">
        <f aca="false">'SE-EGM-GL'!AU27+'SE-LRC-GL'!AU27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-13932956</v>
      </c>
      <c r="E28" s="47" t="n">
        <f aca="false">SUM(G28,I28,K28,M28,O28,Q28,S28,U28,W28,Y28,AA28,AC28,AE28,AG28,AI28,AK28,AM28)</f>
        <v>-25520089.82</v>
      </c>
      <c r="F28" s="114" t="n">
        <f aca="false">+BGC_GL!F28+'SE-LRC-GL'!F28+NE_GL!F28+'SE-EGM-GL'!F28</f>
        <v>0</v>
      </c>
      <c r="G28" s="115" t="n">
        <f aca="false">+BGC_GL!G28+'SE-LRC-GL'!G28+NE_GL!G28+'SE-EGM-GL'!G28</f>
        <v>0</v>
      </c>
      <c r="H28" s="114" t="n">
        <f aca="false">+BGC_GL!H28+'SE-LRC-GL'!H28+NE_GL!H28+'SE-EGM-GL'!H28</f>
        <v>-13882732</v>
      </c>
      <c r="I28" s="115" t="n">
        <f aca="false">+BGC_GL!I28+'SE-LRC-GL'!I28+NE_GL!I28+'SE-EGM-GL'!I28</f>
        <v>-25427383.52</v>
      </c>
      <c r="J28" s="114" t="n">
        <f aca="false">+BGC_GL!J28+'SE-LRC-GL'!J28+NE_GL!J28+'SE-EGM-GL'!J28</f>
        <v>-50224</v>
      </c>
      <c r="K28" s="115" t="n">
        <f aca="false">+BGC_GL!K28+'SE-LRC-GL'!K28+NE_GL!K28+'SE-EGM-GL'!K28</f>
        <v>-92706.3</v>
      </c>
      <c r="L28" s="114" t="n">
        <f aca="false">+BGC_GL!L28+'SE-LRC-GL'!L28+NE_GL!L28+'SE-EGM-GL'!L28</f>
        <v>0</v>
      </c>
      <c r="M28" s="115" t="n">
        <f aca="false">+BGC_GL!M28+'SE-LRC-GL'!M28+NE_GL!M28+'SE-EGM-GL'!M28</f>
        <v>0</v>
      </c>
      <c r="N28" s="114" t="n">
        <f aca="false">+BGC_GL!N28+'SE-LRC-GL'!N28+NE_GL!N28+'SE-EGM-GL'!N28</f>
        <v>0</v>
      </c>
      <c r="O28" s="115" t="n">
        <f aca="false">+BGC_GL!O28+'SE-LRC-GL'!O28+NE_GL!O28+'SE-EGM-GL'!O28</f>
        <v>0</v>
      </c>
      <c r="P28" s="13" t="n">
        <f aca="false">'SE-EGM-GL'!P28+'SE-LRC-GL'!P28</f>
        <v>0</v>
      </c>
      <c r="Q28" s="47" t="n">
        <f aca="false">'SE-EGM-GL'!Q28+'SE-LRC-GL'!Q28</f>
        <v>0</v>
      </c>
      <c r="R28" s="13" t="n">
        <f aca="false">'SE-EGM-GL'!R28+'SE-LRC-GL'!R28</f>
        <v>0</v>
      </c>
      <c r="S28" s="47" t="n">
        <f aca="false">'SE-EGM-GL'!S28+'SE-LRC-GL'!S28</f>
        <v>0</v>
      </c>
      <c r="T28" s="13" t="n">
        <f aca="false">'SE-EGM-GL'!T28+'SE-LRC-GL'!T28</f>
        <v>0</v>
      </c>
      <c r="U28" s="47" t="n">
        <f aca="false">'SE-EGM-GL'!U28+'SE-LRC-GL'!U28</f>
        <v>0</v>
      </c>
      <c r="V28" s="13" t="n">
        <f aca="false">'SE-EGM-GL'!V28+'SE-LRC-GL'!V28</f>
        <v>0</v>
      </c>
      <c r="W28" s="47" t="n">
        <f aca="false">'SE-EGM-GL'!W28+'SE-LRC-GL'!W28</f>
        <v>0</v>
      </c>
      <c r="X28" s="13" t="n">
        <f aca="false">'SE-EGM-GL'!X28+'SE-LRC-GL'!X28</f>
        <v>0</v>
      </c>
      <c r="Y28" s="47" t="n">
        <f aca="false">'SE-EGM-GL'!Y28+'SE-LRC-GL'!Y28</f>
        <v>0</v>
      </c>
      <c r="Z28" s="13" t="n">
        <f aca="false">'SE-EGM-GL'!Z28+'SE-LRC-GL'!Z28</f>
        <v>0</v>
      </c>
      <c r="AA28" s="47" t="n">
        <f aca="false">'SE-EGM-GL'!AA28+'SE-LRC-GL'!AA28</f>
        <v>0</v>
      </c>
      <c r="AB28" s="13" t="n">
        <f aca="false">'SE-EGM-GL'!AB28+'SE-LRC-GL'!AB28</f>
        <v>0</v>
      </c>
      <c r="AC28" s="47" t="n">
        <f aca="false">'SE-EGM-GL'!AC28+'SE-LRC-GL'!AC28</f>
        <v>0</v>
      </c>
      <c r="AD28" s="13" t="n">
        <f aca="false">'SE-EGM-GL'!AD28+'SE-LRC-GL'!AD28</f>
        <v>0</v>
      </c>
      <c r="AE28" s="47" t="n">
        <f aca="false">'SE-EGM-GL'!AE28+'SE-LRC-GL'!AE28</f>
        <v>0</v>
      </c>
      <c r="AF28" s="13" t="n">
        <f aca="false">'SE-EGM-GL'!AN28+'SE-LRC-GL'!AN28</f>
        <v>0</v>
      </c>
      <c r="AG28" s="47" t="n">
        <f aca="false">'SE-EGM-GL'!AO28+'SE-LRC-GL'!AO28</f>
        <v>0</v>
      </c>
      <c r="AH28" s="13" t="n">
        <f aca="false">'SE-EGM-GL'!AP28+'SE-LRC-GL'!AP28</f>
        <v>0</v>
      </c>
      <c r="AI28" s="47" t="n">
        <f aca="false">'SE-EGM-GL'!AQ28+'SE-LRC-GL'!AQ28</f>
        <v>0</v>
      </c>
      <c r="AJ28" s="13" t="n">
        <f aca="false">'SE-EGM-GL'!AR28+'SE-LRC-GL'!AR28</f>
        <v>0</v>
      </c>
      <c r="AK28" s="47" t="n">
        <f aca="false">'SE-EGM-GL'!AS28+'SE-LRC-GL'!AS28</f>
        <v>0</v>
      </c>
      <c r="AL28" s="13" t="n">
        <f aca="false">'SE-EGM-GL'!AT28+'SE-LRC-GL'!AT28</f>
        <v>0</v>
      </c>
      <c r="AM28" s="47" t="n">
        <f aca="false">'SE-EGM-GL'!AU28+'SE-LRC-GL'!AU28</f>
        <v>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-98881</v>
      </c>
      <c r="E29" s="48" t="n">
        <f aca="false">SUM(E27:E28)</f>
        <v>-172714.900000002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-98888</v>
      </c>
      <c r="I29" s="48" t="n">
        <f aca="false">SUM(I27:I28)</f>
        <v>-172726.93</v>
      </c>
      <c r="J29" s="17" t="n">
        <f aca="false">SUM(J27:J28)</f>
        <v>7</v>
      </c>
      <c r="K29" s="48" t="n">
        <f aca="false">SUM(K27:K28)</f>
        <v>12.0299999999988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-1430014</v>
      </c>
      <c r="E32" s="47" t="n">
        <f aca="false">SUM(G32,I32,K32,M32,O32,Q32,S32,U32,W32,Y32,AA32,AC32,AE32,AG32,AI32,AK32,AM32)</f>
        <v>-2599041.852</v>
      </c>
      <c r="F32" s="44" t="n">
        <f aca="false">+BGC_GL!F32+'SE-LRC-GL'!F32+NE_GL!F32+'SE-EGM-GL'!F32</f>
        <v>0</v>
      </c>
      <c r="G32" s="45" t="n">
        <f aca="false">+BGC_GL!G32+'SE-LRC-GL'!G32+NE_GL!G32+'SE-EGM-GL'!G32</f>
        <v>0</v>
      </c>
      <c r="H32" s="44" t="n">
        <f aca="false">+BGC_GL!H32+'SE-LRC-GL'!H32+NE_GL!H32+'SE-EGM-GL'!H32</f>
        <v>-814289</v>
      </c>
      <c r="I32" s="45" t="n">
        <f aca="false">+BGC_GL!I32+'SE-LRC-GL'!I32+NE_GL!I32+'SE-EGM-GL'!I32</f>
        <v>-1441328.19</v>
      </c>
      <c r="J32" s="44" t="n">
        <f aca="false">+BGC_GL!J32+'SE-LRC-GL'!J32+NE_GL!J32+'SE-EGM-GL'!J32</f>
        <v>-385186</v>
      </c>
      <c r="K32" s="45" t="n">
        <f aca="false">+BGC_GL!K32+'SE-LRC-GL'!K32+NE_GL!K32+'SE-EGM-GL'!K32</f>
        <v>-702511.59</v>
      </c>
      <c r="L32" s="44" t="n">
        <f aca="false">+BGC_GL!L32+'SE-LRC-GL'!L32+NE_GL!L32+'SE-EGM-GL'!L32</f>
        <v>-158540</v>
      </c>
      <c r="M32" s="45" t="n">
        <f aca="false">+BGC_GL!M32+'SE-LRC-GL'!M32+NE_GL!M32+'SE-EGM-GL'!M32</f>
        <v>-229441.1</v>
      </c>
      <c r="N32" s="44" t="n">
        <f aca="false">+BGC_GL!N32+'SE-LRC-GL'!N32+NE_GL!N32+'SE-EGM-GL'!N32</f>
        <v>-71999</v>
      </c>
      <c r="O32" s="45" t="n">
        <f aca="false">+BGC_GL!O32+'SE-LRC-GL'!O32+NE_GL!O32+'SE-EGM-GL'!O32</f>
        <v>-219853.852</v>
      </c>
      <c r="P32" s="13" t="n">
        <f aca="false">'SE-EGM-GL'!P32+'SE-LRC-GL'!P32</f>
        <v>0</v>
      </c>
      <c r="Q32" s="47" t="n">
        <f aca="false">'SE-EGM-GL'!Q32+'SE-LRC-GL'!Q32</f>
        <v>-11031.84</v>
      </c>
      <c r="R32" s="13" t="n">
        <f aca="false">'SE-EGM-GL'!R32+'SE-LRC-GL'!R32</f>
        <v>0</v>
      </c>
      <c r="S32" s="47" t="n">
        <f aca="false">'SE-EGM-GL'!S32+'SE-LRC-GL'!S32</f>
        <v>-17877.84</v>
      </c>
      <c r="T32" s="13" t="n">
        <f aca="false">'SE-EGM-GL'!T32+'SE-LRC-GL'!T32</f>
        <v>0</v>
      </c>
      <c r="U32" s="47" t="n">
        <f aca="false">'SE-EGM-GL'!U32+'SE-LRC-GL'!U32</f>
        <v>4929.12</v>
      </c>
      <c r="V32" s="13" t="n">
        <f aca="false">'SE-EGM-GL'!V32+'SE-LRC-GL'!V32</f>
        <v>0</v>
      </c>
      <c r="W32" s="47" t="n">
        <f aca="false">'SE-EGM-GL'!W32+'SE-LRC-GL'!W32</f>
        <v>-1408.32</v>
      </c>
      <c r="X32" s="13" t="n">
        <f aca="false">'SE-EGM-GL'!X32+'SE-LRC-GL'!X32</f>
        <v>0</v>
      </c>
      <c r="Y32" s="47" t="n">
        <f aca="false">'SE-EGM-GL'!Y32+'SE-LRC-GL'!Y32</f>
        <v>-13652.88</v>
      </c>
      <c r="Z32" s="13" t="n">
        <f aca="false">'SE-EGM-GL'!Z32+'SE-LRC-GL'!Z32</f>
        <v>0</v>
      </c>
      <c r="AA32" s="47" t="n">
        <f aca="false">'SE-EGM-GL'!AA32+'SE-LRC-GL'!AA32</f>
        <v>-11110.08</v>
      </c>
      <c r="AB32" s="13" t="n">
        <f aca="false">'SE-EGM-GL'!AB32+'SE-LRC-GL'!AB32</f>
        <v>0</v>
      </c>
      <c r="AC32" s="47" t="n">
        <f aca="false">'SE-EGM-GL'!AC32+'SE-LRC-GL'!AC32</f>
        <v>44244.72</v>
      </c>
      <c r="AD32" s="13" t="n">
        <f aca="false">'SE-EGM-GL'!AD32+'SE-LRC-GL'!AD32</f>
        <v>0</v>
      </c>
      <c r="AE32" s="47" t="n">
        <f aca="false">'SE-EGM-GL'!AE32+'SE-LRC-GL'!AE32</f>
        <v>0</v>
      </c>
      <c r="AF32" s="13" t="n">
        <f aca="false">'SE-EGM-GL'!AN32+'SE-LRC-GL'!AN32</f>
        <v>0</v>
      </c>
      <c r="AG32" s="47" t="n">
        <f aca="false">'SE-EGM-GL'!AO32+'SE-LRC-GL'!AO32</f>
        <v>0</v>
      </c>
      <c r="AH32" s="13" t="n">
        <f aca="false">'SE-EGM-GL'!AP32+'SE-LRC-GL'!AP32</f>
        <v>0</v>
      </c>
      <c r="AI32" s="47" t="n">
        <f aca="false">'SE-EGM-GL'!AQ32+'SE-LRC-GL'!AQ32</f>
        <v>0</v>
      </c>
      <c r="AJ32" s="13" t="n">
        <f aca="false">'SE-EGM-GL'!AR32+'SE-LRC-GL'!AR32</f>
        <v>0</v>
      </c>
      <c r="AK32" s="47" t="n">
        <f aca="false">'SE-EGM-GL'!AS32+'SE-LRC-GL'!AS32</f>
        <v>0</v>
      </c>
      <c r="AL32" s="13" t="n">
        <f aca="false">'SE-EGM-GL'!AT32+'SE-LRC-GL'!AT32</f>
        <v>0</v>
      </c>
      <c r="AM32" s="47" t="n">
        <f aca="false">'SE-EGM-GL'!AU32+'SE-LRC-GL'!AU32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-80671</v>
      </c>
      <c r="E33" s="47" t="n">
        <f aca="false">SUM(G33,I33,K33,M33,O33,Q33,S33,U33,W33,Y33,AA33,AC33,AE33,AG33,AI33,AK33,AM33)</f>
        <v>-234014.49</v>
      </c>
      <c r="F33" s="13" t="n">
        <f aca="false">+BGC_GL!F33+'SE-LRC-GL'!F33+NE_GL!F33+'SE-EGM-GL'!F33</f>
        <v>0</v>
      </c>
      <c r="G33" s="47" t="n">
        <f aca="false">+BGC_GL!G33+'SE-LRC-GL'!G33+NE_GL!G33+'SE-EGM-GL'!G33</f>
        <v>0</v>
      </c>
      <c r="H33" s="13" t="n">
        <f aca="false">+BGC_GL!H33+'SE-LRC-GL'!H33+NE_GL!H33+'SE-EGM-GL'!H33</f>
        <v>0</v>
      </c>
      <c r="I33" s="47" t="n">
        <f aca="false">+BGC_GL!I33+'SE-LRC-GL'!I33+NE_GL!I33+'SE-EGM-GL'!I33</f>
        <v>0</v>
      </c>
      <c r="J33" s="13" t="n">
        <f aca="false">+BGC_GL!J33+'SE-LRC-GL'!J33+NE_GL!J33+'SE-EGM-GL'!J33</f>
        <v>-36061</v>
      </c>
      <c r="K33" s="47" t="n">
        <f aca="false">+BGC_GL!K33+'SE-LRC-GL'!K33+NE_GL!K33+'SE-EGM-GL'!K33</f>
        <v>-151080.28</v>
      </c>
      <c r="L33" s="13" t="n">
        <f aca="false">+BGC_GL!L33+'SE-LRC-GL'!L33+NE_GL!L33+'SE-EGM-GL'!L33</f>
        <v>-537</v>
      </c>
      <c r="M33" s="47" t="n">
        <f aca="false">+BGC_GL!M33+'SE-LRC-GL'!M33+NE_GL!M33+'SE-EGM-GL'!M33</f>
        <v>-1040.04</v>
      </c>
      <c r="N33" s="13" t="n">
        <f aca="false">+BGC_GL!N33+'SE-LRC-GL'!N33+NE_GL!N33+'SE-EGM-GL'!N33</f>
        <v>-44073</v>
      </c>
      <c r="O33" s="47" t="n">
        <f aca="false">+BGC_GL!O33+'SE-LRC-GL'!O33+NE_GL!O33+'SE-EGM-GL'!O33</f>
        <v>-81894.17</v>
      </c>
      <c r="P33" s="13" t="n">
        <f aca="false">'SE-EGM-GL'!P33+'SE-LRC-GL'!P33</f>
        <v>0</v>
      </c>
      <c r="Q33" s="47" t="n">
        <f aca="false">'SE-EGM-GL'!Q33+'SE-LRC-GL'!Q33</f>
        <v>0</v>
      </c>
      <c r="R33" s="13" t="n">
        <f aca="false">'SE-EGM-GL'!R33+'SE-LRC-GL'!R33</f>
        <v>0</v>
      </c>
      <c r="S33" s="47" t="n">
        <f aca="false">'SE-EGM-GL'!S33+'SE-LRC-GL'!S33</f>
        <v>0</v>
      </c>
      <c r="T33" s="13" t="n">
        <f aca="false">'SE-EGM-GL'!T33+'SE-LRC-GL'!T33</f>
        <v>0</v>
      </c>
      <c r="U33" s="47" t="n">
        <f aca="false">'SE-EGM-GL'!U33+'SE-LRC-GL'!U33</f>
        <v>0</v>
      </c>
      <c r="V33" s="13" t="n">
        <f aca="false">'SE-EGM-GL'!V33+'SE-LRC-GL'!V33</f>
        <v>0</v>
      </c>
      <c r="W33" s="47" t="n">
        <f aca="false">'SE-EGM-GL'!W33+'SE-LRC-GL'!W33</f>
        <v>0</v>
      </c>
      <c r="X33" s="13" t="n">
        <f aca="false">'SE-EGM-GL'!X33+'SE-LRC-GL'!X33</f>
        <v>0</v>
      </c>
      <c r="Y33" s="47" t="n">
        <f aca="false">'SE-EGM-GL'!Y33+'SE-LRC-GL'!Y33</f>
        <v>0</v>
      </c>
      <c r="Z33" s="13" t="n">
        <f aca="false">'SE-EGM-GL'!Z33+'SE-LRC-GL'!Z33</f>
        <v>0</v>
      </c>
      <c r="AA33" s="47" t="n">
        <f aca="false">'SE-EGM-GL'!AA33+'SE-LRC-GL'!AA33</f>
        <v>0</v>
      </c>
      <c r="AB33" s="13" t="n">
        <f aca="false">'SE-EGM-GL'!AB33+'SE-LRC-GL'!AB33</f>
        <v>0</v>
      </c>
      <c r="AC33" s="47" t="n">
        <f aca="false">'SE-EGM-GL'!AC33+'SE-LRC-GL'!AC33</f>
        <v>0</v>
      </c>
      <c r="AD33" s="13" t="n">
        <f aca="false">'SE-EGM-GL'!AD33+'SE-LRC-GL'!AD33</f>
        <v>0</v>
      </c>
      <c r="AE33" s="47" t="n">
        <f aca="false">'SE-EGM-GL'!AE33+'SE-LRC-GL'!AE33</f>
        <v>0</v>
      </c>
      <c r="AF33" s="13" t="n">
        <f aca="false">'SE-EGM-GL'!AN33+'SE-LRC-GL'!AN33</f>
        <v>0</v>
      </c>
      <c r="AG33" s="47" t="n">
        <f aca="false">'SE-EGM-GL'!AO33+'SE-LRC-GL'!AO33</f>
        <v>0</v>
      </c>
      <c r="AH33" s="13" t="n">
        <f aca="false">'SE-EGM-GL'!AP33+'SE-LRC-GL'!AP33</f>
        <v>0</v>
      </c>
      <c r="AI33" s="47" t="n">
        <f aca="false">'SE-EGM-GL'!AQ33+'SE-LRC-GL'!AQ33</f>
        <v>0</v>
      </c>
      <c r="AJ33" s="13" t="n">
        <f aca="false">'SE-EGM-GL'!AR33+'SE-LRC-GL'!AR33</f>
        <v>0</v>
      </c>
      <c r="AK33" s="47" t="n">
        <f aca="false">'SE-EGM-GL'!AS33+'SE-LRC-GL'!AS33</f>
        <v>0</v>
      </c>
      <c r="AL33" s="13" t="n">
        <f aca="false">'SE-EGM-GL'!AT33+'SE-LRC-GL'!AT33</f>
        <v>0</v>
      </c>
      <c r="AM33" s="47" t="n">
        <f aca="false">'SE-EGM-GL'!AU33+'SE-LRC-GL'!AU33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277215</v>
      </c>
      <c r="E34" s="47" t="n">
        <f aca="false">SUM(G34,I34,K34,M34,O34,Q34,S34,U34,W34,Y34,AA34,AC34,AE34,AG34,AI34,AK34,AM34)</f>
        <v>508952.2</v>
      </c>
      <c r="F34" s="13" t="n">
        <f aca="false">+BGC_GL!F34+'SE-LRC-GL'!F34+NE_GL!F34+'SE-EGM-GL'!F34</f>
        <v>0</v>
      </c>
      <c r="G34" s="47" t="n">
        <f aca="false">+BGC_GL!G34+'SE-LRC-GL'!G34+NE_GL!G34+'SE-EGM-GL'!G34</f>
        <v>0</v>
      </c>
      <c r="H34" s="13" t="n">
        <f aca="false">+BGC_GL!H34+'SE-LRC-GL'!H34+NE_GL!H34+'SE-EGM-GL'!H34</f>
        <v>0</v>
      </c>
      <c r="I34" s="47" t="n">
        <f aca="false">+BGC_GL!I34+'SE-LRC-GL'!I34+NE_GL!I34+'SE-EGM-GL'!I34</f>
        <v>0</v>
      </c>
      <c r="J34" s="13" t="n">
        <f aca="false">+BGC_GL!J34+'SE-LRC-GL'!J34+NE_GL!J34+'SE-EGM-GL'!J34</f>
        <v>239550</v>
      </c>
      <c r="K34" s="47" t="n">
        <f aca="false">+BGC_GL!K34+'SE-LRC-GL'!K34+NE_GL!K34+'SE-EGM-GL'!K34</f>
        <v>440743.3</v>
      </c>
      <c r="L34" s="13" t="n">
        <f aca="false">+BGC_GL!L34+'SE-LRC-GL'!L34+NE_GL!L34+'SE-EGM-GL'!L34</f>
        <v>31204</v>
      </c>
      <c r="M34" s="47" t="n">
        <f aca="false">+BGC_GL!M34+'SE-LRC-GL'!M34+NE_GL!M34+'SE-EGM-GL'!M34</f>
        <v>56276.46</v>
      </c>
      <c r="N34" s="13" t="n">
        <f aca="false">+BGC_GL!N34+'SE-LRC-GL'!N34+NE_GL!N34+'SE-EGM-GL'!N34</f>
        <v>6461</v>
      </c>
      <c r="O34" s="47" t="n">
        <f aca="false">+BGC_GL!O34+'SE-LRC-GL'!O34+NE_GL!O34+'SE-EGM-GL'!O34</f>
        <v>11932.44</v>
      </c>
      <c r="P34" s="13" t="n">
        <f aca="false">'SE-EGM-GL'!P34+'SE-LRC-GL'!P34</f>
        <v>0</v>
      </c>
      <c r="Q34" s="47" t="n">
        <f aca="false">'SE-EGM-GL'!Q34+'SE-LRC-GL'!Q34</f>
        <v>0</v>
      </c>
      <c r="R34" s="13" t="n">
        <f aca="false">'SE-EGM-GL'!R34+'SE-LRC-GL'!R34</f>
        <v>0</v>
      </c>
      <c r="S34" s="47" t="n">
        <f aca="false">'SE-EGM-GL'!S34+'SE-LRC-GL'!S34</f>
        <v>0</v>
      </c>
      <c r="T34" s="13" t="n">
        <f aca="false">'SE-EGM-GL'!T34+'SE-LRC-GL'!T34</f>
        <v>0</v>
      </c>
      <c r="U34" s="47" t="n">
        <f aca="false">'SE-EGM-GL'!U34+'SE-LRC-GL'!U34</f>
        <v>0</v>
      </c>
      <c r="V34" s="13" t="n">
        <f aca="false">'SE-EGM-GL'!V34+'SE-LRC-GL'!V34</f>
        <v>0</v>
      </c>
      <c r="W34" s="47" t="n">
        <f aca="false">'SE-EGM-GL'!W34+'SE-LRC-GL'!W34</f>
        <v>0</v>
      </c>
      <c r="X34" s="13" t="n">
        <f aca="false">'SE-EGM-GL'!X34+'SE-LRC-GL'!X34</f>
        <v>0</v>
      </c>
      <c r="Y34" s="47" t="n">
        <f aca="false">'SE-EGM-GL'!Y34+'SE-LRC-GL'!Y34</f>
        <v>0</v>
      </c>
      <c r="Z34" s="13" t="n">
        <f aca="false">'SE-EGM-GL'!Z34+'SE-LRC-GL'!Z34</f>
        <v>0</v>
      </c>
      <c r="AA34" s="47" t="n">
        <f aca="false">'SE-EGM-GL'!AA34+'SE-LRC-GL'!AA34</f>
        <v>0</v>
      </c>
      <c r="AB34" s="13" t="n">
        <f aca="false">'SE-EGM-GL'!AB34+'SE-LRC-GL'!AB34</f>
        <v>0</v>
      </c>
      <c r="AC34" s="47" t="n">
        <f aca="false">'SE-EGM-GL'!AC34+'SE-LRC-GL'!AC34</f>
        <v>0</v>
      </c>
      <c r="AD34" s="13" t="n">
        <f aca="false">'SE-EGM-GL'!AD34+'SE-LRC-GL'!AD34</f>
        <v>0</v>
      </c>
      <c r="AE34" s="47" t="n">
        <f aca="false">'SE-EGM-GL'!AE34+'SE-LRC-GL'!AE34</f>
        <v>0</v>
      </c>
      <c r="AF34" s="13" t="n">
        <f aca="false">'SE-EGM-GL'!AN34+'SE-LRC-GL'!AN34</f>
        <v>0</v>
      </c>
      <c r="AG34" s="47" t="n">
        <f aca="false">'SE-EGM-GL'!AO34+'SE-LRC-GL'!AO34</f>
        <v>0</v>
      </c>
      <c r="AH34" s="13" t="n">
        <f aca="false">'SE-EGM-GL'!AP34+'SE-LRC-GL'!AP34</f>
        <v>0</v>
      </c>
      <c r="AI34" s="47" t="n">
        <f aca="false">'SE-EGM-GL'!AQ34+'SE-LRC-GL'!AQ34</f>
        <v>0</v>
      </c>
      <c r="AJ34" s="13" t="n">
        <f aca="false">'SE-EGM-GL'!AR34+'SE-LRC-GL'!AR34</f>
        <v>0</v>
      </c>
      <c r="AK34" s="47" t="n">
        <f aca="false">'SE-EGM-GL'!AS34+'SE-LRC-GL'!AS34</f>
        <v>0</v>
      </c>
      <c r="AL34" s="13" t="n">
        <f aca="false">'SE-EGM-GL'!AT34+'SE-LRC-GL'!AT34</f>
        <v>0</v>
      </c>
      <c r="AM34" s="47" t="n">
        <f aca="false">'SE-EGM-GL'!AU34+'SE-LRC-GL'!AU34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329575</v>
      </c>
      <c r="E35" s="47" t="n">
        <f aca="false">SUM(G35,I35,K35,M35,O35,Q35,S35,U35,W35,Y35,AA35,AC35,AE35,AG35,AI35,AK35,AM35)</f>
        <v>-0.01</v>
      </c>
      <c r="F35" s="114" t="n">
        <f aca="false">+BGC_GL!F35+'SE-LRC-GL'!F35+NE_GL!F35+'SE-EGM-GL'!F35</f>
        <v>0</v>
      </c>
      <c r="G35" s="115" t="n">
        <f aca="false">+BGC_GL!G35+'SE-LRC-GL'!G35+NE_GL!G35+'SE-EGM-GL'!G35</f>
        <v>0</v>
      </c>
      <c r="H35" s="114" t="n">
        <f aca="false">+BGC_GL!H35+'SE-LRC-GL'!H35+NE_GL!H35+'SE-EGM-GL'!H35</f>
        <v>-83068</v>
      </c>
      <c r="I35" s="115" t="n">
        <f aca="false">+BGC_GL!I35+'SE-LRC-GL'!I35+NE_GL!I35+'SE-EGM-GL'!I35</f>
        <v>-0.01</v>
      </c>
      <c r="J35" s="114" t="n">
        <f aca="false">+BGC_GL!J35+'SE-LRC-GL'!J35+NE_GL!J35+'SE-EGM-GL'!J35</f>
        <v>362643</v>
      </c>
      <c r="K35" s="115" t="n">
        <f aca="false">+BGC_GL!K35+'SE-LRC-GL'!K35+NE_GL!K35+'SE-EGM-GL'!K35</f>
        <v>0</v>
      </c>
      <c r="L35" s="114" t="n">
        <f aca="false">+BGC_GL!L35+'SE-LRC-GL'!L35+NE_GL!L35+'SE-EGM-GL'!L35</f>
        <v>0</v>
      </c>
      <c r="M35" s="115" t="n">
        <f aca="false">+BGC_GL!M35+'SE-LRC-GL'!M35+NE_GL!M35+'SE-EGM-GL'!M35</f>
        <v>0</v>
      </c>
      <c r="N35" s="114" t="n">
        <f aca="false">+BGC_GL!N35+'SE-LRC-GL'!N35+NE_GL!N35+'SE-EGM-GL'!N35</f>
        <v>50000</v>
      </c>
      <c r="O35" s="115" t="n">
        <f aca="false">+BGC_GL!O35+'SE-LRC-GL'!O35+NE_GL!O35+'SE-EGM-GL'!O35</f>
        <v>0</v>
      </c>
      <c r="P35" s="13" t="n">
        <f aca="false">'SE-EGM-GL'!P35+'SE-LRC-GL'!P35</f>
        <v>0</v>
      </c>
      <c r="Q35" s="47" t="n">
        <f aca="false">'SE-EGM-GL'!Q35+'SE-LRC-GL'!Q35</f>
        <v>0</v>
      </c>
      <c r="R35" s="13" t="n">
        <f aca="false">'SE-EGM-GL'!R35+'SE-LRC-GL'!R35</f>
        <v>0</v>
      </c>
      <c r="S35" s="47" t="n">
        <f aca="false">'SE-EGM-GL'!S35+'SE-LRC-GL'!S35</f>
        <v>0</v>
      </c>
      <c r="T35" s="13" t="n">
        <f aca="false">'SE-EGM-GL'!T35+'SE-LRC-GL'!T35</f>
        <v>0</v>
      </c>
      <c r="U35" s="47" t="n">
        <f aca="false">'SE-EGM-GL'!U35+'SE-LRC-GL'!U35</f>
        <v>0</v>
      </c>
      <c r="V35" s="13" t="n">
        <f aca="false">'SE-EGM-GL'!V35+'SE-LRC-GL'!V35</f>
        <v>0</v>
      </c>
      <c r="W35" s="47" t="n">
        <f aca="false">'SE-EGM-GL'!W35+'SE-LRC-GL'!W35</f>
        <v>0</v>
      </c>
      <c r="X35" s="13" t="n">
        <f aca="false">'SE-EGM-GL'!X35+'SE-LRC-GL'!X35</f>
        <v>0</v>
      </c>
      <c r="Y35" s="47" t="n">
        <f aca="false">'SE-EGM-GL'!Y35+'SE-LRC-GL'!Y35</f>
        <v>0</v>
      </c>
      <c r="Z35" s="13" t="n">
        <f aca="false">'SE-EGM-GL'!Z35+'SE-LRC-GL'!Z35</f>
        <v>0</v>
      </c>
      <c r="AA35" s="47" t="n">
        <f aca="false">'SE-EGM-GL'!AA35+'SE-LRC-GL'!AA35</f>
        <v>0</v>
      </c>
      <c r="AB35" s="13" t="n">
        <f aca="false">'SE-EGM-GL'!AB35+'SE-LRC-GL'!AB35</f>
        <v>0</v>
      </c>
      <c r="AC35" s="47" t="n">
        <f aca="false">'SE-EGM-GL'!AC35+'SE-LRC-GL'!AC35</f>
        <v>0</v>
      </c>
      <c r="AD35" s="13" t="n">
        <f aca="false">'SE-EGM-GL'!AD35+'SE-LRC-GL'!AD35</f>
        <v>0</v>
      </c>
      <c r="AE35" s="47" t="n">
        <f aca="false">'SE-EGM-GL'!AE35+'SE-LRC-GL'!AE35</f>
        <v>0</v>
      </c>
      <c r="AF35" s="13" t="n">
        <f aca="false">'SE-EGM-GL'!AN35+'SE-LRC-GL'!AN35</f>
        <v>0</v>
      </c>
      <c r="AG35" s="47" t="n">
        <f aca="false">'SE-EGM-GL'!AO35+'SE-LRC-GL'!AO35</f>
        <v>0</v>
      </c>
      <c r="AH35" s="13" t="n">
        <f aca="false">'SE-EGM-GL'!AP35+'SE-LRC-GL'!AP35</f>
        <v>0</v>
      </c>
      <c r="AI35" s="47" t="n">
        <f aca="false">'SE-EGM-GL'!AQ35+'SE-LRC-GL'!AQ35</f>
        <v>0</v>
      </c>
      <c r="AJ35" s="13" t="n">
        <f aca="false">'SE-EGM-GL'!AR35+'SE-LRC-GL'!AR35</f>
        <v>0</v>
      </c>
      <c r="AK35" s="47" t="n">
        <f aca="false">'SE-EGM-GL'!AS35+'SE-LRC-GL'!AS35</f>
        <v>0</v>
      </c>
      <c r="AL35" s="13" t="n">
        <f aca="false">'SE-EGM-GL'!AT35+'SE-LRC-GL'!AT35</f>
        <v>0</v>
      </c>
      <c r="AM35" s="47" t="n">
        <f aca="false">'SE-EGM-GL'!AU35+'SE-LRC-GL'!AU35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-903895</v>
      </c>
      <c r="E36" s="48" t="n">
        <f aca="false">SUM(E32:E35)</f>
        <v>-2324104.152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-897357</v>
      </c>
      <c r="I36" s="48" t="n">
        <f aca="false">SUM(I32:I35)</f>
        <v>-1441328.2</v>
      </c>
      <c r="J36" s="17" t="n">
        <f aca="false">SUM(J32:J35)</f>
        <v>180946</v>
      </c>
      <c r="K36" s="48" t="n">
        <f aca="false">SUM(K32:K35)</f>
        <v>-412848.57</v>
      </c>
      <c r="L36" s="17" t="n">
        <f aca="false">SUM(L32:L35)</f>
        <v>-127873</v>
      </c>
      <c r="M36" s="48" t="n">
        <f aca="false">SUM(M32:M35)</f>
        <v>-174204.68</v>
      </c>
      <c r="N36" s="17" t="n">
        <f aca="false">SUM(N32:N35)</f>
        <v>-59611</v>
      </c>
      <c r="O36" s="48" t="n">
        <f aca="false">SUM(O32:O35)</f>
        <v>-289815.582</v>
      </c>
      <c r="P36" s="17" t="n">
        <f aca="false">SUM(P32:P35)</f>
        <v>0</v>
      </c>
      <c r="Q36" s="48" t="n">
        <f aca="false">SUM(Q32:Q35)</f>
        <v>-11031.84</v>
      </c>
      <c r="R36" s="17" t="n">
        <f aca="false">SUM(R32:R35)</f>
        <v>0</v>
      </c>
      <c r="S36" s="48" t="n">
        <f aca="false">SUM(S32:S35)</f>
        <v>-17877.84</v>
      </c>
      <c r="T36" s="17" t="n">
        <f aca="false">SUM(T32:T35)</f>
        <v>0</v>
      </c>
      <c r="U36" s="48" t="n">
        <f aca="false">SUM(U32:U35)</f>
        <v>4929.12</v>
      </c>
      <c r="V36" s="17" t="n">
        <f aca="false">SUM(V32:V35)</f>
        <v>0</v>
      </c>
      <c r="W36" s="48" t="n">
        <f aca="false">SUM(W32:W35)</f>
        <v>-1408.32</v>
      </c>
      <c r="X36" s="17" t="n">
        <f aca="false">SUM(X32:X35)</f>
        <v>0</v>
      </c>
      <c r="Y36" s="48" t="n">
        <f aca="false">SUM(Y32:Y35)</f>
        <v>-13652.88</v>
      </c>
      <c r="Z36" s="17" t="n">
        <f aca="false">SUM(Z32:Z35)</f>
        <v>0</v>
      </c>
      <c r="AA36" s="48" t="n">
        <f aca="false">SUM(AA32:AA35)</f>
        <v>-11110.08</v>
      </c>
      <c r="AB36" s="17" t="n">
        <f aca="false">SUM(AB32:AB35)</f>
        <v>0</v>
      </c>
      <c r="AC36" s="48" t="n">
        <f aca="false">SUM(AC32:AC35)</f>
        <v>44244.72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845883</v>
      </c>
      <c r="E39" s="47" t="n">
        <f aca="false">SUM(G39,I39,K39,M39,O39,Q39,S39,U39,W39,Y39,AA39,AC39,AE39,AG39,AI39,AK39,AM39)</f>
        <v>1663948.51</v>
      </c>
      <c r="F39" s="44" t="n">
        <f aca="false">+BGC_GL!F39+'SE-LRC-GL'!F39+NE_GL!F39+'SE-EGM-GL'!F39</f>
        <v>0</v>
      </c>
      <c r="G39" s="45" t="n">
        <f aca="false">+BGC_GL!G39+'SE-LRC-GL'!G39+NE_GL!G39+'SE-EGM-GL'!G39</f>
        <v>0</v>
      </c>
      <c r="H39" s="44" t="n">
        <f aca="false">+BGC_GL!H39+'SE-LRC-GL'!H39+NE_GL!H39+'SE-EGM-GL'!H39</f>
        <v>1038859</v>
      </c>
      <c r="I39" s="45" t="n">
        <f aca="false">+BGC_GL!I39+'SE-LRC-GL'!I39+NE_GL!I39+'SE-EGM-GL'!I39</f>
        <v>1878052.75</v>
      </c>
      <c r="J39" s="44" t="n">
        <f aca="false">+BGC_GL!J39+'SE-LRC-GL'!J39+NE_GL!J39+'SE-EGM-GL'!J39</f>
        <v>-192976</v>
      </c>
      <c r="K39" s="45" t="n">
        <f aca="false">+BGC_GL!K39+'SE-LRC-GL'!K39+NE_GL!K39+'SE-EGM-GL'!K39</f>
        <v>-214104.24</v>
      </c>
      <c r="L39" s="44" t="n">
        <f aca="false">+BGC_GL!L39+'SE-LRC-GL'!L39+NE_GL!L39+'SE-EGM-GL'!L39</f>
        <v>0</v>
      </c>
      <c r="M39" s="45" t="n">
        <f aca="false">+BGC_GL!M39+'SE-LRC-GL'!M39+NE_GL!M39+'SE-EGM-GL'!M39</f>
        <v>0</v>
      </c>
      <c r="N39" s="44" t="n">
        <f aca="false">+BGC_GL!N39+'SE-LRC-GL'!N39+NE_GL!N39+'SE-EGM-GL'!N39</f>
        <v>0</v>
      </c>
      <c r="O39" s="45" t="n">
        <f aca="false">+BGC_GL!O39+'SE-LRC-GL'!O39+NE_GL!O39+'SE-EGM-GL'!O39</f>
        <v>0</v>
      </c>
      <c r="P39" s="13" t="n">
        <f aca="false">'SE-EGM-GL'!P39+'SE-LRC-GL'!P39</f>
        <v>0</v>
      </c>
      <c r="Q39" s="47" t="n">
        <f aca="false">'SE-EGM-GL'!Q39+'SE-LRC-GL'!Q39</f>
        <v>0</v>
      </c>
      <c r="R39" s="13" t="n">
        <f aca="false">'SE-EGM-GL'!R39+'SE-LRC-GL'!R39</f>
        <v>0</v>
      </c>
      <c r="S39" s="47" t="n">
        <f aca="false">'SE-EGM-GL'!S39+'SE-LRC-GL'!S39</f>
        <v>0</v>
      </c>
      <c r="T39" s="13" t="n">
        <f aca="false">'SE-EGM-GL'!T39+'SE-LRC-GL'!T39</f>
        <v>0</v>
      </c>
      <c r="U39" s="47" t="n">
        <f aca="false">'SE-EGM-GL'!U39+'SE-LRC-GL'!U39</f>
        <v>0</v>
      </c>
      <c r="V39" s="13" t="n">
        <f aca="false">'SE-EGM-GL'!V39+'SE-LRC-GL'!V39</f>
        <v>0</v>
      </c>
      <c r="W39" s="47" t="n">
        <f aca="false">'SE-EGM-GL'!W39+'SE-LRC-GL'!W39</f>
        <v>0</v>
      </c>
      <c r="X39" s="13" t="n">
        <f aca="false">'SE-EGM-GL'!X39+'SE-LRC-GL'!X39</f>
        <v>0</v>
      </c>
      <c r="Y39" s="47" t="n">
        <f aca="false">'SE-EGM-GL'!Y39+'SE-LRC-GL'!Y39</f>
        <v>0</v>
      </c>
      <c r="Z39" s="13" t="n">
        <f aca="false">'SE-EGM-GL'!Z39+'SE-LRC-GL'!Z39</f>
        <v>0</v>
      </c>
      <c r="AA39" s="47" t="n">
        <f aca="false">'SE-EGM-GL'!AA39+'SE-LRC-GL'!AA39</f>
        <v>0</v>
      </c>
      <c r="AB39" s="13" t="n">
        <f aca="false">'SE-EGM-GL'!AB39+'SE-LRC-GL'!AB39</f>
        <v>0</v>
      </c>
      <c r="AC39" s="47" t="n">
        <f aca="false">'SE-EGM-GL'!AC39+'SE-LRC-GL'!AC39</f>
        <v>0</v>
      </c>
      <c r="AD39" s="13" t="n">
        <f aca="false">'SE-EGM-GL'!AD39+'SE-LRC-GL'!AD39</f>
        <v>0</v>
      </c>
      <c r="AE39" s="47" t="n">
        <f aca="false">'SE-EGM-GL'!AE39+'SE-LRC-GL'!AE39</f>
        <v>0</v>
      </c>
      <c r="AF39" s="13" t="n">
        <f aca="false">'SE-EGM-GL'!AN39+'SE-LRC-GL'!AN39</f>
        <v>0</v>
      </c>
      <c r="AG39" s="47" t="n">
        <f aca="false">'SE-EGM-GL'!AO39+'SE-LRC-GL'!AO39</f>
        <v>0</v>
      </c>
      <c r="AH39" s="13" t="n">
        <f aca="false">'SE-EGM-GL'!AP39+'SE-LRC-GL'!AP39</f>
        <v>0</v>
      </c>
      <c r="AI39" s="47" t="n">
        <f aca="false">'SE-EGM-GL'!AQ39+'SE-LRC-GL'!AQ39</f>
        <v>0</v>
      </c>
      <c r="AJ39" s="13" t="n">
        <f aca="false">'SE-EGM-GL'!AR39+'SE-LRC-GL'!AR39</f>
        <v>0</v>
      </c>
      <c r="AK39" s="47" t="n">
        <f aca="false">'SE-EGM-GL'!AS39+'SE-LRC-GL'!AS39</f>
        <v>0</v>
      </c>
      <c r="AL39" s="13" t="n">
        <f aca="false">'SE-EGM-GL'!AT39+'SE-LRC-GL'!AT39</f>
        <v>0</v>
      </c>
      <c r="AM39" s="47" t="n">
        <f aca="false">'SE-EGM-GL'!AU39+'SE-LRC-GL'!AU39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-15620028</v>
      </c>
      <c r="E40" s="47" t="n">
        <f aca="false">SUM(G40,I40,K40,M40,O40,Q40,S40,U40,W40,Y40,AA40,AC40,AE40,AG40,AI40,AK40,AM40)</f>
        <v>-34935753.04</v>
      </c>
      <c r="F40" s="13" t="n">
        <f aca="false">+BGC_GL!F40+'SE-LRC-GL'!F40+NE_GL!F40+'SE-EGM-GL'!F40</f>
        <v>0</v>
      </c>
      <c r="G40" s="47" t="n">
        <f aca="false">+BGC_GL!G40+'SE-LRC-GL'!G40+NE_GL!G40+'SE-EGM-GL'!G40</f>
        <v>0</v>
      </c>
      <c r="H40" s="13" t="n">
        <f aca="false">+BGC_GL!H40+'SE-LRC-GL'!H40+NE_GL!H40+'SE-EGM-GL'!H40</f>
        <v>-16281826</v>
      </c>
      <c r="I40" s="47" t="n">
        <f aca="false">+BGC_GL!I40+'SE-LRC-GL'!I40+NE_GL!I40+'SE-EGM-GL'!I40</f>
        <v>-36196599.19</v>
      </c>
      <c r="J40" s="13" t="n">
        <f aca="false">+BGC_GL!J40+'SE-LRC-GL'!J40+NE_GL!J40+'SE-EGM-GL'!J40</f>
        <v>549302</v>
      </c>
      <c r="K40" s="47" t="n">
        <f aca="false">+BGC_GL!K40+'SE-LRC-GL'!K40+NE_GL!K40+'SE-EGM-GL'!K40</f>
        <v>-14749386.81</v>
      </c>
      <c r="L40" s="13" t="n">
        <f aca="false">+BGC_GL!L40+'SE-LRC-GL'!L40+NE_GL!L40+'SE-EGM-GL'!L40</f>
        <v>215035</v>
      </c>
      <c r="M40" s="47" t="n">
        <f aca="false">+BGC_GL!M40+'SE-LRC-GL'!M40+NE_GL!M40+'SE-EGM-GL'!M40</f>
        <v>459176.04</v>
      </c>
      <c r="N40" s="13" t="n">
        <f aca="false">+BGC_GL!N40+'SE-LRC-GL'!N40+NE_GL!N40+'SE-EGM-GL'!N40</f>
        <v>-102539</v>
      </c>
      <c r="O40" s="47" t="n">
        <f aca="false">+BGC_GL!O40+'SE-LRC-GL'!O40+NE_GL!O40+'SE-EGM-GL'!O40</f>
        <v>15551056.92</v>
      </c>
      <c r="P40" s="13" t="n">
        <f aca="false">'SE-EGM-GL'!P40+'SE-LRC-GL'!P40</f>
        <v>0</v>
      </c>
      <c r="Q40" s="47" t="n">
        <f aca="false">'SE-EGM-GL'!Q40+'SE-LRC-GL'!Q40</f>
        <v>0</v>
      </c>
      <c r="R40" s="13" t="n">
        <f aca="false">'SE-EGM-GL'!R40+'SE-LRC-GL'!R40</f>
        <v>0</v>
      </c>
      <c r="S40" s="47" t="n">
        <f aca="false">'SE-EGM-GL'!S40+'SE-LRC-GL'!S40</f>
        <v>0</v>
      </c>
      <c r="T40" s="13" t="n">
        <f aca="false">'SE-EGM-GL'!T40+'SE-LRC-GL'!T40</f>
        <v>0</v>
      </c>
      <c r="U40" s="47" t="n">
        <f aca="false">'SE-EGM-GL'!U40+'SE-LRC-GL'!U40</f>
        <v>0</v>
      </c>
      <c r="V40" s="13" t="n">
        <f aca="false">'SE-EGM-GL'!V40+'SE-LRC-GL'!V40</f>
        <v>0</v>
      </c>
      <c r="W40" s="47" t="n">
        <f aca="false">'SE-EGM-GL'!W40+'SE-LRC-GL'!W40</f>
        <v>0</v>
      </c>
      <c r="X40" s="13" t="n">
        <f aca="false">'SE-EGM-GL'!X40+'SE-LRC-GL'!X40</f>
        <v>0</v>
      </c>
      <c r="Y40" s="47" t="n">
        <f aca="false">'SE-EGM-GL'!Y40+'SE-LRC-GL'!Y40</f>
        <v>0</v>
      </c>
      <c r="Z40" s="13" t="n">
        <f aca="false">'SE-EGM-GL'!Z40+'SE-LRC-GL'!Z40</f>
        <v>0</v>
      </c>
      <c r="AA40" s="47" t="n">
        <f aca="false">'SE-EGM-GL'!AA40+'SE-LRC-GL'!AA40</f>
        <v>0</v>
      </c>
      <c r="AB40" s="13" t="n">
        <f aca="false">'SE-EGM-GL'!AB40+'SE-LRC-GL'!AB40</f>
        <v>0</v>
      </c>
      <c r="AC40" s="47" t="n">
        <f aca="false">'SE-EGM-GL'!AC40+'SE-LRC-GL'!AC40</f>
        <v>0</v>
      </c>
      <c r="AD40" s="13" t="n">
        <f aca="false">'SE-EGM-GL'!AD40+'SE-LRC-GL'!AD40</f>
        <v>0</v>
      </c>
      <c r="AE40" s="47" t="n">
        <f aca="false">'SE-EGM-GL'!AE40+'SE-LRC-GL'!AE40</f>
        <v>0</v>
      </c>
      <c r="AF40" s="13" t="n">
        <f aca="false">'SE-EGM-GL'!AN40+'SE-LRC-GL'!AN40</f>
        <v>0</v>
      </c>
      <c r="AG40" s="47" t="n">
        <f aca="false">'SE-EGM-GL'!AO40+'SE-LRC-GL'!AO40</f>
        <v>0</v>
      </c>
      <c r="AH40" s="13" t="n">
        <f aca="false">'SE-EGM-GL'!AP40+'SE-LRC-GL'!AP40</f>
        <v>0</v>
      </c>
      <c r="AI40" s="47" t="n">
        <f aca="false">'SE-EGM-GL'!AQ40+'SE-LRC-GL'!AQ40</f>
        <v>0</v>
      </c>
      <c r="AJ40" s="13" t="n">
        <f aca="false">'SE-EGM-GL'!AR40+'SE-LRC-GL'!AR40</f>
        <v>0</v>
      </c>
      <c r="AK40" s="47" t="n">
        <f aca="false">'SE-EGM-GL'!AS40+'SE-LRC-GL'!AS40</f>
        <v>0</v>
      </c>
      <c r="AL40" s="13" t="n">
        <f aca="false">'SE-EGM-GL'!AT40+'SE-LRC-GL'!AT40</f>
        <v>0</v>
      </c>
      <c r="AM40" s="47" t="n">
        <f aca="false">'SE-EGM-GL'!AU40+'SE-LRC-GL'!AU40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278626</v>
      </c>
      <c r="F41" s="114" t="n">
        <f aca="false">+BGC_GL!F41+'SE-LRC-GL'!F41+NE_GL!F41+'SE-EGM-GL'!F41</f>
        <v>0</v>
      </c>
      <c r="G41" s="115" t="n">
        <f aca="false">+BGC_GL!G41+'SE-LRC-GL'!G41+NE_GL!G41+'SE-EGM-GL'!G41</f>
        <v>278626</v>
      </c>
      <c r="H41" s="114" t="n">
        <f aca="false">+BGC_GL!H41+'SE-LRC-GL'!H41+NE_GL!H41+'SE-EGM-GL'!H41</f>
        <v>0</v>
      </c>
      <c r="I41" s="115" t="n">
        <f aca="false">+BGC_GL!I41+'SE-LRC-GL'!I41+NE_GL!I41+'SE-EGM-GL'!I41</f>
        <v>0</v>
      </c>
      <c r="J41" s="114" t="n">
        <f aca="false">+BGC_GL!J41+'SE-LRC-GL'!J41+NE_GL!J41+'SE-EGM-GL'!J41</f>
        <v>0</v>
      </c>
      <c r="K41" s="115" t="n">
        <f aca="false">+BGC_GL!K41+'SE-LRC-GL'!K41+NE_GL!K41+'SE-EGM-GL'!K41</f>
        <v>0</v>
      </c>
      <c r="L41" s="114" t="n">
        <f aca="false">+BGC_GL!L41+'SE-LRC-GL'!L41+NE_GL!L41+'SE-EGM-GL'!L41</f>
        <v>0</v>
      </c>
      <c r="M41" s="115" t="n">
        <f aca="false">+BGC_GL!M41+'SE-LRC-GL'!M41+NE_GL!M41+'SE-EGM-GL'!M41</f>
        <v>0</v>
      </c>
      <c r="N41" s="114" t="n">
        <f aca="false">+BGC_GL!N41+'SE-LRC-GL'!N41+NE_GL!N41+'SE-EGM-GL'!N41</f>
        <v>0</v>
      </c>
      <c r="O41" s="115" t="n">
        <f aca="false">+BGC_GL!O41+'SE-LRC-GL'!O41+NE_GL!O41+'SE-EGM-GL'!O41</f>
        <v>0</v>
      </c>
      <c r="P41" s="13" t="n">
        <f aca="false">'SE-EGM-GL'!P41+'SE-LRC-GL'!P41</f>
        <v>0</v>
      </c>
      <c r="Q41" s="47" t="n">
        <f aca="false">'SE-EGM-GL'!Q41+'SE-LRC-GL'!Q41</f>
        <v>0</v>
      </c>
      <c r="R41" s="13" t="n">
        <f aca="false">'SE-EGM-GL'!R41+'SE-LRC-GL'!R41</f>
        <v>0</v>
      </c>
      <c r="S41" s="47" t="n">
        <f aca="false">'SE-EGM-GL'!S41+'SE-LRC-GL'!S41</f>
        <v>0</v>
      </c>
      <c r="T41" s="13" t="n">
        <f aca="false">'SE-EGM-GL'!T41+'SE-LRC-GL'!T41</f>
        <v>0</v>
      </c>
      <c r="U41" s="47" t="n">
        <f aca="false">'SE-EGM-GL'!U41+'SE-LRC-GL'!U41</f>
        <v>0</v>
      </c>
      <c r="V41" s="13" t="n">
        <f aca="false">'SE-EGM-GL'!V41+'SE-LRC-GL'!V41</f>
        <v>0</v>
      </c>
      <c r="W41" s="47" t="n">
        <f aca="false">'SE-EGM-GL'!W41+'SE-LRC-GL'!W41</f>
        <v>0</v>
      </c>
      <c r="X41" s="13" t="n">
        <f aca="false">'SE-EGM-GL'!X41+'SE-LRC-GL'!X41</f>
        <v>0</v>
      </c>
      <c r="Y41" s="47" t="n">
        <f aca="false">'SE-EGM-GL'!Y41+'SE-LRC-GL'!Y41</f>
        <v>0</v>
      </c>
      <c r="Z41" s="13" t="n">
        <f aca="false">'SE-EGM-GL'!Z41+'SE-LRC-GL'!Z41</f>
        <v>0</v>
      </c>
      <c r="AA41" s="47" t="n">
        <f aca="false">'SE-EGM-GL'!AA41+'SE-LRC-GL'!AA41</f>
        <v>0</v>
      </c>
      <c r="AB41" s="13" t="n">
        <f aca="false">'SE-EGM-GL'!AB41+'SE-LRC-GL'!AB41</f>
        <v>0</v>
      </c>
      <c r="AC41" s="47" t="n">
        <f aca="false">'SE-EGM-GL'!AC41+'SE-LRC-GL'!AC41</f>
        <v>0</v>
      </c>
      <c r="AD41" s="13" t="n">
        <f aca="false">'SE-EGM-GL'!AD41+'SE-LRC-GL'!AD41</f>
        <v>0</v>
      </c>
      <c r="AE41" s="47" t="n">
        <f aca="false">'SE-EGM-GL'!AE41+'SE-LRC-GL'!AE41</f>
        <v>0</v>
      </c>
      <c r="AF41" s="13" t="n">
        <f aca="false">'SE-EGM-GL'!AN41+'SE-LRC-GL'!AN41</f>
        <v>0</v>
      </c>
      <c r="AG41" s="47" t="n">
        <f aca="false">'SE-EGM-GL'!AO41+'SE-LRC-GL'!AO41</f>
        <v>0</v>
      </c>
      <c r="AH41" s="13" t="n">
        <f aca="false">'SE-EGM-GL'!AP41+'SE-LRC-GL'!AP41</f>
        <v>0</v>
      </c>
      <c r="AI41" s="47" t="n">
        <f aca="false">'SE-EGM-GL'!AQ41+'SE-LRC-GL'!AQ41</f>
        <v>0</v>
      </c>
      <c r="AJ41" s="13" t="n">
        <f aca="false">'SE-EGM-GL'!AR41+'SE-LRC-GL'!AR41</f>
        <v>0</v>
      </c>
      <c r="AK41" s="47" t="n">
        <f aca="false">'SE-EGM-GL'!AS41+'SE-LRC-GL'!AS41</f>
        <v>0</v>
      </c>
      <c r="AL41" s="13" t="n">
        <f aca="false">'SE-EGM-GL'!AT41+'SE-LRC-GL'!AT41</f>
        <v>0</v>
      </c>
      <c r="AM41" s="47" t="n">
        <f aca="false">'SE-EGM-GL'!AU41+'SE-LRC-GL'!AU41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-15620028</v>
      </c>
      <c r="E42" s="48" t="n">
        <f aca="false">SUM(E40:E41)</f>
        <v>-34657127.04</v>
      </c>
      <c r="F42" s="17" t="n">
        <f aca="false">SUM(F40:F41)</f>
        <v>0</v>
      </c>
      <c r="G42" s="48" t="n">
        <f aca="false">SUM(G40:G41)</f>
        <v>278626</v>
      </c>
      <c r="H42" s="17" t="n">
        <f aca="false">SUM(H40:H41)</f>
        <v>-16281826</v>
      </c>
      <c r="I42" s="48" t="n">
        <f aca="false">SUM(I40:I41)</f>
        <v>-36196599.19</v>
      </c>
      <c r="J42" s="17" t="n">
        <f aca="false">SUM(J40:J41)</f>
        <v>549302</v>
      </c>
      <c r="K42" s="48" t="n">
        <f aca="false">SUM(K40:K41)</f>
        <v>-14749386.81</v>
      </c>
      <c r="L42" s="17" t="n">
        <f aca="false">SUM(L40:L41)</f>
        <v>215035</v>
      </c>
      <c r="M42" s="48" t="n">
        <f aca="false">SUM(M40:M41)</f>
        <v>459176.04</v>
      </c>
      <c r="N42" s="17" t="n">
        <f aca="false">SUM(N40:N41)</f>
        <v>-102539</v>
      </c>
      <c r="O42" s="48" t="n">
        <f aca="false">SUM(O40:O41)</f>
        <v>15551056.92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-14774145</v>
      </c>
      <c r="E43" s="48" t="n">
        <f aca="false">E42+E39</f>
        <v>-32993178.53</v>
      </c>
      <c r="F43" s="17" t="n">
        <f aca="false">F42+F39</f>
        <v>0</v>
      </c>
      <c r="G43" s="48" t="n">
        <f aca="false">G42+G39</f>
        <v>278626</v>
      </c>
      <c r="H43" s="17" t="n">
        <f aca="false">H42+H39</f>
        <v>-15242967</v>
      </c>
      <c r="I43" s="48" t="n">
        <f aca="false">I42+I39</f>
        <v>-34318546.44</v>
      </c>
      <c r="J43" s="17" t="n">
        <f aca="false">J42+J39</f>
        <v>356326</v>
      </c>
      <c r="K43" s="48" t="n">
        <f aca="false">K42+K39</f>
        <v>-14963491.05</v>
      </c>
      <c r="L43" s="17" t="n">
        <f aca="false">L42+L39</f>
        <v>215035</v>
      </c>
      <c r="M43" s="48" t="n">
        <f aca="false">M42+M39</f>
        <v>459176.04</v>
      </c>
      <c r="N43" s="17" t="n">
        <f aca="false">N42+N39</f>
        <v>-102539</v>
      </c>
      <c r="O43" s="48" t="n">
        <f aca="false">O42+O39</f>
        <v>15551056.92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8416</v>
      </c>
      <c r="E45" s="47" t="n">
        <f aca="false">SUM(G45,I45,K45,M45,O45,Q45,S45,U45,W45,Y45,AA45,AC45,AE45,AG45,AI45,AK45,AM45)</f>
        <v>16242.88</v>
      </c>
      <c r="F45" s="44" t="n">
        <f aca="false">+BGC_GL!F45+'SE-LRC-GL'!F45+NE_GL!F45+'SE-EGM-GL'!F45</f>
        <v>0</v>
      </c>
      <c r="G45" s="45" t="n">
        <f aca="false">+BGC_GL!G45+'SE-LRC-GL'!G45+NE_GL!G45+'SE-EGM-GL'!G45</f>
        <v>0</v>
      </c>
      <c r="H45" s="44" t="n">
        <f aca="false">+BGC_GL!H45+'SE-LRC-GL'!H45+NE_GL!H45+'SE-EGM-GL'!H45</f>
        <v>0</v>
      </c>
      <c r="I45" s="45" t="n">
        <f aca="false">+BGC_GL!I45+'SE-LRC-GL'!I45+NE_GL!I45+'SE-EGM-GL'!I45</f>
        <v>0</v>
      </c>
      <c r="J45" s="44" t="n">
        <f aca="false">+BGC_GL!J45+'SE-LRC-GL'!J45+NE_GL!J45+'SE-EGM-GL'!J45</f>
        <v>8416</v>
      </c>
      <c r="K45" s="45" t="n">
        <f aca="false">+BGC_GL!K45+'SE-LRC-GL'!K45+NE_GL!K45+'SE-EGM-GL'!K45</f>
        <v>16242.88</v>
      </c>
      <c r="L45" s="44" t="n">
        <f aca="false">+BGC_GL!L45+'SE-LRC-GL'!L45+NE_GL!L45+'SE-EGM-GL'!L45</f>
        <v>0</v>
      </c>
      <c r="M45" s="45" t="n">
        <f aca="false">+BGC_GL!M45+'SE-LRC-GL'!M45+NE_GL!M45+'SE-EGM-GL'!M45</f>
        <v>0</v>
      </c>
      <c r="N45" s="44" t="n">
        <f aca="false">+BGC_GL!N45+'SE-LRC-GL'!N45+NE_GL!N45+'SE-EGM-GL'!N45</f>
        <v>0</v>
      </c>
      <c r="O45" s="45" t="n">
        <f aca="false">+BGC_GL!O45+'SE-LRC-GL'!O45+NE_GL!O45+'SE-EGM-GL'!O45</f>
        <v>0</v>
      </c>
      <c r="P45" s="13" t="n">
        <f aca="false">'SE-EGM-GL'!P45+'SE-LRC-GL'!P45</f>
        <v>0</v>
      </c>
      <c r="Q45" s="47" t="n">
        <f aca="false">'SE-EGM-GL'!Q45+'SE-LRC-GL'!Q45</f>
        <v>0</v>
      </c>
      <c r="R45" s="13" t="n">
        <f aca="false">'SE-EGM-GL'!R45+'SE-LRC-GL'!R45</f>
        <v>0</v>
      </c>
      <c r="S45" s="47" t="n">
        <f aca="false">'SE-EGM-GL'!S45+'SE-LRC-GL'!S45</f>
        <v>0</v>
      </c>
      <c r="T45" s="13" t="n">
        <f aca="false">'SE-EGM-GL'!T45+'SE-LRC-GL'!T45</f>
        <v>0</v>
      </c>
      <c r="U45" s="47" t="n">
        <f aca="false">'SE-EGM-GL'!U45+'SE-LRC-GL'!U45</f>
        <v>0</v>
      </c>
      <c r="V45" s="13" t="n">
        <f aca="false">'SE-EGM-GL'!V45+'SE-LRC-GL'!V45</f>
        <v>0</v>
      </c>
      <c r="W45" s="47" t="n">
        <f aca="false">'SE-EGM-GL'!W45+'SE-LRC-GL'!W45</f>
        <v>0</v>
      </c>
      <c r="X45" s="13" t="n">
        <f aca="false">'SE-EGM-GL'!X45+'SE-LRC-GL'!X45</f>
        <v>0</v>
      </c>
      <c r="Y45" s="47" t="n">
        <f aca="false">'SE-EGM-GL'!Y45+'SE-LRC-GL'!Y45</f>
        <v>0</v>
      </c>
      <c r="Z45" s="13" t="n">
        <f aca="false">'SE-EGM-GL'!Z45+'SE-LRC-GL'!Z45</f>
        <v>0</v>
      </c>
      <c r="AA45" s="47" t="n">
        <f aca="false">'SE-EGM-GL'!AA45+'SE-LRC-GL'!AA45</f>
        <v>0</v>
      </c>
      <c r="AB45" s="13" t="n">
        <f aca="false">'SE-EGM-GL'!AB45+'SE-LRC-GL'!AB45</f>
        <v>0</v>
      </c>
      <c r="AC45" s="47" t="n">
        <f aca="false">'SE-EGM-GL'!AC45+'SE-LRC-GL'!AC45</f>
        <v>0</v>
      </c>
      <c r="AD45" s="13" t="n">
        <f aca="false">'SE-EGM-GL'!AD45+'SE-LRC-GL'!AD45</f>
        <v>0</v>
      </c>
      <c r="AE45" s="47" t="n">
        <f aca="false">'SE-EGM-GL'!AE45+'SE-LRC-GL'!AE45</f>
        <v>0</v>
      </c>
      <c r="AF45" s="13" t="n">
        <f aca="false">'SE-EGM-GL'!AN45+'SE-LRC-GL'!AN45</f>
        <v>0</v>
      </c>
      <c r="AG45" s="47" t="n">
        <f aca="false">'SE-EGM-GL'!AO45+'SE-LRC-GL'!AO45</f>
        <v>0</v>
      </c>
      <c r="AH45" s="13" t="n">
        <f aca="false">'SE-EGM-GL'!AP45+'SE-LRC-GL'!AP45</f>
        <v>0</v>
      </c>
      <c r="AI45" s="47" t="n">
        <f aca="false">'SE-EGM-GL'!AQ45+'SE-LRC-GL'!AQ45</f>
        <v>0</v>
      </c>
      <c r="AJ45" s="13" t="n">
        <f aca="false">'SE-EGM-GL'!AR45+'SE-LRC-GL'!AR45</f>
        <v>0</v>
      </c>
      <c r="AK45" s="47" t="n">
        <f aca="false">'SE-EGM-GL'!AS45+'SE-LRC-GL'!AS45</f>
        <v>0</v>
      </c>
      <c r="AL45" s="13" t="n">
        <f aca="false">'SE-EGM-GL'!AT45+'SE-LRC-GL'!AT45</f>
        <v>0</v>
      </c>
      <c r="AM45" s="47" t="n">
        <f aca="false">'SE-EGM-GL'!AU45+'SE-LRC-GL'!AU45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82416</v>
      </c>
      <c r="E47" s="47" t="n">
        <f aca="false">SUM(G47,I47,K47,M47,O47,Q47,S47,U47,W47,Y47,AA47,AC47,AE47,AG47,AI47,AK47,AM47)</f>
        <v>148349.13</v>
      </c>
      <c r="F47" s="13" t="n">
        <f aca="false">+BGC_GL!F47+'SE-LRC-GL'!F47+NE_GL!F47+'SE-EGM-GL'!F47</f>
        <v>0</v>
      </c>
      <c r="G47" s="47" t="n">
        <f aca="false">+BGC_GL!G47+'SE-LRC-GL'!G47+NE_GL!G47+'SE-EGM-GL'!G47</f>
        <v>0</v>
      </c>
      <c r="H47" s="13" t="n">
        <f aca="false">+BGC_GL!H47+'SE-LRC-GL'!H47+NE_GL!H47+'SE-EGM-GL'!H47</f>
        <v>90983</v>
      </c>
      <c r="I47" s="47" t="n">
        <f aca="false">+BGC_GL!I47+'SE-LRC-GL'!I47+NE_GL!I47+'SE-EGM-GL'!I47</f>
        <v>163769.73</v>
      </c>
      <c r="J47" s="13" t="n">
        <f aca="false">+BGC_GL!J47+'SE-LRC-GL'!J47+NE_GL!J47+'SE-EGM-GL'!J47</f>
        <v>-8567</v>
      </c>
      <c r="K47" s="47" t="n">
        <f aca="false">+BGC_GL!K47+'SE-LRC-GL'!K47+NE_GL!K47+'SE-EGM-GL'!K47</f>
        <v>-15420.6</v>
      </c>
      <c r="L47" s="13" t="n">
        <f aca="false">+BGC_GL!L47+'SE-LRC-GL'!L47+NE_GL!L47+'SE-EGM-GL'!L47</f>
        <v>0</v>
      </c>
      <c r="M47" s="47" t="n">
        <f aca="false">+BGC_GL!M47+'SE-LRC-GL'!M47+NE_GL!M47+'SE-EGM-GL'!M47</f>
        <v>0</v>
      </c>
      <c r="N47" s="13" t="n">
        <f aca="false">+BGC_GL!N47+'SE-LRC-GL'!N47+NE_GL!N47+'SE-EGM-GL'!N47</f>
        <v>0</v>
      </c>
      <c r="O47" s="47" t="n">
        <f aca="false">+BGC_GL!O47+'SE-LRC-GL'!O47+NE_GL!O47+'SE-EGM-GL'!O47</f>
        <v>0</v>
      </c>
      <c r="P47" s="13" t="n">
        <f aca="false">'SE-EGM-GL'!P47+'SE-LRC-GL'!P47</f>
        <v>0</v>
      </c>
      <c r="Q47" s="47" t="n">
        <f aca="false">'SE-EGM-GL'!Q47+'SE-LRC-GL'!Q47</f>
        <v>0</v>
      </c>
      <c r="R47" s="13" t="n">
        <f aca="false">'SE-EGM-GL'!R47+'SE-LRC-GL'!R47</f>
        <v>0</v>
      </c>
      <c r="S47" s="47" t="n">
        <f aca="false">'SE-EGM-GL'!S47+'SE-LRC-GL'!S47</f>
        <v>0</v>
      </c>
      <c r="T47" s="13" t="n">
        <f aca="false">'SE-EGM-GL'!T47+'SE-LRC-GL'!T47</f>
        <v>0</v>
      </c>
      <c r="U47" s="47" t="n">
        <f aca="false">'SE-EGM-GL'!U47+'SE-LRC-GL'!U47</f>
        <v>0</v>
      </c>
      <c r="V47" s="13" t="n">
        <f aca="false">'SE-EGM-GL'!V47+'SE-LRC-GL'!V47</f>
        <v>0</v>
      </c>
      <c r="W47" s="47" t="n">
        <f aca="false">'SE-EGM-GL'!W47+'SE-LRC-GL'!W47</f>
        <v>0</v>
      </c>
      <c r="X47" s="13" t="n">
        <f aca="false">'SE-EGM-GL'!X47+'SE-LRC-GL'!X47</f>
        <v>0</v>
      </c>
      <c r="Y47" s="47" t="n">
        <f aca="false">'SE-EGM-GL'!Y47+'SE-LRC-GL'!Y47</f>
        <v>0</v>
      </c>
      <c r="Z47" s="13" t="n">
        <f aca="false">'SE-EGM-GL'!Z47+'SE-LRC-GL'!Z47</f>
        <v>0</v>
      </c>
      <c r="AA47" s="47" t="n">
        <f aca="false">'SE-EGM-GL'!AA47+'SE-LRC-GL'!AA47</f>
        <v>0</v>
      </c>
      <c r="AB47" s="13" t="n">
        <f aca="false">'SE-EGM-GL'!AB47+'SE-LRC-GL'!AB47</f>
        <v>0</v>
      </c>
      <c r="AC47" s="47" t="n">
        <f aca="false">'SE-EGM-GL'!AC47+'SE-LRC-GL'!AC47</f>
        <v>0</v>
      </c>
      <c r="AD47" s="13" t="n">
        <f aca="false">'SE-EGM-GL'!AD47+'SE-LRC-GL'!AD47</f>
        <v>0</v>
      </c>
      <c r="AE47" s="47" t="n">
        <f aca="false">'SE-EGM-GL'!AE47+'SE-LRC-GL'!AE47</f>
        <v>0</v>
      </c>
      <c r="AF47" s="13" t="n">
        <f aca="false">'SE-EGM-GL'!AN47+'SE-LRC-GL'!AN47</f>
        <v>0</v>
      </c>
      <c r="AG47" s="47" t="n">
        <f aca="false">'SE-EGM-GL'!AO47+'SE-LRC-GL'!AO47</f>
        <v>0</v>
      </c>
      <c r="AH47" s="13" t="n">
        <f aca="false">'SE-EGM-GL'!AP47+'SE-LRC-GL'!AP47</f>
        <v>0</v>
      </c>
      <c r="AI47" s="47" t="n">
        <f aca="false">'SE-EGM-GL'!AQ47+'SE-LRC-GL'!AQ47</f>
        <v>0</v>
      </c>
      <c r="AJ47" s="13" t="n">
        <f aca="false">'SE-EGM-GL'!AR47+'SE-LRC-GL'!AR47</f>
        <v>0</v>
      </c>
      <c r="AK47" s="47" t="n">
        <f aca="false">'SE-EGM-GL'!AS47+'SE-LRC-GL'!AS47</f>
        <v>0</v>
      </c>
      <c r="AL47" s="13" t="n">
        <f aca="false">'SE-EGM-GL'!AT47+'SE-LRC-GL'!AT47</f>
        <v>0</v>
      </c>
      <c r="AM47" s="47" t="n">
        <f aca="false">'SE-EGM-GL'!AU47+'SE-LRC-GL'!AU47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-246371</v>
      </c>
      <c r="E49" s="47" t="n">
        <f aca="false">SUM(G49,I49,K49,M49,O49,Q49,S49,U49,W49,Y49,AA49,AC49,AE49,AG49,AI49,AK49,AM49)</f>
        <v>-1469833.007</v>
      </c>
      <c r="F49" s="13" t="n">
        <f aca="false">+BGC_GL!F49+'SE-LRC-GL'!F49+NE_GL!F49+'SE-EGM-GL'!F49</f>
        <v>0</v>
      </c>
      <c r="G49" s="47" t="n">
        <f aca="false">+BGC_GL!G49+'SE-LRC-GL'!G49+NE_GL!G49+'SE-EGM-GL'!G49</f>
        <v>0</v>
      </c>
      <c r="H49" s="13" t="n">
        <f aca="false">+BGC_GL!H49+'SE-LRC-GL'!H49+NE_GL!H49+'SE-EGM-GL'!H49</f>
        <v>1490</v>
      </c>
      <c r="I49" s="47" t="n">
        <f aca="false">+BGC_GL!I49+'SE-LRC-GL'!I49+NE_GL!I49+'SE-EGM-GL'!I49</f>
        <v>2632.82999999961</v>
      </c>
      <c r="J49" s="13" t="n">
        <f aca="false">+BGC_GL!J49+'SE-LRC-GL'!J49+NE_GL!J49+'SE-EGM-GL'!J49</f>
        <v>-767687</v>
      </c>
      <c r="K49" s="47" t="n">
        <f aca="false">+BGC_GL!K49+'SE-LRC-GL'!K49+NE_GL!K49+'SE-EGM-GL'!K49</f>
        <v>-1356502.929</v>
      </c>
      <c r="L49" s="13" t="n">
        <f aca="false">+BGC_GL!L49+'SE-LRC-GL'!L49+NE_GL!L49+'SE-EGM-GL'!L49</f>
        <v>773163</v>
      </c>
      <c r="M49" s="47" t="n">
        <f aca="false">+BGC_GL!M49+'SE-LRC-GL'!M49+NE_GL!M49+'SE-EGM-GL'!M49</f>
        <v>1366179.021</v>
      </c>
      <c r="N49" s="13" t="n">
        <f aca="false">+BGC_GL!N49+'SE-LRC-GL'!N49+NE_GL!N49+'SE-EGM-GL'!N49</f>
        <v>-288179</v>
      </c>
      <c r="O49" s="47" t="n">
        <f aca="false">+BGC_GL!O49+'SE-LRC-GL'!O49+NE_GL!O49+'SE-EGM-GL'!O49</f>
        <v>-1543707.743</v>
      </c>
      <c r="P49" s="13" t="n">
        <f aca="false">'SE-EGM-GL'!P49+'SE-LRC-GL'!P49</f>
        <v>0</v>
      </c>
      <c r="Q49" s="47" t="n">
        <f aca="false">'SE-EGM-GL'!Q49+'SE-LRC-GL'!Q49</f>
        <v>0</v>
      </c>
      <c r="R49" s="13" t="n">
        <f aca="false">'SE-EGM-GL'!R49+'SE-LRC-GL'!R49</f>
        <v>37236</v>
      </c>
      <c r="S49" s="47" t="n">
        <f aca="false">'SE-EGM-GL'!S49+'SE-LRC-GL'!S49</f>
        <v>65796.012</v>
      </c>
      <c r="T49" s="13" t="n">
        <f aca="false">'SE-EGM-GL'!T49+'SE-LRC-GL'!T49</f>
        <v>-2394</v>
      </c>
      <c r="U49" s="47" t="n">
        <f aca="false">'SE-EGM-GL'!U49+'SE-LRC-GL'!U49</f>
        <v>-4230.198</v>
      </c>
      <c r="V49" s="13" t="n">
        <f aca="false">'SE-EGM-GL'!V49+'SE-LRC-GL'!V49</f>
        <v>0</v>
      </c>
      <c r="W49" s="47" t="n">
        <f aca="false">'SE-EGM-GL'!W49+'SE-LRC-GL'!W49</f>
        <v>0</v>
      </c>
      <c r="X49" s="13" t="n">
        <f aca="false">'SE-EGM-GL'!X49+'SE-LRC-GL'!X49</f>
        <v>0</v>
      </c>
      <c r="Y49" s="47" t="n">
        <f aca="false">'SE-EGM-GL'!Y49+'SE-LRC-GL'!Y49</f>
        <v>0</v>
      </c>
      <c r="Z49" s="13" t="n">
        <f aca="false">'SE-EGM-GL'!Z49+'SE-LRC-GL'!Z49</f>
        <v>0</v>
      </c>
      <c r="AA49" s="47" t="n">
        <f aca="false">'SE-EGM-GL'!AA49+'SE-LRC-GL'!AA49</f>
        <v>0</v>
      </c>
      <c r="AB49" s="13" t="n">
        <f aca="false">'SE-EGM-GL'!AB49+'SE-LRC-GL'!AB49</f>
        <v>0</v>
      </c>
      <c r="AC49" s="47" t="n">
        <f aca="false">'SE-EGM-GL'!AC49+'SE-LRC-GL'!AC49</f>
        <v>0</v>
      </c>
      <c r="AD49" s="13" t="n">
        <f aca="false">'SE-EGM-GL'!AD49+'SE-LRC-GL'!AD49</f>
        <v>0</v>
      </c>
      <c r="AE49" s="47" t="n">
        <f aca="false">'SE-EGM-GL'!AE49+'SE-LRC-GL'!AE49</f>
        <v>0</v>
      </c>
      <c r="AF49" s="13" t="n">
        <f aca="false">'SE-EGM-GL'!AN49+'SE-LRC-GL'!AN49</f>
        <v>0</v>
      </c>
      <c r="AG49" s="47" t="n">
        <f aca="false">'SE-EGM-GL'!AO49+'SE-LRC-GL'!AO49</f>
        <v>0</v>
      </c>
      <c r="AH49" s="13" t="n">
        <f aca="false">'SE-EGM-GL'!AP49+'SE-LRC-GL'!AP49</f>
        <v>0</v>
      </c>
      <c r="AI49" s="47" t="n">
        <f aca="false">'SE-EGM-GL'!AQ49+'SE-LRC-GL'!AQ49</f>
        <v>0</v>
      </c>
      <c r="AJ49" s="13" t="n">
        <f aca="false">'SE-EGM-GL'!AR49+'SE-LRC-GL'!AR49</f>
        <v>0</v>
      </c>
      <c r="AK49" s="47" t="n">
        <f aca="false">'SE-EGM-GL'!AS49+'SE-LRC-GL'!AS49</f>
        <v>0</v>
      </c>
      <c r="AL49" s="13" t="n">
        <f aca="false">'SE-EGM-GL'!AT49+'SE-LRC-GL'!AT49</f>
        <v>0</v>
      </c>
      <c r="AM49" s="47" t="n">
        <f aca="false">'SE-EGM-GL'!AU49+'SE-LRC-GL'!AU49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-1301700</v>
      </c>
      <c r="E51" s="47" t="n">
        <f aca="false">SUM(G51,I51,K51,M51,O51,Q51,S51,U51,W51,Y51,AA51,AC51,AE51,AG51,AI51,AK51,AM51)</f>
        <v>-2302692.663</v>
      </c>
      <c r="F51" s="13" t="n">
        <f aca="false">+BGC_GL!F51+'SE-LRC-GL'!F51+NE_GL!F51+'SE-EGM-GL'!F51</f>
        <v>0</v>
      </c>
      <c r="G51" s="47" t="n">
        <f aca="false">+BGC_GL!G51+'SE-LRC-GL'!G51+NE_GL!G51+'SE-EGM-GL'!G51</f>
        <v>0</v>
      </c>
      <c r="H51" s="13" t="n">
        <f aca="false">+BGC_GL!H51+'SE-LRC-GL'!H51+NE_GL!H51+'SE-EGM-GL'!H51</f>
        <v>-1496356</v>
      </c>
      <c r="I51" s="47" t="n">
        <f aca="false">+BGC_GL!I51+'SE-LRC-GL'!I51+NE_GL!I51+'SE-EGM-GL'!I51</f>
        <v>-2646867.52</v>
      </c>
      <c r="J51" s="13" t="n">
        <f aca="false">+BGC_GL!J51+'SE-LRC-GL'!J51+NE_GL!J51+'SE-EGM-GL'!J51</f>
        <v>129648</v>
      </c>
      <c r="K51" s="47" t="n">
        <f aca="false">+BGC_GL!K51+'SE-LRC-GL'!K51+NE_GL!K51+'SE-EGM-GL'!K51</f>
        <v>229305.721</v>
      </c>
      <c r="L51" s="13" t="n">
        <f aca="false">+BGC_GL!L51+'SE-LRC-GL'!L51+NE_GL!L51+'SE-EGM-GL'!L51</f>
        <v>89715</v>
      </c>
      <c r="M51" s="47" t="n">
        <f aca="false">+BGC_GL!M51+'SE-LRC-GL'!M51+NE_GL!M51+'SE-EGM-GL'!M51</f>
        <v>158526.405</v>
      </c>
      <c r="N51" s="13" t="n">
        <f aca="false">+BGC_GL!N51+'SE-LRC-GL'!N51+NE_GL!N51+'SE-EGM-GL'!N51</f>
        <v>-24707</v>
      </c>
      <c r="O51" s="47" t="n">
        <f aca="false">+BGC_GL!O51+'SE-LRC-GL'!O51+NE_GL!O51+'SE-EGM-GL'!O51</f>
        <v>-43657.269</v>
      </c>
      <c r="P51" s="13" t="n">
        <f aca="false">'SE-EGM-GL'!P51+'SE-LRC-GL'!P51</f>
        <v>0</v>
      </c>
      <c r="Q51" s="47" t="n">
        <f aca="false">'SE-EGM-GL'!Q51+'SE-LRC-GL'!Q51</f>
        <v>0</v>
      </c>
      <c r="R51" s="13" t="n">
        <f aca="false">'SE-EGM-GL'!R51+'SE-LRC-GL'!R51</f>
        <v>0</v>
      </c>
      <c r="S51" s="47" t="n">
        <f aca="false">'SE-EGM-GL'!S51+'SE-LRC-GL'!S51</f>
        <v>0</v>
      </c>
      <c r="T51" s="13" t="n">
        <f aca="false">'SE-EGM-GL'!T51+'SE-LRC-GL'!T51</f>
        <v>0</v>
      </c>
      <c r="U51" s="47" t="n">
        <f aca="false">'SE-EGM-GL'!U51+'SE-LRC-GL'!U51</f>
        <v>0</v>
      </c>
      <c r="V51" s="13" t="n">
        <f aca="false">'SE-EGM-GL'!V51+'SE-LRC-GL'!V51</f>
        <v>0</v>
      </c>
      <c r="W51" s="47" t="n">
        <f aca="false">'SE-EGM-GL'!W51+'SE-LRC-GL'!W51</f>
        <v>0</v>
      </c>
      <c r="X51" s="13" t="n">
        <f aca="false">'SE-EGM-GL'!X51+'SE-LRC-GL'!X51</f>
        <v>0</v>
      </c>
      <c r="Y51" s="47" t="n">
        <f aca="false">'SE-EGM-GL'!Y51+'SE-LRC-GL'!Y51</f>
        <v>0</v>
      </c>
      <c r="Z51" s="13" t="n">
        <f aca="false">'SE-EGM-GL'!Z51+'SE-LRC-GL'!Z51</f>
        <v>0</v>
      </c>
      <c r="AA51" s="47" t="n">
        <f aca="false">'SE-EGM-GL'!AA51+'SE-LRC-GL'!AA51</f>
        <v>0</v>
      </c>
      <c r="AB51" s="13" t="n">
        <f aca="false">'SE-EGM-GL'!AB51+'SE-LRC-GL'!AB51</f>
        <v>0</v>
      </c>
      <c r="AC51" s="47" t="n">
        <f aca="false">'SE-EGM-GL'!AC51+'SE-LRC-GL'!AC51</f>
        <v>0</v>
      </c>
      <c r="AD51" s="13" t="n">
        <f aca="false">'SE-EGM-GL'!AD51+'SE-LRC-GL'!AD51</f>
        <v>0</v>
      </c>
      <c r="AE51" s="47" t="n">
        <f aca="false">'SE-EGM-GL'!AE51+'SE-LRC-GL'!AE51</f>
        <v>0</v>
      </c>
      <c r="AF51" s="13" t="n">
        <f aca="false">'SE-EGM-GL'!AN51+'SE-LRC-GL'!AN51</f>
        <v>0</v>
      </c>
      <c r="AG51" s="47" t="n">
        <f aca="false">'SE-EGM-GL'!AO51+'SE-LRC-GL'!AO51</f>
        <v>0</v>
      </c>
      <c r="AH51" s="13" t="n">
        <f aca="false">'SE-EGM-GL'!AP51+'SE-LRC-GL'!AP51</f>
        <v>0</v>
      </c>
      <c r="AI51" s="47" t="n">
        <f aca="false">'SE-EGM-GL'!AQ51+'SE-LRC-GL'!AQ51</f>
        <v>0</v>
      </c>
      <c r="AJ51" s="13" t="n">
        <f aca="false">'SE-EGM-GL'!AR51+'SE-LRC-GL'!AR51</f>
        <v>0</v>
      </c>
      <c r="AK51" s="47" t="n">
        <f aca="false">'SE-EGM-GL'!AS51+'SE-LRC-GL'!AS51</f>
        <v>0</v>
      </c>
      <c r="AL51" s="13" t="n">
        <f aca="false">'SE-EGM-GL'!AT51+'SE-LRC-GL'!AT51</f>
        <v>0</v>
      </c>
      <c r="AM51" s="47" t="n">
        <f aca="false">'SE-EGM-GL'!AU51+'SE-LRC-GL'!AU51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14"/>
      <c r="I52" s="115"/>
      <c r="J52" s="114"/>
      <c r="K52" s="115"/>
      <c r="L52" s="114"/>
      <c r="M52" s="115"/>
      <c r="N52" s="114"/>
      <c r="O52" s="115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-66722296</v>
      </c>
      <c r="E54" s="47" t="n">
        <f aca="false">SUM(G54,I54,K54,M54,O54,Q54,S54,U54,W54,Y54,AA54,AC54,AE54,AG54,AI54,AK54,AM54)</f>
        <v>-2439993.76</v>
      </c>
      <c r="F54" s="44" t="n">
        <f aca="false">+BGC_GL!F54+'SE-LRC-GL'!F54+NE_GL!F54+'SE-EGM-GL'!F54</f>
        <v>0</v>
      </c>
      <c r="G54" s="45" t="n">
        <f aca="false">+BGC_GL!G54+'SE-LRC-GL'!G54+NE_GL!G54+'SE-EGM-GL'!G54</f>
        <v>0</v>
      </c>
      <c r="H54" s="44" t="n">
        <f aca="false">+BGC_GL!H54+'SE-LRC-GL'!H54+NE_GL!H54+'SE-EGM-GL'!H54</f>
        <v>-67859916</v>
      </c>
      <c r="I54" s="45" t="n">
        <f aca="false">+BGC_GL!I54+'SE-LRC-GL'!I54+NE_GL!I54+'SE-EGM-GL'!I54</f>
        <v>-2966614.91</v>
      </c>
      <c r="J54" s="44" t="n">
        <f aca="false">+BGC_GL!J54+'SE-LRC-GL'!J54+NE_GL!J54+'SE-EGM-GL'!J54</f>
        <v>1022707</v>
      </c>
      <c r="K54" s="45" t="n">
        <f aca="false">+BGC_GL!K54+'SE-LRC-GL'!K54+NE_GL!K54+'SE-EGM-GL'!K54</f>
        <v>625184.86</v>
      </c>
      <c r="L54" s="44" t="n">
        <f aca="false">+BGC_GL!L54+'SE-LRC-GL'!L54+NE_GL!L54+'SE-EGM-GL'!L54</f>
        <v>37468</v>
      </c>
      <c r="M54" s="45" t="n">
        <f aca="false">+BGC_GL!M54+'SE-LRC-GL'!M54+NE_GL!M54+'SE-EGM-GL'!M54</f>
        <v>-16256.41</v>
      </c>
      <c r="N54" s="44" t="n">
        <f aca="false">+BGC_GL!N54+'SE-LRC-GL'!N54+NE_GL!N54+'SE-EGM-GL'!N54</f>
        <v>77445</v>
      </c>
      <c r="O54" s="45" t="n">
        <f aca="false">+BGC_GL!O54+'SE-LRC-GL'!O54+NE_GL!O54+'SE-EGM-GL'!O54</f>
        <v>-82307.3</v>
      </c>
      <c r="P54" s="13" t="n">
        <f aca="false">'SE-EGM-GL'!P54+'SE-LRC-GL'!P54</f>
        <v>0</v>
      </c>
      <c r="Q54" s="47" t="n">
        <f aca="false">'SE-EGM-GL'!Q54+'SE-LRC-GL'!Q54</f>
        <v>0</v>
      </c>
      <c r="R54" s="13" t="n">
        <f aca="false">'SE-EGM-GL'!R54+'SE-LRC-GL'!R54</f>
        <v>0</v>
      </c>
      <c r="S54" s="47" t="n">
        <f aca="false">'SE-EGM-GL'!S54+'SE-LRC-GL'!S54</f>
        <v>0</v>
      </c>
      <c r="T54" s="13" t="n">
        <f aca="false">'SE-EGM-GL'!T54+'SE-LRC-GL'!T54</f>
        <v>0</v>
      </c>
      <c r="U54" s="47" t="n">
        <f aca="false">'SE-EGM-GL'!U54+'SE-LRC-GL'!U54</f>
        <v>0</v>
      </c>
      <c r="V54" s="13" t="n">
        <f aca="false">'SE-EGM-GL'!V54+'SE-LRC-GL'!V54</f>
        <v>0</v>
      </c>
      <c r="W54" s="47" t="n">
        <f aca="false">'SE-EGM-GL'!W54+'SE-LRC-GL'!W54</f>
        <v>0</v>
      </c>
      <c r="X54" s="13" t="n">
        <f aca="false">'SE-EGM-GL'!X54+'SE-LRC-GL'!X54</f>
        <v>0</v>
      </c>
      <c r="Y54" s="47" t="n">
        <f aca="false">'SE-EGM-GL'!Y54+'SE-LRC-GL'!Y54</f>
        <v>0</v>
      </c>
      <c r="Z54" s="13" t="n">
        <f aca="false">'SE-EGM-GL'!Z54+'SE-LRC-GL'!Z54</f>
        <v>0</v>
      </c>
      <c r="AA54" s="47" t="n">
        <f aca="false">'SE-EGM-GL'!AA54+'SE-LRC-GL'!AA54</f>
        <v>0</v>
      </c>
      <c r="AB54" s="13" t="n">
        <f aca="false">'SE-EGM-GL'!AB54+'SE-LRC-GL'!AB54</f>
        <v>0</v>
      </c>
      <c r="AC54" s="47" t="n">
        <f aca="false">'SE-EGM-GL'!AC54+'SE-LRC-GL'!AC54</f>
        <v>0</v>
      </c>
      <c r="AD54" s="13" t="n">
        <f aca="false">'SE-EGM-GL'!AD54+'SE-LRC-GL'!AD54</f>
        <v>0</v>
      </c>
      <c r="AE54" s="47" t="n">
        <f aca="false">'SE-EGM-GL'!AE54+'SE-LRC-GL'!AE54</f>
        <v>0</v>
      </c>
      <c r="AF54" s="13" t="n">
        <f aca="false">'SE-EGM-GL'!AN54+'SE-LRC-GL'!AN54</f>
        <v>0</v>
      </c>
      <c r="AG54" s="47" t="n">
        <f aca="false">'SE-EGM-GL'!AO54+'SE-LRC-GL'!AO54</f>
        <v>0</v>
      </c>
      <c r="AH54" s="13" t="n">
        <f aca="false">'SE-EGM-GL'!AP54+'SE-LRC-GL'!AP54</f>
        <v>0</v>
      </c>
      <c r="AI54" s="47" t="n">
        <f aca="false">'SE-EGM-GL'!AQ54+'SE-LRC-GL'!AQ54</f>
        <v>0</v>
      </c>
      <c r="AJ54" s="13" t="n">
        <f aca="false">'SE-EGM-GL'!AR54+'SE-LRC-GL'!AR54</f>
        <v>0</v>
      </c>
      <c r="AK54" s="47" t="n">
        <f aca="false">'SE-EGM-GL'!AS54+'SE-LRC-GL'!AS54</f>
        <v>0</v>
      </c>
      <c r="AL54" s="13" t="n">
        <f aca="false">'SE-EGM-GL'!AT54+'SE-LRC-GL'!AT54</f>
        <v>0</v>
      </c>
      <c r="AM54" s="47" t="n">
        <f aca="false">'SE-EGM-GL'!AU54+'SE-LRC-GL'!AU54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0</v>
      </c>
      <c r="E55" s="47" t="n">
        <f aca="false">SUM(G55,I55,K55,M55,O55,Q55,S55,U55,W55,Y55,AA55,AC55,AE55,AG55,AI55,AK55,AM55)</f>
        <v>-15407791.84</v>
      </c>
      <c r="F55" s="114" t="n">
        <f aca="false">+BGC_GL!F55+'SE-LRC-GL'!F55+NE_GL!F55+'SE-EGM-GL'!F55</f>
        <v>0</v>
      </c>
      <c r="G55" s="115" t="n">
        <f aca="false">+BGC_GL!G55+'SE-LRC-GL'!G55+NE_GL!G55+'SE-EGM-GL'!G55</f>
        <v>638345.11</v>
      </c>
      <c r="H55" s="114" t="n">
        <f aca="false">+BGC_GL!H55+'SE-LRC-GL'!H55+NE_GL!H55+'SE-EGM-GL'!H55</f>
        <v>0</v>
      </c>
      <c r="I55" s="115" t="n">
        <f aca="false">+BGC_GL!I55+'SE-LRC-GL'!I55+NE_GL!I55+'SE-EGM-GL'!I55</f>
        <v>-16554717.08</v>
      </c>
      <c r="J55" s="114" t="n">
        <f aca="false">+BGC_GL!J55+'SE-LRC-GL'!J55+NE_GL!J55+'SE-EGM-GL'!J55</f>
        <v>0</v>
      </c>
      <c r="K55" s="115" t="n">
        <f aca="false">+BGC_GL!K55+'SE-LRC-GL'!K55+NE_GL!K55+'SE-EGM-GL'!K55</f>
        <v>481773.21</v>
      </c>
      <c r="L55" s="114" t="n">
        <f aca="false">+BGC_GL!L55+'SE-LRC-GL'!L55+NE_GL!L55+'SE-EGM-GL'!L55</f>
        <v>0</v>
      </c>
      <c r="M55" s="115" t="n">
        <f aca="false">+BGC_GL!M55+'SE-LRC-GL'!M55+NE_GL!M55+'SE-EGM-GL'!M55</f>
        <v>36742.78</v>
      </c>
      <c r="N55" s="114" t="n">
        <f aca="false">+BGC_GL!N55+'SE-LRC-GL'!N55+NE_GL!N55+'SE-EGM-GL'!N55</f>
        <v>0</v>
      </c>
      <c r="O55" s="115" t="n">
        <f aca="false">+BGC_GL!O55+'SE-LRC-GL'!O55+NE_GL!O55+'SE-EGM-GL'!O55</f>
        <v>-9935.86</v>
      </c>
      <c r="P55" s="13" t="n">
        <f aca="false">'SE-EGM-GL'!P55+'SE-LRC-GL'!P55</f>
        <v>0</v>
      </c>
      <c r="Q55" s="47" t="n">
        <f aca="false">'SE-EGM-GL'!Q55+'SE-LRC-GL'!Q55</f>
        <v>0</v>
      </c>
      <c r="R55" s="13" t="n">
        <f aca="false">'SE-EGM-GL'!R55+'SE-LRC-GL'!R55</f>
        <v>0</v>
      </c>
      <c r="S55" s="47" t="n">
        <f aca="false">'SE-EGM-GL'!S55+'SE-LRC-GL'!S55</f>
        <v>0</v>
      </c>
      <c r="T55" s="13" t="n">
        <f aca="false">'SE-EGM-GL'!T55+'SE-LRC-GL'!T55</f>
        <v>0</v>
      </c>
      <c r="U55" s="47" t="n">
        <f aca="false">'SE-EGM-GL'!U55+'SE-LRC-GL'!U55</f>
        <v>0</v>
      </c>
      <c r="V55" s="13" t="n">
        <f aca="false">'SE-EGM-GL'!V55+'SE-LRC-GL'!V55</f>
        <v>0</v>
      </c>
      <c r="W55" s="47" t="n">
        <f aca="false">'SE-EGM-GL'!W55+'SE-LRC-GL'!W55</f>
        <v>0</v>
      </c>
      <c r="X55" s="13" t="n">
        <f aca="false">'SE-EGM-GL'!X55+'SE-LRC-GL'!X55</f>
        <v>0</v>
      </c>
      <c r="Y55" s="47" t="n">
        <f aca="false">'SE-EGM-GL'!Y55+'SE-LRC-GL'!Y55</f>
        <v>0</v>
      </c>
      <c r="Z55" s="13" t="n">
        <f aca="false">'SE-EGM-GL'!Z55+'SE-LRC-GL'!Z55</f>
        <v>0</v>
      </c>
      <c r="AA55" s="47" t="n">
        <f aca="false">'SE-EGM-GL'!AA55+'SE-LRC-GL'!AA55</f>
        <v>0</v>
      </c>
      <c r="AB55" s="13" t="n">
        <f aca="false">'SE-EGM-GL'!AB55+'SE-LRC-GL'!AB55</f>
        <v>0</v>
      </c>
      <c r="AC55" s="47" t="n">
        <f aca="false">'SE-EGM-GL'!AC55+'SE-LRC-GL'!AC55</f>
        <v>0</v>
      </c>
      <c r="AD55" s="13" t="n">
        <f aca="false">'SE-EGM-GL'!AD55+'SE-LRC-GL'!AD55</f>
        <v>0</v>
      </c>
      <c r="AE55" s="47" t="n">
        <f aca="false">'SE-EGM-GL'!AE55+'SE-LRC-GL'!AE55</f>
        <v>0</v>
      </c>
      <c r="AF55" s="13" t="n">
        <f aca="false">'SE-EGM-GL'!AN55+'SE-LRC-GL'!AN55</f>
        <v>0</v>
      </c>
      <c r="AG55" s="47" t="n">
        <f aca="false">'SE-EGM-GL'!AO55+'SE-LRC-GL'!AO55</f>
        <v>0</v>
      </c>
      <c r="AH55" s="13" t="n">
        <f aca="false">'SE-EGM-GL'!AP55+'SE-LRC-GL'!AP55</f>
        <v>0</v>
      </c>
      <c r="AI55" s="47" t="n">
        <f aca="false">'SE-EGM-GL'!AQ55+'SE-LRC-GL'!AQ55</f>
        <v>0</v>
      </c>
      <c r="AJ55" s="13" t="n">
        <f aca="false">'SE-EGM-GL'!AR55+'SE-LRC-GL'!AR55</f>
        <v>0</v>
      </c>
      <c r="AK55" s="47" t="n">
        <f aca="false">'SE-EGM-GL'!AS55+'SE-LRC-GL'!AS55</f>
        <v>0</v>
      </c>
      <c r="AL55" s="13" t="n">
        <f aca="false">'SE-EGM-GL'!AT55+'SE-LRC-GL'!AT55</f>
        <v>0</v>
      </c>
      <c r="AM55" s="47" t="n">
        <f aca="false">'SE-EGM-GL'!AU55+'SE-LRC-GL'!AU55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-66722296</v>
      </c>
      <c r="E56" s="48" t="n">
        <f aca="false">SUM(E54:E55)</f>
        <v>-17847785.6</v>
      </c>
      <c r="F56" s="17" t="n">
        <f aca="false">SUM(F54:F55)</f>
        <v>0</v>
      </c>
      <c r="G56" s="48" t="n">
        <f aca="false">SUM(G54:G55)</f>
        <v>638345.11</v>
      </c>
      <c r="H56" s="17" t="n">
        <f aca="false">SUM(H54:H55)</f>
        <v>-67859916</v>
      </c>
      <c r="I56" s="48" t="n">
        <f aca="false">SUM(I54:I55)</f>
        <v>-19521331.99</v>
      </c>
      <c r="J56" s="17" t="n">
        <f aca="false">SUM(J54:J55)</f>
        <v>1022707</v>
      </c>
      <c r="K56" s="48" t="n">
        <f aca="false">SUM(K54:K55)</f>
        <v>1106958.07</v>
      </c>
      <c r="L56" s="17" t="n">
        <f aca="false">SUM(L54:L55)</f>
        <v>37468</v>
      </c>
      <c r="M56" s="48" t="n">
        <f aca="false">SUM(M54:M55)</f>
        <v>20486.37</v>
      </c>
      <c r="N56" s="17" t="n">
        <f aca="false">SUM(N54:N55)</f>
        <v>77445</v>
      </c>
      <c r="O56" s="48" t="n">
        <f aca="false">SUM(O54:O55)</f>
        <v>-92243.16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2728781</v>
      </c>
      <c r="E59" s="47" t="n">
        <f aca="false">SUM(G59,I59,K59,M59,O59,Q59,S59,U59,W59,Y59,AA59,AC59,AE59,AG59,AI59,AK59,AM59)</f>
        <v>139056.47</v>
      </c>
      <c r="F59" s="44" t="n">
        <f aca="false">+BGC_GL!F59+'SE-LRC-GL'!F59+NE_GL!F59+'SE-EGM-GL'!F59</f>
        <v>0</v>
      </c>
      <c r="G59" s="45" t="n">
        <f aca="false">+BGC_GL!G59+'SE-LRC-GL'!G59+NE_GL!G59+'SE-EGM-GL'!G59</f>
        <v>0</v>
      </c>
      <c r="H59" s="44" t="n">
        <f aca="false">+BGC_GL!H59+'SE-LRC-GL'!H59+NE_GL!H59+'SE-EGM-GL'!H59</f>
        <v>3059641</v>
      </c>
      <c r="I59" s="45" t="n">
        <f aca="false">+BGC_GL!I59+'SE-LRC-GL'!I59+NE_GL!I59+'SE-EGM-GL'!I59</f>
        <v>140794.28</v>
      </c>
      <c r="J59" s="44" t="n">
        <f aca="false">+BGC_GL!J59+'SE-LRC-GL'!J59+NE_GL!J59+'SE-EGM-GL'!J59</f>
        <v>-330860</v>
      </c>
      <c r="K59" s="45" t="n">
        <f aca="false">+BGC_GL!K59+'SE-LRC-GL'!K59+NE_GL!K59+'SE-EGM-GL'!K59</f>
        <v>-1737.81</v>
      </c>
      <c r="L59" s="44" t="n">
        <f aca="false">+BGC_GL!L59+'SE-LRC-GL'!L59+NE_GL!L59+'SE-EGM-GL'!L59</f>
        <v>0</v>
      </c>
      <c r="M59" s="45" t="n">
        <f aca="false">+BGC_GL!M59+'SE-LRC-GL'!M59+NE_GL!M59+'SE-EGM-GL'!M59</f>
        <v>0</v>
      </c>
      <c r="N59" s="44" t="n">
        <f aca="false">+BGC_GL!N59+'SE-LRC-GL'!N59+NE_GL!N59+'SE-EGM-GL'!N59</f>
        <v>0</v>
      </c>
      <c r="O59" s="45" t="n">
        <f aca="false">+BGC_GL!O59+'SE-LRC-GL'!O59+NE_GL!O59+'SE-EGM-GL'!O59</f>
        <v>0</v>
      </c>
      <c r="P59" s="13" t="n">
        <f aca="false">'SE-EGM-GL'!P59+'SE-LRC-GL'!P59</f>
        <v>0</v>
      </c>
      <c r="Q59" s="47" t="n">
        <f aca="false">'SE-EGM-GL'!Q59+'SE-LRC-GL'!Q59</f>
        <v>0</v>
      </c>
      <c r="R59" s="13" t="n">
        <f aca="false">'SE-EGM-GL'!R59+'SE-LRC-GL'!R59</f>
        <v>0</v>
      </c>
      <c r="S59" s="47" t="n">
        <f aca="false">'SE-EGM-GL'!S59+'SE-LRC-GL'!S59</f>
        <v>0</v>
      </c>
      <c r="T59" s="13" t="n">
        <f aca="false">'SE-EGM-GL'!T59+'SE-LRC-GL'!T59</f>
        <v>0</v>
      </c>
      <c r="U59" s="47" t="n">
        <f aca="false">'SE-EGM-GL'!U59+'SE-LRC-GL'!U59</f>
        <v>0</v>
      </c>
      <c r="V59" s="13" t="n">
        <f aca="false">'SE-EGM-GL'!V59+'SE-LRC-GL'!V59</f>
        <v>0</v>
      </c>
      <c r="W59" s="47" t="n">
        <f aca="false">'SE-EGM-GL'!W59+'SE-LRC-GL'!W59</f>
        <v>0</v>
      </c>
      <c r="X59" s="13" t="n">
        <f aca="false">'SE-EGM-GL'!X59+'SE-LRC-GL'!X59</f>
        <v>0</v>
      </c>
      <c r="Y59" s="47" t="n">
        <f aca="false">'SE-EGM-GL'!Y59+'SE-LRC-GL'!Y59</f>
        <v>0</v>
      </c>
      <c r="Z59" s="13" t="n">
        <f aca="false">'SE-EGM-GL'!Z59+'SE-LRC-GL'!Z59</f>
        <v>0</v>
      </c>
      <c r="AA59" s="47" t="n">
        <f aca="false">'SE-EGM-GL'!AA59+'SE-LRC-GL'!AA59</f>
        <v>0</v>
      </c>
      <c r="AB59" s="13" t="n">
        <f aca="false">'SE-EGM-GL'!AB59+'SE-LRC-GL'!AB59</f>
        <v>0</v>
      </c>
      <c r="AC59" s="47" t="n">
        <f aca="false">'SE-EGM-GL'!AC59+'SE-LRC-GL'!AC59</f>
        <v>0</v>
      </c>
      <c r="AD59" s="13" t="n">
        <f aca="false">'SE-EGM-GL'!AD59+'SE-LRC-GL'!AD59</f>
        <v>0</v>
      </c>
      <c r="AE59" s="47" t="n">
        <f aca="false">'SE-EGM-GL'!AE59+'SE-LRC-GL'!AE59</f>
        <v>0</v>
      </c>
      <c r="AF59" s="13" t="n">
        <f aca="false">'SE-EGM-GL'!AN59+'SE-LRC-GL'!AN59</f>
        <v>0</v>
      </c>
      <c r="AG59" s="47" t="n">
        <f aca="false">'SE-EGM-GL'!AO59+'SE-LRC-GL'!AO59</f>
        <v>0</v>
      </c>
      <c r="AH59" s="13" t="n">
        <f aca="false">'SE-EGM-GL'!AP59+'SE-LRC-GL'!AP59</f>
        <v>0</v>
      </c>
      <c r="AI59" s="47" t="n">
        <f aca="false">'SE-EGM-GL'!AQ59+'SE-LRC-GL'!AQ59</f>
        <v>0</v>
      </c>
      <c r="AJ59" s="13" t="n">
        <f aca="false">'SE-EGM-GL'!AR59+'SE-LRC-GL'!AR59</f>
        <v>0</v>
      </c>
      <c r="AK59" s="47" t="n">
        <f aca="false">'SE-EGM-GL'!AS59+'SE-LRC-GL'!AS59</f>
        <v>0</v>
      </c>
      <c r="AL59" s="13" t="n">
        <f aca="false">'SE-EGM-GL'!AT59+'SE-LRC-GL'!AT59</f>
        <v>0</v>
      </c>
      <c r="AM59" s="47" t="n">
        <f aca="false">'SE-EGM-GL'!AU59+'SE-LRC-GL'!AU59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0</v>
      </c>
      <c r="F60" s="114" t="n">
        <f aca="false">+BGC_GL!F60+'SE-LRC-GL'!F60+NE_GL!F60+'SE-EGM-GL'!F60</f>
        <v>0</v>
      </c>
      <c r="G60" s="115" t="n">
        <f aca="false">+BGC_GL!G60+'SE-LRC-GL'!G60+NE_GL!G60+'SE-EGM-GL'!G60</f>
        <v>0</v>
      </c>
      <c r="H60" s="114" t="n">
        <f aca="false">+BGC_GL!H60+'SE-LRC-GL'!H60+NE_GL!H60+'SE-EGM-GL'!H60</f>
        <v>0</v>
      </c>
      <c r="I60" s="115" t="n">
        <f aca="false">+BGC_GL!I60+'SE-LRC-GL'!I60+NE_GL!I60+'SE-EGM-GL'!I60</f>
        <v>0</v>
      </c>
      <c r="J60" s="114" t="n">
        <f aca="false">+BGC_GL!J60+'SE-LRC-GL'!J60+NE_GL!J60+'SE-EGM-GL'!J60</f>
        <v>0</v>
      </c>
      <c r="K60" s="115" t="n">
        <f aca="false">+BGC_GL!K60+'SE-LRC-GL'!K60+NE_GL!K60+'SE-EGM-GL'!K60</f>
        <v>0</v>
      </c>
      <c r="L60" s="114" t="n">
        <f aca="false">+BGC_GL!L60+'SE-LRC-GL'!L60+NE_GL!L60+'SE-EGM-GL'!L60</f>
        <v>0</v>
      </c>
      <c r="M60" s="115" t="n">
        <f aca="false">+BGC_GL!M60+'SE-LRC-GL'!M60+NE_GL!M60+'SE-EGM-GL'!M60</f>
        <v>0</v>
      </c>
      <c r="N60" s="114" t="n">
        <f aca="false">+BGC_GL!N60+'SE-LRC-GL'!N60+NE_GL!N60+'SE-EGM-GL'!N60</f>
        <v>0</v>
      </c>
      <c r="O60" s="115" t="n">
        <f aca="false">+BGC_GL!O60+'SE-LRC-GL'!O60+NE_GL!O60+'SE-EGM-GL'!O60</f>
        <v>0</v>
      </c>
      <c r="P60" s="13" t="n">
        <f aca="false">'SE-EGM-GL'!P60+'SE-LRC-GL'!P60</f>
        <v>0</v>
      </c>
      <c r="Q60" s="47" t="n">
        <f aca="false">'SE-EGM-GL'!Q60+'SE-LRC-GL'!Q60</f>
        <v>0</v>
      </c>
      <c r="R60" s="13" t="n">
        <f aca="false">'SE-EGM-GL'!R60+'SE-LRC-GL'!R60</f>
        <v>0</v>
      </c>
      <c r="S60" s="47" t="n">
        <f aca="false">'SE-EGM-GL'!S60+'SE-LRC-GL'!S60</f>
        <v>0</v>
      </c>
      <c r="T60" s="13" t="n">
        <f aca="false">'SE-EGM-GL'!T60+'SE-LRC-GL'!T60</f>
        <v>0</v>
      </c>
      <c r="U60" s="47" t="n">
        <f aca="false">'SE-EGM-GL'!U60+'SE-LRC-GL'!U60</f>
        <v>0</v>
      </c>
      <c r="V60" s="13" t="n">
        <f aca="false">'SE-EGM-GL'!V60+'SE-LRC-GL'!V60</f>
        <v>0</v>
      </c>
      <c r="W60" s="47" t="n">
        <f aca="false">'SE-EGM-GL'!W60+'SE-LRC-GL'!W60</f>
        <v>0</v>
      </c>
      <c r="X60" s="13" t="n">
        <f aca="false">'SE-EGM-GL'!X60+'SE-LRC-GL'!X60</f>
        <v>0</v>
      </c>
      <c r="Y60" s="47" t="n">
        <f aca="false">'SE-EGM-GL'!Y60+'SE-LRC-GL'!Y60</f>
        <v>0</v>
      </c>
      <c r="Z60" s="13" t="n">
        <f aca="false">'SE-EGM-GL'!Z60+'SE-LRC-GL'!Z60</f>
        <v>0</v>
      </c>
      <c r="AA60" s="47" t="n">
        <f aca="false">'SE-EGM-GL'!AA60+'SE-LRC-GL'!AA60</f>
        <v>0</v>
      </c>
      <c r="AB60" s="13" t="n">
        <f aca="false">'SE-EGM-GL'!AB60+'SE-LRC-GL'!AB60</f>
        <v>0</v>
      </c>
      <c r="AC60" s="47" t="n">
        <f aca="false">'SE-EGM-GL'!AC60+'SE-LRC-GL'!AC60</f>
        <v>0</v>
      </c>
      <c r="AD60" s="13" t="n">
        <f aca="false">'SE-EGM-GL'!AD60+'SE-LRC-GL'!AD60</f>
        <v>0</v>
      </c>
      <c r="AE60" s="47" t="n">
        <f aca="false">'SE-EGM-GL'!AE60+'SE-LRC-GL'!AE60</f>
        <v>0</v>
      </c>
      <c r="AF60" s="13" t="n">
        <f aca="false">'SE-EGM-GL'!AN60+'SE-LRC-GL'!AN60</f>
        <v>0</v>
      </c>
      <c r="AG60" s="47" t="n">
        <f aca="false">'SE-EGM-GL'!AO60+'SE-LRC-GL'!AO60</f>
        <v>0</v>
      </c>
      <c r="AH60" s="13" t="n">
        <f aca="false">'SE-EGM-GL'!AP60+'SE-LRC-GL'!AP60</f>
        <v>0</v>
      </c>
      <c r="AI60" s="47" t="n">
        <f aca="false">'SE-EGM-GL'!AQ60+'SE-LRC-GL'!AQ60</f>
        <v>0</v>
      </c>
      <c r="AJ60" s="13" t="n">
        <f aca="false">'SE-EGM-GL'!AR60+'SE-LRC-GL'!AR60</f>
        <v>0</v>
      </c>
      <c r="AK60" s="47" t="n">
        <f aca="false">'SE-EGM-GL'!AS60+'SE-LRC-GL'!AS60</f>
        <v>0</v>
      </c>
      <c r="AL60" s="13" t="n">
        <f aca="false">'SE-EGM-GL'!AT60+'SE-LRC-GL'!AT60</f>
        <v>0</v>
      </c>
      <c r="AM60" s="47" t="n">
        <f aca="false">'SE-EGM-GL'!AU60+'SE-LRC-GL'!AU60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2728781</v>
      </c>
      <c r="E61" s="48" t="n">
        <f aca="false">SUM(E59:E60)</f>
        <v>139056.47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3059641</v>
      </c>
      <c r="I61" s="48" t="n">
        <f aca="false">SUM(I59:I60)</f>
        <v>140794.28</v>
      </c>
      <c r="J61" s="17" t="n">
        <f aca="false">SUM(J59:J60)</f>
        <v>-330860</v>
      </c>
      <c r="K61" s="48" t="n">
        <f aca="false">SUM(K59:K60)</f>
        <v>-1737.81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-24844693</v>
      </c>
      <c r="E64" s="47" t="n">
        <f aca="false">SUM(G64,I64,K64,M64,O64,Q64,S64,U64,W64,Y64,AA64,AC64,AE64,AG64,AI64,AK64,AM64)</f>
        <v>-2382164.67</v>
      </c>
      <c r="F64" s="44" t="n">
        <f aca="false">+BGC_GL!F64+'SE-LRC-GL'!F64+NE_GL!F64+'SE-EGM-GL'!F64</f>
        <v>0</v>
      </c>
      <c r="G64" s="45" t="n">
        <f aca="false">+BGC_GL!G64+'SE-LRC-GL'!G64+NE_GL!G64+'SE-EGM-GL'!G64</f>
        <v>0</v>
      </c>
      <c r="H64" s="44" t="n">
        <f aca="false">+BGC_GL!H64+'SE-LRC-GL'!H64+NE_GL!H64+'SE-EGM-GL'!H64</f>
        <v>0</v>
      </c>
      <c r="I64" s="45" t="n">
        <f aca="false">+BGC_GL!I64+'SE-LRC-GL'!I64+NE_GL!I64+'SE-EGM-GL'!I64</f>
        <v>0</v>
      </c>
      <c r="J64" s="44" t="n">
        <f aca="false">+BGC_GL!J64+'SE-LRC-GL'!J64+NE_GL!J64+'SE-EGM-GL'!J64</f>
        <v>-24844693</v>
      </c>
      <c r="K64" s="45" t="n">
        <f aca="false">+BGC_GL!K64+'SE-LRC-GL'!K64+NE_GL!K64+'SE-EGM-GL'!K64</f>
        <v>-2382164.67</v>
      </c>
      <c r="L64" s="44" t="n">
        <f aca="false">+BGC_GL!L64+'SE-LRC-GL'!L64+NE_GL!L64+'SE-EGM-GL'!L64</f>
        <v>0</v>
      </c>
      <c r="M64" s="45" t="n">
        <f aca="false">+BGC_GL!M64+'SE-LRC-GL'!M64+NE_GL!M64+'SE-EGM-GL'!M64</f>
        <v>0</v>
      </c>
      <c r="N64" s="44" t="n">
        <f aca="false">+BGC_GL!N64+'SE-LRC-GL'!N64+NE_GL!N64+'SE-EGM-GL'!N64</f>
        <v>0</v>
      </c>
      <c r="O64" s="45" t="n">
        <f aca="false">+BGC_GL!O64+'SE-LRC-GL'!O64+NE_GL!O64+'SE-EGM-GL'!O64</f>
        <v>0</v>
      </c>
      <c r="P64" s="13"/>
      <c r="Q64" s="47"/>
      <c r="R64" s="13"/>
      <c r="S64" s="47"/>
      <c r="T64" s="13"/>
      <c r="U64" s="47"/>
      <c r="V64" s="13"/>
      <c r="W64" s="47"/>
      <c r="X64" s="13"/>
      <c r="Y64" s="47"/>
      <c r="Z64" s="13"/>
      <c r="AA64" s="47"/>
      <c r="AB64" s="13"/>
      <c r="AC64" s="47"/>
      <c r="AD64" s="13"/>
      <c r="AE64" s="47"/>
      <c r="AF64" s="13"/>
      <c r="AG64" s="47"/>
      <c r="AH64" s="13"/>
      <c r="AI64" s="47"/>
      <c r="AJ64" s="13"/>
      <c r="AK64" s="47"/>
      <c r="AL64" s="13"/>
      <c r="AM64" s="47"/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23625389</v>
      </c>
      <c r="E65" s="47" t="n">
        <f aca="false">SUM(G65,I65,K65,M65,O65,Q65,S65,U65,W65,Y65,AA65,AC65,AE65,AG65,AI65,AK65,AM65)</f>
        <v>2382164.67</v>
      </c>
      <c r="F65" s="114" t="n">
        <f aca="false">+BGC_GL!F65+'SE-LRC-GL'!F65+NE_GL!F65+'SE-EGM-GL'!F65</f>
        <v>0</v>
      </c>
      <c r="G65" s="115" t="n">
        <f aca="false">+BGC_GL!G65+'SE-LRC-GL'!G65+NE_GL!G65+'SE-EGM-GL'!G65</f>
        <v>-170000</v>
      </c>
      <c r="H65" s="114" t="n">
        <f aca="false">+BGC_GL!H65+'SE-LRC-GL'!H65+NE_GL!H65+'SE-EGM-GL'!H65</f>
        <v>0</v>
      </c>
      <c r="I65" s="115" t="n">
        <f aca="false">+BGC_GL!I65+'SE-LRC-GL'!I65+NE_GL!I65+'SE-EGM-GL'!I65</f>
        <v>170000</v>
      </c>
      <c r="J65" s="114" t="n">
        <f aca="false">+BGC_GL!J65+'SE-LRC-GL'!J65+NE_GL!J65+'SE-EGM-GL'!J65</f>
        <v>23625389</v>
      </c>
      <c r="K65" s="115" t="n">
        <f aca="false">+BGC_GL!K65+'SE-LRC-GL'!K65+NE_GL!K65+'SE-EGM-GL'!K65</f>
        <v>2382164.67</v>
      </c>
      <c r="L65" s="114" t="n">
        <f aca="false">+BGC_GL!L65+'SE-LRC-GL'!L65+NE_GL!L65+'SE-EGM-GL'!L65</f>
        <v>0</v>
      </c>
      <c r="M65" s="115" t="n">
        <f aca="false">+BGC_GL!M65+'SE-LRC-GL'!M65+NE_GL!M65+'SE-EGM-GL'!M65</f>
        <v>0</v>
      </c>
      <c r="N65" s="114" t="n">
        <f aca="false">+BGC_GL!N65+'SE-LRC-GL'!N65+NE_GL!N65+'SE-EGM-GL'!N65</f>
        <v>0</v>
      </c>
      <c r="O65" s="115" t="n">
        <f aca="false">+BGC_GL!O65+'SE-LRC-GL'!O65+NE_GL!O65+'SE-EGM-GL'!O65</f>
        <v>0</v>
      </c>
      <c r="P65" s="13"/>
      <c r="Q65" s="47"/>
      <c r="R65" s="13"/>
      <c r="S65" s="47"/>
      <c r="T65" s="13"/>
      <c r="U65" s="47"/>
      <c r="V65" s="13"/>
      <c r="W65" s="47"/>
      <c r="X65" s="13"/>
      <c r="Y65" s="47"/>
      <c r="Z65" s="13"/>
      <c r="AA65" s="47"/>
      <c r="AB65" s="13"/>
      <c r="AC65" s="47"/>
      <c r="AD65" s="13"/>
      <c r="AE65" s="47"/>
      <c r="AF65" s="13"/>
      <c r="AG65" s="47"/>
      <c r="AH65" s="13"/>
      <c r="AI65" s="47"/>
      <c r="AJ65" s="13"/>
      <c r="AK65" s="47"/>
      <c r="AL65" s="13"/>
      <c r="AM65" s="47"/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-1219304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-170000</v>
      </c>
      <c r="H66" s="17" t="n">
        <f aca="false">SUM(H64:H65)</f>
        <v>0</v>
      </c>
      <c r="I66" s="48" t="n">
        <f aca="false">SUM(I64:I65)</f>
        <v>170000</v>
      </c>
      <c r="J66" s="17" t="n">
        <f aca="false">SUM(J64:J65)</f>
        <v>-1219304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-11917327.85</v>
      </c>
      <c r="F70" s="44" t="n">
        <f aca="false">+BGC_GL!F70+'SE-LRC-GL'!F70+NE_GL!F70+'SE-EGM-GL'!F70</f>
        <v>0</v>
      </c>
      <c r="G70" s="45" t="n">
        <f aca="false">+BGC_GL!G70+'SE-LRC-GL'!G70+NE_GL!G70+'SE-EGM-GL'!G70</f>
        <v>-1157673.85</v>
      </c>
      <c r="H70" s="44" t="n">
        <f aca="false">+BGC_GL!H70+'SE-LRC-GL'!H70+NE_GL!H70+'SE-EGM-GL'!H70</f>
        <v>0</v>
      </c>
      <c r="I70" s="45" t="n">
        <f aca="false">+BGC_GL!I70+'SE-LRC-GL'!I70+NE_GL!I70+'SE-EGM-GL'!I70</f>
        <v>0</v>
      </c>
      <c r="J70" s="44" t="n">
        <f aca="false">+BGC_GL!J70+'SE-LRC-GL'!J70+NE_GL!J70+'SE-EGM-GL'!J70</f>
        <v>0</v>
      </c>
      <c r="K70" s="45" t="n">
        <f aca="false">+BGC_GL!K70+'SE-LRC-GL'!K70+NE_GL!K70+'SE-EGM-GL'!K70</f>
        <v>0</v>
      </c>
      <c r="L70" s="44" t="n">
        <f aca="false">+BGC_GL!L70+'SE-LRC-GL'!L70+NE_GL!L70+'SE-EGM-GL'!L70</f>
        <v>0</v>
      </c>
      <c r="M70" s="45" t="n">
        <f aca="false">+BGC_GL!M70+'SE-LRC-GL'!M70+NE_GL!M70+'SE-EGM-GL'!M70</f>
        <v>-10759654</v>
      </c>
      <c r="N70" s="44" t="n">
        <f aca="false">+BGC_GL!N70+'SE-LRC-GL'!N70+NE_GL!N70+'SE-EGM-GL'!N70</f>
        <v>0</v>
      </c>
      <c r="O70" s="45" t="n">
        <f aca="false">+BGC_GL!O70+'SE-LRC-GL'!O70+NE_GL!O70+'SE-EGM-GL'!O70</f>
        <v>0</v>
      </c>
      <c r="P70" s="13" t="n">
        <f aca="false">'SE-EGM-GL'!P70+'SE-LRC-GL'!P70</f>
        <v>0</v>
      </c>
      <c r="Q70" s="47" t="n">
        <f aca="false">'SE-EGM-GL'!Q70+'SE-LRC-GL'!Q70</f>
        <v>0</v>
      </c>
      <c r="R70" s="13" t="n">
        <f aca="false">'SE-EGM-GL'!R70+'SE-LRC-GL'!R70</f>
        <v>0</v>
      </c>
      <c r="S70" s="47" t="n">
        <f aca="false">'SE-EGM-GL'!S70+'SE-LRC-GL'!S70</f>
        <v>0</v>
      </c>
      <c r="T70" s="13" t="n">
        <f aca="false">'SE-EGM-GL'!T70+'SE-LRC-GL'!T70</f>
        <v>0</v>
      </c>
      <c r="U70" s="47" t="n">
        <f aca="false">'SE-EGM-GL'!U70+'SE-LRC-GL'!U70</f>
        <v>0</v>
      </c>
      <c r="V70" s="13" t="n">
        <f aca="false">'SE-EGM-GL'!V70+'SE-LRC-GL'!V70</f>
        <v>0</v>
      </c>
      <c r="W70" s="47" t="n">
        <f aca="false">'SE-EGM-GL'!W70+'SE-LRC-GL'!W70</f>
        <v>0</v>
      </c>
      <c r="X70" s="13" t="n">
        <f aca="false">'SE-EGM-GL'!X70+'SE-LRC-GL'!X70</f>
        <v>0</v>
      </c>
      <c r="Y70" s="47" t="n">
        <f aca="false">'SE-EGM-GL'!Y70+'SE-LRC-GL'!Y70</f>
        <v>0</v>
      </c>
      <c r="Z70" s="13" t="n">
        <f aca="false">'SE-EGM-GL'!Z70+'SE-LRC-GL'!Z70</f>
        <v>0</v>
      </c>
      <c r="AA70" s="47" t="n">
        <f aca="false">'SE-EGM-GL'!AA70+'SE-LRC-GL'!AA70</f>
        <v>0</v>
      </c>
      <c r="AB70" s="13" t="n">
        <f aca="false">'SE-EGM-GL'!AB70+'SE-LRC-GL'!AB70</f>
        <v>0</v>
      </c>
      <c r="AC70" s="47" t="n">
        <f aca="false">'SE-EGM-GL'!AC70+'SE-LRC-GL'!AC70</f>
        <v>0</v>
      </c>
      <c r="AD70" s="13" t="n">
        <f aca="false">'SE-EGM-GL'!AD70+'SE-LRC-GL'!AD70</f>
        <v>0</v>
      </c>
      <c r="AE70" s="47" t="n">
        <f aca="false">'SE-EGM-GL'!AE70+'SE-LRC-GL'!AE70</f>
        <v>0</v>
      </c>
      <c r="AF70" s="13" t="n">
        <f aca="false">'SE-EGM-GL'!AN70+'SE-LRC-GL'!AN70</f>
        <v>0</v>
      </c>
      <c r="AG70" s="47" t="n">
        <f aca="false">'SE-EGM-GL'!AO70+'SE-LRC-GL'!AO70</f>
        <v>0</v>
      </c>
      <c r="AH70" s="13" t="n">
        <f aca="false">'SE-EGM-GL'!AP70+'SE-LRC-GL'!AP70</f>
        <v>0</v>
      </c>
      <c r="AI70" s="47" t="n">
        <f aca="false">'SE-EGM-GL'!AQ70+'SE-LRC-GL'!AQ70</f>
        <v>0</v>
      </c>
      <c r="AJ70" s="13" t="n">
        <f aca="false">'SE-EGM-GL'!AR70+'SE-LRC-GL'!AR70</f>
        <v>0</v>
      </c>
      <c r="AK70" s="47" t="n">
        <f aca="false">'SE-EGM-GL'!AS70+'SE-LRC-GL'!AS70</f>
        <v>0</v>
      </c>
      <c r="AL70" s="13" t="n">
        <f aca="false">'SE-EGM-GL'!AT70+'SE-LRC-GL'!AT70</f>
        <v>0</v>
      </c>
      <c r="AM70" s="47" t="n">
        <f aca="false">'SE-EGM-GL'!AU70+'SE-LRC-GL'!AU70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+BGC_GL!F71+'SE-LRC-GL'!F71+NE_GL!F71+'SE-EGM-GL'!F71</f>
        <v>0</v>
      </c>
      <c r="G71" s="115" t="n">
        <f aca="false">+BGC_GL!G71+'SE-LRC-GL'!G71+NE_GL!G71+'SE-EGM-GL'!G71</f>
        <v>0</v>
      </c>
      <c r="H71" s="114" t="n">
        <f aca="false">+BGC_GL!H71+'SE-LRC-GL'!H71+NE_GL!H71+'SE-EGM-GL'!H71</f>
        <v>0</v>
      </c>
      <c r="I71" s="115" t="n">
        <f aca="false">+BGC_GL!I71+'SE-LRC-GL'!I71+NE_GL!I71+'SE-EGM-GL'!I71</f>
        <v>0</v>
      </c>
      <c r="J71" s="114" t="n">
        <f aca="false">+BGC_GL!J71+'SE-LRC-GL'!J71+NE_GL!J71+'SE-EGM-GL'!J71</f>
        <v>0</v>
      </c>
      <c r="K71" s="115" t="n">
        <f aca="false">+BGC_GL!K71+'SE-LRC-GL'!K71+NE_GL!K71+'SE-EGM-GL'!K71</f>
        <v>0</v>
      </c>
      <c r="L71" s="114" t="n">
        <f aca="false">+BGC_GL!L71+'SE-LRC-GL'!L71+NE_GL!L71+'SE-EGM-GL'!L71</f>
        <v>0</v>
      </c>
      <c r="M71" s="115" t="n">
        <f aca="false">+BGC_GL!M71+'SE-LRC-GL'!M71+NE_GL!M71+'SE-EGM-GL'!M71</f>
        <v>0</v>
      </c>
      <c r="N71" s="114" t="n">
        <f aca="false">+BGC_GL!N71+'SE-LRC-GL'!N71+NE_GL!N71+'SE-EGM-GL'!N71</f>
        <v>0</v>
      </c>
      <c r="O71" s="115" t="n">
        <f aca="false">+BGC_GL!O71+'SE-LRC-GL'!O71+NE_GL!O71+'SE-EGM-GL'!O71</f>
        <v>0</v>
      </c>
      <c r="P71" s="13" t="n">
        <f aca="false">'SE-EGM-GL'!P71+'SE-LRC-GL'!P71</f>
        <v>0</v>
      </c>
      <c r="Q71" s="47" t="n">
        <f aca="false">'SE-EGM-GL'!Q71+'SE-LRC-GL'!Q71</f>
        <v>0</v>
      </c>
      <c r="R71" s="13" t="n">
        <f aca="false">'SE-EGM-GL'!R71+'SE-LRC-GL'!R71</f>
        <v>0</v>
      </c>
      <c r="S71" s="47" t="n">
        <f aca="false">'SE-EGM-GL'!S71+'SE-LRC-GL'!S71</f>
        <v>0</v>
      </c>
      <c r="T71" s="13" t="n">
        <f aca="false">'SE-EGM-GL'!T71+'SE-LRC-GL'!T71</f>
        <v>0</v>
      </c>
      <c r="U71" s="47" t="n">
        <f aca="false">'SE-EGM-GL'!U71+'SE-LRC-GL'!U71</f>
        <v>0</v>
      </c>
      <c r="V71" s="13" t="n">
        <f aca="false">'SE-EGM-GL'!V71+'SE-LRC-GL'!V71</f>
        <v>0</v>
      </c>
      <c r="W71" s="47" t="n">
        <f aca="false">'SE-EGM-GL'!W71+'SE-LRC-GL'!W71</f>
        <v>0</v>
      </c>
      <c r="X71" s="13" t="n">
        <f aca="false">'SE-EGM-GL'!X71+'SE-LRC-GL'!X71</f>
        <v>0</v>
      </c>
      <c r="Y71" s="47" t="n">
        <f aca="false">'SE-EGM-GL'!Y71+'SE-LRC-GL'!Y71</f>
        <v>0</v>
      </c>
      <c r="Z71" s="13" t="n">
        <f aca="false">'SE-EGM-GL'!Z71+'SE-LRC-GL'!Z71</f>
        <v>0</v>
      </c>
      <c r="AA71" s="47" t="n">
        <f aca="false">'SE-EGM-GL'!AA71+'SE-LRC-GL'!AA71</f>
        <v>0</v>
      </c>
      <c r="AB71" s="13" t="n">
        <f aca="false">'SE-EGM-GL'!AB71+'SE-LRC-GL'!AB71</f>
        <v>0</v>
      </c>
      <c r="AC71" s="47" t="n">
        <f aca="false">'SE-EGM-GL'!AC71+'SE-LRC-GL'!AC71</f>
        <v>0</v>
      </c>
      <c r="AD71" s="13" t="n">
        <f aca="false">'SE-EGM-GL'!AD71+'SE-LRC-GL'!AD71</f>
        <v>0</v>
      </c>
      <c r="AE71" s="47" t="n">
        <f aca="false">'SE-EGM-GL'!AE71+'SE-LRC-GL'!AE71</f>
        <v>0</v>
      </c>
      <c r="AF71" s="13" t="n">
        <f aca="false">'SE-EGM-GL'!AN71+'SE-LRC-GL'!AN71</f>
        <v>0</v>
      </c>
      <c r="AG71" s="47" t="n">
        <f aca="false">'SE-EGM-GL'!AO71+'SE-LRC-GL'!AO71</f>
        <v>0</v>
      </c>
      <c r="AH71" s="13" t="n">
        <f aca="false">'SE-EGM-GL'!AP71+'SE-LRC-GL'!AP71</f>
        <v>0</v>
      </c>
      <c r="AI71" s="47" t="n">
        <f aca="false">'SE-EGM-GL'!AQ71+'SE-LRC-GL'!AQ71</f>
        <v>0</v>
      </c>
      <c r="AJ71" s="13" t="n">
        <f aca="false">'SE-EGM-GL'!AR71+'SE-LRC-GL'!AR71</f>
        <v>0</v>
      </c>
      <c r="AK71" s="47" t="n">
        <f aca="false">'SE-EGM-GL'!AS71+'SE-LRC-GL'!AS71</f>
        <v>0</v>
      </c>
      <c r="AL71" s="13" t="n">
        <f aca="false">'SE-EGM-GL'!AT71+'SE-LRC-GL'!AT71</f>
        <v>0</v>
      </c>
      <c r="AM71" s="47" t="n">
        <f aca="false">'SE-EGM-GL'!AU71+'SE-LRC-GL'!AU71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-11917327.85</v>
      </c>
      <c r="F72" s="17" t="n">
        <f aca="false">SUM(F70:F71)</f>
        <v>0</v>
      </c>
      <c r="G72" s="48" t="n">
        <f aca="false">SUM(G70:G71)</f>
        <v>-1157673.85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-10759654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+BGC_GL!F73+'SE-LRC-GL'!F73+NE_GL!F73+'SE-EGM-GL'!F73</f>
        <v>0</v>
      </c>
      <c r="G73" s="13" t="n">
        <f aca="false">+BGC_GL!G73+'SE-LRC-GL'!G73+NE_GL!G73+'SE-EGM-GL'!G73</f>
        <v>0</v>
      </c>
      <c r="H73" s="13" t="n">
        <f aca="false">+BGC_GL!H73+'SE-LRC-GL'!H73+NE_GL!H73+'SE-EGM-GL'!H73</f>
        <v>0</v>
      </c>
      <c r="I73" s="13" t="n">
        <f aca="false">+BGC_GL!I73+'SE-LRC-GL'!I73+NE_GL!I73+'SE-EGM-GL'!I73</f>
        <v>0</v>
      </c>
      <c r="J73" s="13" t="n">
        <f aca="false">+BGC_GL!J73+'SE-LRC-GL'!J73+NE_GL!J73+'SE-EGM-GL'!J73</f>
        <v>0</v>
      </c>
      <c r="K73" s="63" t="n">
        <f aca="false">+BGC_GL!K73+'SE-LRC-GL'!K73+NE_GL!K73+'SE-EGM-GL'!K73</f>
        <v>0</v>
      </c>
      <c r="L73" s="13" t="n">
        <f aca="false">+BGC_GL!L73+'SE-LRC-GL'!L73+NE_GL!L73+'SE-EGM-GL'!L73</f>
        <v>0</v>
      </c>
      <c r="M73" s="63" t="n">
        <f aca="false">+BGC_GL!M73+'SE-LRC-GL'!M73+NE_GL!M73+'SE-EGM-GL'!M73</f>
        <v>0</v>
      </c>
      <c r="N73" s="13" t="n">
        <f aca="false">+BGC_GL!N73+'SE-LRC-GL'!N73+NE_GL!N73+'SE-EGM-GL'!N73</f>
        <v>0</v>
      </c>
      <c r="O73" s="63" t="n">
        <f aca="false">+BGC_GL!O73+'SE-LRC-GL'!O73+NE_GL!O73+'SE-EGM-GL'!O73</f>
        <v>0</v>
      </c>
      <c r="P73" s="13" t="n">
        <f aca="false">'SE-EGM-GL'!P73+'SE-LRC-GL'!P73</f>
        <v>0</v>
      </c>
      <c r="Q73" s="47" t="n">
        <f aca="false">'SE-EGM-GL'!Q73+'SE-LRC-GL'!Q73</f>
        <v>0</v>
      </c>
      <c r="R73" s="13" t="n">
        <f aca="false">'SE-EGM-GL'!R73+'SE-LRC-GL'!R73</f>
        <v>0</v>
      </c>
      <c r="S73" s="47" t="n">
        <f aca="false">'SE-EGM-GL'!S73+'SE-LRC-GL'!S73</f>
        <v>0</v>
      </c>
      <c r="T73" s="13" t="n">
        <f aca="false">'SE-EGM-GL'!T73+'SE-LRC-GL'!T73</f>
        <v>0</v>
      </c>
      <c r="U73" s="47" t="n">
        <f aca="false">'SE-EGM-GL'!U73+'SE-LRC-GL'!U73</f>
        <v>0</v>
      </c>
      <c r="V73" s="13" t="n">
        <f aca="false">'SE-EGM-GL'!V73+'SE-LRC-GL'!V73</f>
        <v>0</v>
      </c>
      <c r="W73" s="47" t="n">
        <f aca="false">'SE-EGM-GL'!W73+'SE-LRC-GL'!W73</f>
        <v>0</v>
      </c>
      <c r="X73" s="13" t="n">
        <f aca="false">'SE-EGM-GL'!X73+'SE-LRC-GL'!X73</f>
        <v>0</v>
      </c>
      <c r="Y73" s="47" t="n">
        <f aca="false">'SE-EGM-GL'!Y73+'SE-LRC-GL'!Y73</f>
        <v>0</v>
      </c>
      <c r="Z73" s="13" t="n">
        <f aca="false">'SE-EGM-GL'!Z73+'SE-LRC-GL'!Z73</f>
        <v>0</v>
      </c>
      <c r="AA73" s="47" t="n">
        <f aca="false">'SE-EGM-GL'!AA73+'SE-LRC-GL'!AA73</f>
        <v>0</v>
      </c>
      <c r="AB73" s="13" t="n">
        <f aca="false">'SE-EGM-GL'!AB73+'SE-LRC-GL'!AB73</f>
        <v>0</v>
      </c>
      <c r="AC73" s="47" t="n">
        <f aca="false">'SE-EGM-GL'!AC73+'SE-LRC-GL'!AC73</f>
        <v>0</v>
      </c>
      <c r="AD73" s="13" t="n">
        <f aca="false">'SE-EGM-GL'!AD73+'SE-LRC-GL'!AD73</f>
        <v>0</v>
      </c>
      <c r="AE73" s="47" t="n">
        <f aca="false">'SE-EGM-GL'!AE73+'SE-LRC-GL'!AE73</f>
        <v>0</v>
      </c>
      <c r="AF73" s="13" t="n">
        <f aca="false">'SE-EGM-GL'!AN73+'SE-LRC-GL'!AN73</f>
        <v>0</v>
      </c>
      <c r="AG73" s="47" t="n">
        <f aca="false">'SE-EGM-GL'!AO73+'SE-LRC-GL'!AO73</f>
        <v>0</v>
      </c>
      <c r="AH73" s="13" t="n">
        <f aca="false">'SE-EGM-GL'!AP73+'SE-LRC-GL'!AP73</f>
        <v>0</v>
      </c>
      <c r="AI73" s="47" t="n">
        <f aca="false">'SE-EGM-GL'!AQ73+'SE-LRC-GL'!AQ73</f>
        <v>0</v>
      </c>
      <c r="AJ73" s="13" t="n">
        <f aca="false">'SE-EGM-GL'!AR73+'SE-LRC-GL'!AR73</f>
        <v>0</v>
      </c>
      <c r="AK73" s="47" t="n">
        <f aca="false">'SE-EGM-GL'!AS73+'SE-LRC-GL'!AS73</f>
        <v>0</v>
      </c>
      <c r="AL73" s="13" t="n">
        <f aca="false">'SE-EGM-GL'!AT73+'SE-LRC-GL'!AT73</f>
        <v>0</v>
      </c>
      <c r="AM73" s="47" t="n">
        <f aca="false">'SE-EGM-GL'!AU73+'SE-LRC-GL'!AU73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13034492</v>
      </c>
      <c r="F74" s="13" t="n">
        <f aca="false">+BGC_GL!F74+'SE-LRC-GL'!F74+NE_GL!F74+'SE-EGM-GL'!F74</f>
        <v>0</v>
      </c>
      <c r="G74" s="13" t="n">
        <f aca="false">+BGC_GL!G74+'SE-LRC-GL'!G74+NE_GL!G74+'SE-EGM-GL'!G74</f>
        <v>9319951</v>
      </c>
      <c r="H74" s="13" t="n">
        <f aca="false">+BGC_GL!H74+'SE-LRC-GL'!H74+NE_GL!H74+'SE-EGM-GL'!H74</f>
        <v>0</v>
      </c>
      <c r="I74" s="13" t="n">
        <f aca="false">+BGC_GL!I74+'SE-LRC-GL'!I74+NE_GL!I74+'SE-EGM-GL'!I74</f>
        <v>0</v>
      </c>
      <c r="J74" s="13" t="n">
        <f aca="false">+BGC_GL!J74+'SE-LRC-GL'!J74+NE_GL!J74+'SE-EGM-GL'!J74</f>
        <v>0</v>
      </c>
      <c r="K74" s="64" t="n">
        <f aca="false">+BGC_GL!K74+'SE-LRC-GL'!K74+NE_GL!K74+'SE-EGM-GL'!K74</f>
        <v>0</v>
      </c>
      <c r="L74" s="13" t="n">
        <f aca="false">+BGC_GL!L74+'SE-LRC-GL'!L74+NE_GL!L74+'SE-EGM-GL'!L74</f>
        <v>0</v>
      </c>
      <c r="M74" s="64" t="n">
        <f aca="false">+BGC_GL!M74+'SE-LRC-GL'!M74+NE_GL!M74+'SE-EGM-GL'!M74</f>
        <v>3714541</v>
      </c>
      <c r="N74" s="13" t="n">
        <f aca="false">+BGC_GL!N74+'SE-LRC-GL'!N74+NE_GL!N74+'SE-EGM-GL'!N74</f>
        <v>0</v>
      </c>
      <c r="O74" s="64" t="n">
        <f aca="false">+BGC_GL!O74+'SE-LRC-GL'!O74+NE_GL!O74+'SE-EGM-GL'!O74</f>
        <v>0</v>
      </c>
      <c r="P74" s="13" t="n">
        <f aca="false">'SE-EGM-GL'!P74+'SE-LRC-GL'!P74</f>
        <v>0</v>
      </c>
      <c r="Q74" s="47" t="n">
        <f aca="false">'SE-EGM-GL'!Q74+'SE-LRC-GL'!Q74</f>
        <v>0</v>
      </c>
      <c r="R74" s="13" t="n">
        <f aca="false">'SE-EGM-GL'!R74+'SE-LRC-GL'!R74</f>
        <v>0</v>
      </c>
      <c r="S74" s="47" t="n">
        <f aca="false">'SE-EGM-GL'!S74+'SE-LRC-GL'!S74</f>
        <v>0</v>
      </c>
      <c r="T74" s="13" t="n">
        <f aca="false">'SE-EGM-GL'!T74+'SE-LRC-GL'!T74</f>
        <v>0</v>
      </c>
      <c r="U74" s="47" t="n">
        <f aca="false">'SE-EGM-GL'!U74+'SE-LRC-GL'!U74</f>
        <v>0</v>
      </c>
      <c r="V74" s="13" t="n">
        <f aca="false">'SE-EGM-GL'!V74+'SE-LRC-GL'!V74</f>
        <v>0</v>
      </c>
      <c r="W74" s="47" t="n">
        <f aca="false">'SE-EGM-GL'!W74+'SE-LRC-GL'!W74</f>
        <v>0</v>
      </c>
      <c r="X74" s="13" t="n">
        <f aca="false">'SE-EGM-GL'!X74+'SE-LRC-GL'!X74</f>
        <v>0</v>
      </c>
      <c r="Y74" s="47" t="n">
        <f aca="false">'SE-EGM-GL'!Y74+'SE-LRC-GL'!Y74</f>
        <v>0</v>
      </c>
      <c r="Z74" s="13" t="n">
        <f aca="false">'SE-EGM-GL'!Z74+'SE-LRC-GL'!Z74</f>
        <v>0</v>
      </c>
      <c r="AA74" s="47" t="n">
        <f aca="false">'SE-EGM-GL'!AA74+'SE-LRC-GL'!AA74</f>
        <v>0</v>
      </c>
      <c r="AB74" s="13" t="n">
        <f aca="false">'SE-EGM-GL'!AB74+'SE-LRC-GL'!AB74</f>
        <v>0</v>
      </c>
      <c r="AC74" s="47" t="n">
        <f aca="false">'SE-EGM-GL'!AC74+'SE-LRC-GL'!AC74</f>
        <v>0</v>
      </c>
      <c r="AD74" s="13" t="n">
        <f aca="false">'SE-EGM-GL'!AD74+'SE-LRC-GL'!AD74</f>
        <v>0</v>
      </c>
      <c r="AE74" s="47" t="n">
        <f aca="false">'SE-EGM-GL'!AE74+'SE-LRC-GL'!AE74</f>
        <v>0</v>
      </c>
      <c r="AF74" s="13" t="n">
        <f aca="false">'SE-EGM-GL'!AN74+'SE-LRC-GL'!AN74</f>
        <v>0</v>
      </c>
      <c r="AG74" s="47" t="n">
        <f aca="false">'SE-EGM-GL'!AO74+'SE-LRC-GL'!AO74</f>
        <v>0</v>
      </c>
      <c r="AH74" s="13" t="n">
        <f aca="false">'SE-EGM-GL'!AP74+'SE-LRC-GL'!AP74</f>
        <v>0</v>
      </c>
      <c r="AI74" s="47" t="n">
        <f aca="false">'SE-EGM-GL'!AQ74+'SE-LRC-GL'!AQ74</f>
        <v>0</v>
      </c>
      <c r="AJ74" s="13" t="n">
        <f aca="false">'SE-EGM-GL'!AR74+'SE-LRC-GL'!AR74</f>
        <v>0</v>
      </c>
      <c r="AK74" s="47" t="n">
        <f aca="false">'SE-EGM-GL'!AS74+'SE-LRC-GL'!AS74</f>
        <v>0</v>
      </c>
      <c r="AL74" s="13" t="n">
        <f aca="false">'SE-EGM-GL'!AT74+'SE-LRC-GL'!AT74</f>
        <v>0</v>
      </c>
      <c r="AM74" s="47" t="n">
        <f aca="false">'SE-EGM-GL'!AU74+'SE-LRC-GL'!AU74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191500</v>
      </c>
      <c r="F75" s="13" t="n">
        <f aca="false">+BGC_GL!F75+'SE-LRC-GL'!F75+NE_GL!F75+'SE-EGM-GL'!F75</f>
        <v>0</v>
      </c>
      <c r="G75" s="13" t="n">
        <f aca="false">+BGC_GL!G75+'SE-LRC-GL'!G75+NE_GL!G75+'SE-EGM-GL'!G75</f>
        <v>191500</v>
      </c>
      <c r="H75" s="13" t="n">
        <f aca="false">+BGC_GL!H75+'SE-LRC-GL'!H75+NE_GL!H75+'SE-EGM-GL'!H75</f>
        <v>0</v>
      </c>
      <c r="I75" s="13" t="n">
        <f aca="false">+BGC_GL!I75+'SE-LRC-GL'!I75+NE_GL!I75+'SE-EGM-GL'!I75</f>
        <v>0</v>
      </c>
      <c r="J75" s="13" t="n">
        <f aca="false">+BGC_GL!J75+'SE-LRC-GL'!J75+NE_GL!J75+'SE-EGM-GL'!J75</f>
        <v>0</v>
      </c>
      <c r="K75" s="64" t="n">
        <f aca="false">+BGC_GL!K75+'SE-LRC-GL'!K75+NE_GL!K75+'SE-EGM-GL'!K75</f>
        <v>0</v>
      </c>
      <c r="L75" s="13" t="n">
        <f aca="false">+BGC_GL!L75+'SE-LRC-GL'!L75+NE_GL!L75+'SE-EGM-GL'!L75</f>
        <v>0</v>
      </c>
      <c r="M75" s="64" t="n">
        <f aca="false">+BGC_GL!M75+'SE-LRC-GL'!M75+NE_GL!M75+'SE-EGM-GL'!M75</f>
        <v>0</v>
      </c>
      <c r="N75" s="13" t="n">
        <f aca="false">+BGC_GL!N75+'SE-LRC-GL'!N75+NE_GL!N75+'SE-EGM-GL'!N75</f>
        <v>0</v>
      </c>
      <c r="O75" s="64" t="n">
        <f aca="false">+BGC_GL!O75+'SE-LRC-GL'!O75+NE_GL!O75+'SE-EGM-GL'!O75</f>
        <v>0</v>
      </c>
      <c r="P75" s="13" t="n">
        <f aca="false">'SE-EGM-GL'!P75+'SE-LRC-GL'!P75</f>
        <v>0</v>
      </c>
      <c r="Q75" s="47" t="n">
        <f aca="false">'SE-EGM-GL'!Q75+'SE-LRC-GL'!Q75</f>
        <v>0</v>
      </c>
      <c r="R75" s="13" t="n">
        <f aca="false">'SE-EGM-GL'!R75+'SE-LRC-GL'!R75</f>
        <v>0</v>
      </c>
      <c r="S75" s="47" t="n">
        <f aca="false">'SE-EGM-GL'!S75+'SE-LRC-GL'!S75</f>
        <v>0</v>
      </c>
      <c r="T75" s="13" t="n">
        <f aca="false">'SE-EGM-GL'!T75+'SE-LRC-GL'!T75</f>
        <v>0</v>
      </c>
      <c r="U75" s="47" t="n">
        <f aca="false">'SE-EGM-GL'!U75+'SE-LRC-GL'!U75</f>
        <v>0</v>
      </c>
      <c r="V75" s="13" t="n">
        <f aca="false">'SE-EGM-GL'!V75+'SE-LRC-GL'!V75</f>
        <v>0</v>
      </c>
      <c r="W75" s="47" t="n">
        <f aca="false">'SE-EGM-GL'!W75+'SE-LRC-GL'!W75</f>
        <v>0</v>
      </c>
      <c r="X75" s="13" t="n">
        <f aca="false">'SE-EGM-GL'!X75+'SE-LRC-GL'!X75</f>
        <v>0</v>
      </c>
      <c r="Y75" s="47" t="n">
        <f aca="false">'SE-EGM-GL'!Y75+'SE-LRC-GL'!Y75</f>
        <v>0</v>
      </c>
      <c r="Z75" s="13" t="n">
        <f aca="false">'SE-EGM-GL'!Z75+'SE-LRC-GL'!Z75</f>
        <v>0</v>
      </c>
      <c r="AA75" s="47" t="n">
        <f aca="false">'SE-EGM-GL'!AA75+'SE-LRC-GL'!AA75</f>
        <v>0</v>
      </c>
      <c r="AB75" s="13" t="n">
        <f aca="false">'SE-EGM-GL'!AB75+'SE-LRC-GL'!AB75</f>
        <v>0</v>
      </c>
      <c r="AC75" s="47" t="n">
        <f aca="false">'SE-EGM-GL'!AC75+'SE-LRC-GL'!AC75</f>
        <v>0</v>
      </c>
      <c r="AD75" s="13" t="n">
        <f aca="false">'SE-EGM-GL'!AD75+'SE-LRC-GL'!AD75</f>
        <v>0</v>
      </c>
      <c r="AE75" s="47" t="n">
        <f aca="false">'SE-EGM-GL'!AE75+'SE-LRC-GL'!AE75</f>
        <v>0</v>
      </c>
      <c r="AF75" s="13" t="n">
        <f aca="false">'SE-EGM-GL'!AN75+'SE-LRC-GL'!AN75</f>
        <v>0</v>
      </c>
      <c r="AG75" s="47" t="n">
        <f aca="false">'SE-EGM-GL'!AO75+'SE-LRC-GL'!AO75</f>
        <v>0</v>
      </c>
      <c r="AH75" s="13" t="n">
        <f aca="false">'SE-EGM-GL'!AP75+'SE-LRC-GL'!AP75</f>
        <v>0</v>
      </c>
      <c r="AI75" s="47" t="n">
        <f aca="false">'SE-EGM-GL'!AQ75+'SE-LRC-GL'!AQ75</f>
        <v>0</v>
      </c>
      <c r="AJ75" s="13" t="n">
        <f aca="false">'SE-EGM-GL'!AR75+'SE-LRC-GL'!AR75</f>
        <v>0</v>
      </c>
      <c r="AK75" s="47" t="n">
        <f aca="false">'SE-EGM-GL'!AS75+'SE-LRC-GL'!AS75</f>
        <v>0</v>
      </c>
      <c r="AL75" s="13" t="n">
        <f aca="false">'SE-EGM-GL'!AT75+'SE-LRC-GL'!AT75</f>
        <v>0</v>
      </c>
      <c r="AM75" s="47" t="n">
        <f aca="false">'SE-EGM-GL'!AU75+'SE-LRC-GL'!AU75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-217667.54</v>
      </c>
      <c r="F76" s="13" t="n">
        <f aca="false">+BGC_GL!F76+'SE-LRC-GL'!F76+NE_GL!F76+'SE-EGM-GL'!F76</f>
        <v>0</v>
      </c>
      <c r="G76" s="13" t="n">
        <f aca="false">+BGC_GL!G76+'SE-LRC-GL'!G76+NE_GL!G76+'SE-EGM-GL'!G76</f>
        <v>0</v>
      </c>
      <c r="H76" s="13" t="n">
        <f aca="false">+BGC_GL!H76+'SE-LRC-GL'!H76+NE_GL!H76+'SE-EGM-GL'!H76</f>
        <v>0</v>
      </c>
      <c r="I76" s="13" t="n">
        <f aca="false">+BGC_GL!I76+'SE-LRC-GL'!I76+NE_GL!I76+'SE-EGM-GL'!I76</f>
        <v>-100</v>
      </c>
      <c r="J76" s="13" t="n">
        <f aca="false">+BGC_GL!J76+'SE-LRC-GL'!J76+NE_GL!J76+'SE-EGM-GL'!J76</f>
        <v>0</v>
      </c>
      <c r="K76" s="64" t="n">
        <f aca="false">+BGC_GL!K76+'SE-LRC-GL'!K76+NE_GL!K76+'SE-EGM-GL'!K76</f>
        <v>-217567.54</v>
      </c>
      <c r="L76" s="13" t="n">
        <f aca="false">+BGC_GL!L76+'SE-LRC-GL'!L76+NE_GL!L76+'SE-EGM-GL'!L76</f>
        <v>0</v>
      </c>
      <c r="M76" s="64" t="n">
        <f aca="false">+BGC_GL!M76+'SE-LRC-GL'!M76+NE_GL!M76+'SE-EGM-GL'!M76</f>
        <v>0</v>
      </c>
      <c r="N76" s="13" t="n">
        <f aca="false">+BGC_GL!N76+'SE-LRC-GL'!N76+NE_GL!N76+'SE-EGM-GL'!N76</f>
        <v>0</v>
      </c>
      <c r="O76" s="64" t="n">
        <f aca="false">+BGC_GL!O76+'SE-LRC-GL'!O76+NE_GL!O76+'SE-EGM-GL'!O76</f>
        <v>0</v>
      </c>
      <c r="P76" s="13" t="n">
        <f aca="false">'SE-EGM-GL'!P76+'SE-LRC-GL'!P76</f>
        <v>0</v>
      </c>
      <c r="Q76" s="47" t="n">
        <f aca="false">'SE-EGM-GL'!Q76+'SE-LRC-GL'!Q76</f>
        <v>0</v>
      </c>
      <c r="R76" s="13" t="n">
        <f aca="false">'SE-EGM-GL'!R76+'SE-LRC-GL'!R76</f>
        <v>0</v>
      </c>
      <c r="S76" s="47" t="n">
        <f aca="false">'SE-EGM-GL'!S76+'SE-LRC-GL'!S76</f>
        <v>0</v>
      </c>
      <c r="T76" s="13" t="n">
        <f aca="false">'SE-EGM-GL'!T76+'SE-LRC-GL'!T76</f>
        <v>0</v>
      </c>
      <c r="U76" s="47" t="n">
        <f aca="false">'SE-EGM-GL'!U76+'SE-LRC-GL'!U76</f>
        <v>0</v>
      </c>
      <c r="V76" s="13" t="n">
        <f aca="false">'SE-EGM-GL'!V76+'SE-LRC-GL'!V76</f>
        <v>0</v>
      </c>
      <c r="W76" s="47" t="n">
        <f aca="false">'SE-EGM-GL'!W76+'SE-LRC-GL'!W76</f>
        <v>0</v>
      </c>
      <c r="X76" s="13" t="n">
        <f aca="false">'SE-EGM-GL'!X76+'SE-LRC-GL'!X76</f>
        <v>0</v>
      </c>
      <c r="Y76" s="47" t="n">
        <f aca="false">'SE-EGM-GL'!Y76+'SE-LRC-GL'!Y76</f>
        <v>0</v>
      </c>
      <c r="Z76" s="13" t="n">
        <f aca="false">'SE-EGM-GL'!Z76+'SE-LRC-GL'!Z76</f>
        <v>0</v>
      </c>
      <c r="AA76" s="47" t="n">
        <f aca="false">'SE-EGM-GL'!AA76+'SE-LRC-GL'!AA76</f>
        <v>0</v>
      </c>
      <c r="AB76" s="13" t="n">
        <f aca="false">'SE-EGM-GL'!AB76+'SE-LRC-GL'!AB76</f>
        <v>0</v>
      </c>
      <c r="AC76" s="47" t="n">
        <f aca="false">'SE-EGM-GL'!AC76+'SE-LRC-GL'!AC76</f>
        <v>0</v>
      </c>
      <c r="AD76" s="13" t="n">
        <f aca="false">'SE-EGM-GL'!AD76+'SE-LRC-GL'!AD76</f>
        <v>0</v>
      </c>
      <c r="AE76" s="47" t="n">
        <f aca="false">'SE-EGM-GL'!AE76+'SE-LRC-GL'!AE76</f>
        <v>0</v>
      </c>
      <c r="AF76" s="13" t="n">
        <f aca="false">'SE-EGM-GL'!AN76+'SE-LRC-GL'!AN76</f>
        <v>0</v>
      </c>
      <c r="AG76" s="47" t="n">
        <f aca="false">'SE-EGM-GL'!AO76+'SE-LRC-GL'!AO76</f>
        <v>0</v>
      </c>
      <c r="AH76" s="13" t="n">
        <f aca="false">'SE-EGM-GL'!AP76+'SE-LRC-GL'!AP76</f>
        <v>0</v>
      </c>
      <c r="AI76" s="47" t="n">
        <f aca="false">'SE-EGM-GL'!AQ76+'SE-LRC-GL'!AQ76</f>
        <v>0</v>
      </c>
      <c r="AJ76" s="13" t="n">
        <f aca="false">'SE-EGM-GL'!AR76+'SE-LRC-GL'!AR76</f>
        <v>0</v>
      </c>
      <c r="AK76" s="47" t="n">
        <f aca="false">'SE-EGM-GL'!AS76+'SE-LRC-GL'!AS76</f>
        <v>0</v>
      </c>
      <c r="AL76" s="13" t="n">
        <f aca="false">'SE-EGM-GL'!AT76+'SE-LRC-GL'!AT76</f>
        <v>0</v>
      </c>
      <c r="AM76" s="47" t="n">
        <f aca="false">'SE-EGM-GL'!AU76+'SE-LRC-GL'!AU76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-3276809</v>
      </c>
      <c r="F77" s="13" t="n">
        <f aca="false">+BGC_GL!F77+'SE-LRC-GL'!F77+NE_GL!F77+'SE-EGM-GL'!F77</f>
        <v>0</v>
      </c>
      <c r="G77" s="13" t="n">
        <f aca="false">+BGC_GL!G77+'SE-LRC-GL'!G77+NE_GL!G77+'SE-EGM-GL'!G77</f>
        <v>-3276809</v>
      </c>
      <c r="H77" s="13" t="n">
        <f aca="false">+BGC_GL!H77+'SE-LRC-GL'!H77+NE_GL!H77+'SE-EGM-GL'!H77</f>
        <v>0</v>
      </c>
      <c r="I77" s="13" t="n">
        <f aca="false">+BGC_GL!I77+'SE-LRC-GL'!I77+NE_GL!I77+'SE-EGM-GL'!I77</f>
        <v>0</v>
      </c>
      <c r="J77" s="13" t="n">
        <f aca="false">+BGC_GL!J77+'SE-LRC-GL'!J77+NE_GL!J77+'SE-EGM-GL'!J77</f>
        <v>0</v>
      </c>
      <c r="K77" s="64" t="n">
        <f aca="false">+BGC_GL!K77+'SE-LRC-GL'!K77+NE_GL!K77+'SE-EGM-GL'!K77</f>
        <v>0</v>
      </c>
      <c r="L77" s="13" t="n">
        <f aca="false">+BGC_GL!L77+'SE-LRC-GL'!L77+NE_GL!L77+'SE-EGM-GL'!L77</f>
        <v>0</v>
      </c>
      <c r="M77" s="64" t="n">
        <f aca="false">+BGC_GL!M77+'SE-LRC-GL'!M77+NE_GL!M77+'SE-EGM-GL'!M77</f>
        <v>0</v>
      </c>
      <c r="N77" s="13" t="n">
        <f aca="false">+BGC_GL!N77+'SE-LRC-GL'!N77+NE_GL!N77+'SE-EGM-GL'!N77</f>
        <v>0</v>
      </c>
      <c r="O77" s="64" t="n">
        <f aca="false">+BGC_GL!O77+'SE-LRC-GL'!O77+NE_GL!O77+'SE-EGM-GL'!O77</f>
        <v>0</v>
      </c>
      <c r="P77" s="13" t="n">
        <f aca="false">'SE-EGM-GL'!P77+'SE-LRC-GL'!P77</f>
        <v>0</v>
      </c>
      <c r="Q77" s="47" t="n">
        <f aca="false">'SE-EGM-GL'!Q77+'SE-LRC-GL'!Q77</f>
        <v>0</v>
      </c>
      <c r="R77" s="13" t="n">
        <f aca="false">'SE-EGM-GL'!R77+'SE-LRC-GL'!R77</f>
        <v>0</v>
      </c>
      <c r="S77" s="47" t="n">
        <f aca="false">'SE-EGM-GL'!S77+'SE-LRC-GL'!S77</f>
        <v>0</v>
      </c>
      <c r="T77" s="13" t="n">
        <f aca="false">'SE-EGM-GL'!T77+'SE-LRC-GL'!T77</f>
        <v>0</v>
      </c>
      <c r="U77" s="47" t="n">
        <f aca="false">'SE-EGM-GL'!U77+'SE-LRC-GL'!U77</f>
        <v>0</v>
      </c>
      <c r="V77" s="13" t="n">
        <f aca="false">'SE-EGM-GL'!V77+'SE-LRC-GL'!V77</f>
        <v>0</v>
      </c>
      <c r="W77" s="47" t="n">
        <f aca="false">'SE-EGM-GL'!W77+'SE-LRC-GL'!W77</f>
        <v>0</v>
      </c>
      <c r="X77" s="13" t="n">
        <f aca="false">'SE-EGM-GL'!X77+'SE-LRC-GL'!X77</f>
        <v>0</v>
      </c>
      <c r="Y77" s="47" t="n">
        <f aca="false">'SE-EGM-GL'!Y77+'SE-LRC-GL'!Y77</f>
        <v>0</v>
      </c>
      <c r="Z77" s="13" t="n">
        <f aca="false">'SE-EGM-GL'!Z77+'SE-LRC-GL'!Z77</f>
        <v>0</v>
      </c>
      <c r="AA77" s="47" t="n">
        <f aca="false">'SE-EGM-GL'!AA77+'SE-LRC-GL'!AA77</f>
        <v>0</v>
      </c>
      <c r="AB77" s="13" t="n">
        <f aca="false">'SE-EGM-GL'!AB77+'SE-LRC-GL'!AB77</f>
        <v>0</v>
      </c>
      <c r="AC77" s="47" t="n">
        <f aca="false">'SE-EGM-GL'!AC77+'SE-LRC-GL'!AC77</f>
        <v>0</v>
      </c>
      <c r="AD77" s="13" t="n">
        <f aca="false">'SE-EGM-GL'!AD77+'SE-LRC-GL'!AD77</f>
        <v>0</v>
      </c>
      <c r="AE77" s="47" t="n">
        <f aca="false">'SE-EGM-GL'!AE77+'SE-LRC-GL'!AE77</f>
        <v>0</v>
      </c>
      <c r="AF77" s="13" t="n">
        <f aca="false">'SE-EGM-GL'!AN77+'SE-LRC-GL'!AN77</f>
        <v>0</v>
      </c>
      <c r="AG77" s="47" t="n">
        <f aca="false">'SE-EGM-GL'!AO77+'SE-LRC-GL'!AO77</f>
        <v>0</v>
      </c>
      <c r="AH77" s="13" t="n">
        <f aca="false">'SE-EGM-GL'!AP77+'SE-LRC-GL'!AP77</f>
        <v>0</v>
      </c>
      <c r="AI77" s="47" t="n">
        <f aca="false">'SE-EGM-GL'!AQ77+'SE-LRC-GL'!AQ77</f>
        <v>0</v>
      </c>
      <c r="AJ77" s="13" t="n">
        <f aca="false">'SE-EGM-GL'!AR77+'SE-LRC-GL'!AR77</f>
        <v>0</v>
      </c>
      <c r="AK77" s="47" t="n">
        <f aca="false">'SE-EGM-GL'!AS77+'SE-LRC-GL'!AS77</f>
        <v>0</v>
      </c>
      <c r="AL77" s="13" t="n">
        <f aca="false">'SE-EGM-GL'!AT77+'SE-LRC-GL'!AT77</f>
        <v>0</v>
      </c>
      <c r="AM77" s="47" t="n">
        <f aca="false">'SE-EGM-GL'!AU77+'SE-LRC-GL'!AU77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+BGC_GL!F78+'SE-LRC-GL'!F78+NE_GL!F78+'SE-EGM-GL'!F78</f>
        <v>0</v>
      </c>
      <c r="G78" s="13" t="n">
        <f aca="false">+BGC_GL!G78+'SE-LRC-GL'!G78+NE_GL!G78+'SE-EGM-GL'!G78</f>
        <v>0</v>
      </c>
      <c r="H78" s="13" t="n">
        <f aca="false">+BGC_GL!H78+'SE-LRC-GL'!H78+NE_GL!H78+'SE-EGM-GL'!H78</f>
        <v>0</v>
      </c>
      <c r="I78" s="13" t="n">
        <f aca="false">+BGC_GL!I78+'SE-LRC-GL'!I78+NE_GL!I78+'SE-EGM-GL'!I78</f>
        <v>0</v>
      </c>
      <c r="J78" s="13" t="n">
        <f aca="false">+BGC_GL!J78+'SE-LRC-GL'!J78+NE_GL!J78+'SE-EGM-GL'!J78</f>
        <v>0</v>
      </c>
      <c r="K78" s="64" t="n">
        <f aca="false">+BGC_GL!K78+'SE-LRC-GL'!K78+NE_GL!K78+'SE-EGM-GL'!K78</f>
        <v>0</v>
      </c>
      <c r="L78" s="13" t="n">
        <f aca="false">+BGC_GL!L78+'SE-LRC-GL'!L78+NE_GL!L78+'SE-EGM-GL'!L78</f>
        <v>0</v>
      </c>
      <c r="M78" s="64" t="n">
        <f aca="false">+BGC_GL!M78+'SE-LRC-GL'!M78+NE_GL!M78+'SE-EGM-GL'!M78</f>
        <v>0</v>
      </c>
      <c r="N78" s="13" t="n">
        <f aca="false">+BGC_GL!N78+'SE-LRC-GL'!N78+NE_GL!N78+'SE-EGM-GL'!N78</f>
        <v>0</v>
      </c>
      <c r="O78" s="64" t="n">
        <f aca="false">+BGC_GL!O78+'SE-LRC-GL'!O78+NE_GL!O78+'SE-EGM-GL'!O78</f>
        <v>0</v>
      </c>
      <c r="P78" s="13" t="n">
        <f aca="false">'SE-EGM-GL'!P78+'SE-LRC-GL'!P78</f>
        <v>0</v>
      </c>
      <c r="Q78" s="47" t="n">
        <f aca="false">'SE-EGM-GL'!Q78+'SE-LRC-GL'!Q78</f>
        <v>0</v>
      </c>
      <c r="R78" s="13" t="n">
        <f aca="false">'SE-EGM-GL'!R78+'SE-LRC-GL'!R78</f>
        <v>0</v>
      </c>
      <c r="S78" s="47" t="n">
        <f aca="false">'SE-EGM-GL'!S78+'SE-LRC-GL'!S78</f>
        <v>0</v>
      </c>
      <c r="T78" s="13" t="n">
        <f aca="false">'SE-EGM-GL'!T78+'SE-LRC-GL'!T78</f>
        <v>0</v>
      </c>
      <c r="U78" s="47" t="n">
        <f aca="false">'SE-EGM-GL'!U78+'SE-LRC-GL'!U78</f>
        <v>0</v>
      </c>
      <c r="V78" s="13" t="n">
        <f aca="false">'SE-EGM-GL'!V78+'SE-LRC-GL'!V78</f>
        <v>0</v>
      </c>
      <c r="W78" s="47" t="n">
        <f aca="false">'SE-EGM-GL'!W78+'SE-LRC-GL'!W78</f>
        <v>0</v>
      </c>
      <c r="X78" s="13" t="n">
        <f aca="false">'SE-EGM-GL'!X78+'SE-LRC-GL'!X78</f>
        <v>0</v>
      </c>
      <c r="Y78" s="47" t="n">
        <f aca="false">'SE-EGM-GL'!Y78+'SE-LRC-GL'!Y78</f>
        <v>0</v>
      </c>
      <c r="Z78" s="13" t="n">
        <f aca="false">'SE-EGM-GL'!Z78+'SE-LRC-GL'!Z78</f>
        <v>0</v>
      </c>
      <c r="AA78" s="47" t="n">
        <f aca="false">'SE-EGM-GL'!AA78+'SE-LRC-GL'!AA78</f>
        <v>0</v>
      </c>
      <c r="AB78" s="13" t="n">
        <f aca="false">'SE-EGM-GL'!AB78+'SE-LRC-GL'!AB78</f>
        <v>0</v>
      </c>
      <c r="AC78" s="47" t="n">
        <f aca="false">'SE-EGM-GL'!AC78+'SE-LRC-GL'!AC78</f>
        <v>0</v>
      </c>
      <c r="AD78" s="13" t="n">
        <f aca="false">'SE-EGM-GL'!AD78+'SE-LRC-GL'!AD78</f>
        <v>0</v>
      </c>
      <c r="AE78" s="47" t="n">
        <f aca="false">'SE-EGM-GL'!AE78+'SE-LRC-GL'!AE78</f>
        <v>0</v>
      </c>
      <c r="AF78" s="13" t="n">
        <f aca="false">'SE-EGM-GL'!AN78+'SE-LRC-GL'!AN78</f>
        <v>0</v>
      </c>
      <c r="AG78" s="47" t="n">
        <f aca="false">'SE-EGM-GL'!AO78+'SE-LRC-GL'!AO78</f>
        <v>0</v>
      </c>
      <c r="AH78" s="13" t="n">
        <f aca="false">'SE-EGM-GL'!AP78+'SE-LRC-GL'!AP78</f>
        <v>0</v>
      </c>
      <c r="AI78" s="47" t="n">
        <f aca="false">'SE-EGM-GL'!AQ78+'SE-LRC-GL'!AQ78</f>
        <v>0</v>
      </c>
      <c r="AJ78" s="13" t="n">
        <f aca="false">'SE-EGM-GL'!AR78+'SE-LRC-GL'!AR78</f>
        <v>0</v>
      </c>
      <c r="AK78" s="47" t="n">
        <f aca="false">'SE-EGM-GL'!AS78+'SE-LRC-GL'!AS78</f>
        <v>0</v>
      </c>
      <c r="AL78" s="13" t="n">
        <f aca="false">'SE-EGM-GL'!AT78+'SE-LRC-GL'!AT78</f>
        <v>0</v>
      </c>
      <c r="AM78" s="47" t="n">
        <f aca="false">'SE-EGM-GL'!AU78+'SE-LRC-GL'!AU78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+BGC_GL!F79+'SE-LRC-GL'!F79+NE_GL!F79+'SE-EGM-GL'!F79</f>
        <v>0</v>
      </c>
      <c r="G79" s="13" t="n">
        <f aca="false">+BGC_GL!G79+'SE-LRC-GL'!G79+NE_GL!G79+'SE-EGM-GL'!G79</f>
        <v>0</v>
      </c>
      <c r="H79" s="13" t="n">
        <f aca="false">+BGC_GL!H79+'SE-LRC-GL'!H79+NE_GL!H79+'SE-EGM-GL'!H79</f>
        <v>0</v>
      </c>
      <c r="I79" s="13" t="n">
        <f aca="false">+BGC_GL!I79+'SE-LRC-GL'!I79+NE_GL!I79+'SE-EGM-GL'!I79</f>
        <v>0</v>
      </c>
      <c r="J79" s="13" t="n">
        <f aca="false">+BGC_GL!J79+'SE-LRC-GL'!J79+NE_GL!J79+'SE-EGM-GL'!J79</f>
        <v>0</v>
      </c>
      <c r="K79" s="64" t="n">
        <f aca="false">+BGC_GL!K79+'SE-LRC-GL'!K79+NE_GL!K79+'SE-EGM-GL'!K79</f>
        <v>0</v>
      </c>
      <c r="L79" s="13" t="n">
        <f aca="false">+BGC_GL!L79+'SE-LRC-GL'!L79+NE_GL!L79+'SE-EGM-GL'!L79</f>
        <v>0</v>
      </c>
      <c r="M79" s="64" t="n">
        <f aca="false">+BGC_GL!M79+'SE-LRC-GL'!M79+NE_GL!M79+'SE-EGM-GL'!M79</f>
        <v>0</v>
      </c>
      <c r="N79" s="13" t="n">
        <f aca="false">+BGC_GL!N79+'SE-LRC-GL'!N79+NE_GL!N79+'SE-EGM-GL'!N79</f>
        <v>0</v>
      </c>
      <c r="O79" s="64" t="n">
        <f aca="false">+BGC_GL!O79+'SE-LRC-GL'!O79+NE_GL!O79+'SE-EGM-GL'!O79</f>
        <v>0</v>
      </c>
      <c r="P79" s="13" t="n">
        <f aca="false">'SE-EGM-GL'!P79+'SE-LRC-GL'!P79</f>
        <v>0</v>
      </c>
      <c r="Q79" s="47" t="n">
        <f aca="false">'SE-EGM-GL'!Q79+'SE-LRC-GL'!Q79</f>
        <v>0</v>
      </c>
      <c r="R79" s="13" t="n">
        <f aca="false">'SE-EGM-GL'!R79+'SE-LRC-GL'!R79</f>
        <v>0</v>
      </c>
      <c r="S79" s="47" t="n">
        <f aca="false">'SE-EGM-GL'!S79+'SE-LRC-GL'!S79</f>
        <v>0</v>
      </c>
      <c r="T79" s="13" t="n">
        <f aca="false">'SE-EGM-GL'!T79+'SE-LRC-GL'!T79</f>
        <v>0</v>
      </c>
      <c r="U79" s="47" t="n">
        <f aca="false">'SE-EGM-GL'!U79+'SE-LRC-GL'!U79</f>
        <v>0</v>
      </c>
      <c r="V79" s="13" t="n">
        <f aca="false">'SE-EGM-GL'!V79+'SE-LRC-GL'!V79</f>
        <v>0</v>
      </c>
      <c r="W79" s="47" t="n">
        <f aca="false">'SE-EGM-GL'!W79+'SE-LRC-GL'!W79</f>
        <v>0</v>
      </c>
      <c r="X79" s="13" t="n">
        <f aca="false">'SE-EGM-GL'!X79+'SE-LRC-GL'!X79</f>
        <v>0</v>
      </c>
      <c r="Y79" s="47" t="n">
        <f aca="false">'SE-EGM-GL'!Y79+'SE-LRC-GL'!Y79</f>
        <v>0</v>
      </c>
      <c r="Z79" s="13" t="n">
        <f aca="false">'SE-EGM-GL'!Z79+'SE-LRC-GL'!Z79</f>
        <v>0</v>
      </c>
      <c r="AA79" s="47" t="n">
        <f aca="false">'SE-EGM-GL'!AA79+'SE-LRC-GL'!AA79</f>
        <v>0</v>
      </c>
      <c r="AB79" s="13" t="n">
        <f aca="false">'SE-EGM-GL'!AB79+'SE-LRC-GL'!AB79</f>
        <v>0</v>
      </c>
      <c r="AC79" s="47" t="n">
        <f aca="false">'SE-EGM-GL'!AC79+'SE-LRC-GL'!AC79</f>
        <v>0</v>
      </c>
      <c r="AD79" s="13" t="n">
        <f aca="false">'SE-EGM-GL'!AD79+'SE-LRC-GL'!AD79</f>
        <v>0</v>
      </c>
      <c r="AE79" s="47" t="n">
        <f aca="false">'SE-EGM-GL'!AE79+'SE-LRC-GL'!AE79</f>
        <v>0</v>
      </c>
      <c r="AF79" s="13" t="n">
        <f aca="false">'SE-EGM-GL'!AN79+'SE-LRC-GL'!AN79</f>
        <v>0</v>
      </c>
      <c r="AG79" s="47" t="n">
        <f aca="false">'SE-EGM-GL'!AO79+'SE-LRC-GL'!AO79</f>
        <v>0</v>
      </c>
      <c r="AH79" s="13" t="n">
        <f aca="false">'SE-EGM-GL'!AP79+'SE-LRC-GL'!AP79</f>
        <v>0</v>
      </c>
      <c r="AI79" s="47" t="n">
        <f aca="false">'SE-EGM-GL'!AQ79+'SE-LRC-GL'!AQ79</f>
        <v>0</v>
      </c>
      <c r="AJ79" s="13" t="n">
        <f aca="false">'SE-EGM-GL'!AR79+'SE-LRC-GL'!AR79</f>
        <v>0</v>
      </c>
      <c r="AK79" s="47" t="n">
        <f aca="false">'SE-EGM-GL'!AS79+'SE-LRC-GL'!AS79</f>
        <v>0</v>
      </c>
      <c r="AL79" s="13" t="n">
        <f aca="false">'SE-EGM-GL'!AT79+'SE-LRC-GL'!AT79</f>
        <v>0</v>
      </c>
      <c r="AM79" s="47" t="n">
        <f aca="false">'SE-EGM-GL'!AU79+'SE-LRC-GL'!AU79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+BGC_GL!F80+'SE-LRC-GL'!F80+NE_GL!F80+'SE-EGM-GL'!F80</f>
        <v>0</v>
      </c>
      <c r="G80" s="13" t="n">
        <f aca="false">+BGC_GL!G80+'SE-LRC-GL'!G80+NE_GL!G80+'SE-EGM-GL'!G80</f>
        <v>0</v>
      </c>
      <c r="H80" s="13" t="n">
        <f aca="false">+BGC_GL!H80+'SE-LRC-GL'!H80+NE_GL!H80+'SE-EGM-GL'!H80</f>
        <v>0</v>
      </c>
      <c r="I80" s="13" t="n">
        <f aca="false">+BGC_GL!I80+'SE-LRC-GL'!I80+NE_GL!I80+'SE-EGM-GL'!I80</f>
        <v>0</v>
      </c>
      <c r="J80" s="13" t="n">
        <f aca="false">+BGC_GL!J80+'SE-LRC-GL'!J80+NE_GL!J80+'SE-EGM-GL'!J80</f>
        <v>0</v>
      </c>
      <c r="K80" s="64" t="n">
        <f aca="false">+BGC_GL!K80+'SE-LRC-GL'!K80+NE_GL!K80+'SE-EGM-GL'!K80</f>
        <v>0</v>
      </c>
      <c r="L80" s="13" t="n">
        <f aca="false">+BGC_GL!L80+'SE-LRC-GL'!L80+NE_GL!L80+'SE-EGM-GL'!L80</f>
        <v>0</v>
      </c>
      <c r="M80" s="64" t="n">
        <f aca="false">+BGC_GL!M80+'SE-LRC-GL'!M80+NE_GL!M80+'SE-EGM-GL'!M80</f>
        <v>0</v>
      </c>
      <c r="N80" s="13" t="n">
        <f aca="false">+BGC_GL!N80+'SE-LRC-GL'!N80+NE_GL!N80+'SE-EGM-GL'!N80</f>
        <v>0</v>
      </c>
      <c r="O80" s="64" t="n">
        <f aca="false">+BGC_GL!O80+'SE-LRC-GL'!O80+NE_GL!O80+'SE-EGM-GL'!O80</f>
        <v>0</v>
      </c>
      <c r="P80" s="13" t="n">
        <f aca="false">'SE-EGM-GL'!P80+'SE-LRC-GL'!P80</f>
        <v>0</v>
      </c>
      <c r="Q80" s="47" t="n">
        <f aca="false">'SE-EGM-GL'!Q80+'SE-LRC-GL'!Q80</f>
        <v>0</v>
      </c>
      <c r="R80" s="13" t="n">
        <f aca="false">'SE-EGM-GL'!R80+'SE-LRC-GL'!R80</f>
        <v>0</v>
      </c>
      <c r="S80" s="47" t="n">
        <f aca="false">'SE-EGM-GL'!S80+'SE-LRC-GL'!S80</f>
        <v>0</v>
      </c>
      <c r="T80" s="13" t="n">
        <f aca="false">'SE-EGM-GL'!T80+'SE-LRC-GL'!T80</f>
        <v>0</v>
      </c>
      <c r="U80" s="47" t="n">
        <f aca="false">'SE-EGM-GL'!U80+'SE-LRC-GL'!U80</f>
        <v>0</v>
      </c>
      <c r="V80" s="13" t="n">
        <f aca="false">'SE-EGM-GL'!V80+'SE-LRC-GL'!V80</f>
        <v>0</v>
      </c>
      <c r="W80" s="47" t="n">
        <f aca="false">'SE-EGM-GL'!W80+'SE-LRC-GL'!W80</f>
        <v>0</v>
      </c>
      <c r="X80" s="13" t="n">
        <f aca="false">'SE-EGM-GL'!X80+'SE-LRC-GL'!X80</f>
        <v>0</v>
      </c>
      <c r="Y80" s="47" t="n">
        <f aca="false">'SE-EGM-GL'!Y80+'SE-LRC-GL'!Y80</f>
        <v>0</v>
      </c>
      <c r="Z80" s="13" t="n">
        <f aca="false">'SE-EGM-GL'!Z80+'SE-LRC-GL'!Z80</f>
        <v>0</v>
      </c>
      <c r="AA80" s="47" t="n">
        <f aca="false">'SE-EGM-GL'!AA80+'SE-LRC-GL'!AA80</f>
        <v>0</v>
      </c>
      <c r="AB80" s="13" t="n">
        <f aca="false">'SE-EGM-GL'!AB80+'SE-LRC-GL'!AB80</f>
        <v>0</v>
      </c>
      <c r="AC80" s="47" t="n">
        <f aca="false">'SE-EGM-GL'!AC80+'SE-LRC-GL'!AC80</f>
        <v>0</v>
      </c>
      <c r="AD80" s="13" t="n">
        <f aca="false">'SE-EGM-GL'!AD80+'SE-LRC-GL'!AD80</f>
        <v>0</v>
      </c>
      <c r="AE80" s="47" t="n">
        <f aca="false">'SE-EGM-GL'!AE80+'SE-LRC-GL'!AE80</f>
        <v>0</v>
      </c>
      <c r="AF80" s="13" t="n">
        <f aca="false">'SE-EGM-GL'!AN80+'SE-LRC-GL'!AN80</f>
        <v>0</v>
      </c>
      <c r="AG80" s="47" t="n">
        <f aca="false">'SE-EGM-GL'!AO80+'SE-LRC-GL'!AO80</f>
        <v>0</v>
      </c>
      <c r="AH80" s="13" t="n">
        <f aca="false">'SE-EGM-GL'!AP80+'SE-LRC-GL'!AP80</f>
        <v>0</v>
      </c>
      <c r="AI80" s="47" t="n">
        <f aca="false">'SE-EGM-GL'!AQ80+'SE-LRC-GL'!AQ80</f>
        <v>0</v>
      </c>
      <c r="AJ80" s="13" t="n">
        <f aca="false">'SE-EGM-GL'!AR80+'SE-LRC-GL'!AR80</f>
        <v>0</v>
      </c>
      <c r="AK80" s="47" t="n">
        <f aca="false">'SE-EGM-GL'!AS80+'SE-LRC-GL'!AS80</f>
        <v>0</v>
      </c>
      <c r="AL80" s="13" t="n">
        <f aca="false">'SE-EGM-GL'!AT80+'SE-LRC-GL'!AT80</f>
        <v>0</v>
      </c>
      <c r="AM80" s="47" t="n">
        <f aca="false">'SE-EGM-GL'!AU80+'SE-LRC-GL'!AU80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646621.33</v>
      </c>
      <c r="F81" s="13" t="n">
        <f aca="false">+BGC_GL!F81+'SE-LRC-GL'!F81+NE_GL!F81+'SE-EGM-GL'!F81</f>
        <v>0</v>
      </c>
      <c r="G81" s="13" t="n">
        <f aca="false">+BGC_GL!G81+'SE-LRC-GL'!G81+NE_GL!G81+'SE-EGM-GL'!G81</f>
        <v>54411</v>
      </c>
      <c r="H81" s="13" t="n">
        <f aca="false">+BGC_GL!H81+'SE-LRC-GL'!H81+NE_GL!H81+'SE-EGM-GL'!H81</f>
        <v>0</v>
      </c>
      <c r="I81" s="13" t="n">
        <f aca="false">+BGC_GL!I81+'SE-LRC-GL'!I81+NE_GL!I81+'SE-EGM-GL'!I81</f>
        <v>386552.33</v>
      </c>
      <c r="J81" s="13" t="n">
        <f aca="false">+BGC_GL!J81+'SE-LRC-GL'!J81+NE_GL!J81+'SE-EGM-GL'!J81</f>
        <v>0</v>
      </c>
      <c r="K81" s="65" t="n">
        <f aca="false">+BGC_GL!K81+'SE-LRC-GL'!K81+NE_GL!K81+'SE-EGM-GL'!K81</f>
        <v>52966.8</v>
      </c>
      <c r="L81" s="13" t="n">
        <f aca="false">+BGC_GL!L81+'SE-LRC-GL'!L81+NE_GL!L81+'SE-EGM-GL'!L81</f>
        <v>0</v>
      </c>
      <c r="M81" s="65" t="n">
        <f aca="false">+BGC_GL!M81+'SE-LRC-GL'!M81+NE_GL!M81+'SE-EGM-GL'!M81</f>
        <v>152520</v>
      </c>
      <c r="N81" s="13" t="n">
        <f aca="false">+BGC_GL!N81+'SE-LRC-GL'!N81+NE_GL!N81+'SE-EGM-GL'!N81</f>
        <v>0</v>
      </c>
      <c r="O81" s="65" t="n">
        <f aca="false">+BGC_GL!O81+'SE-LRC-GL'!O81+NE_GL!O81+'SE-EGM-GL'!O81</f>
        <v>171.2</v>
      </c>
      <c r="P81" s="13" t="n">
        <f aca="false">'SE-EGM-GL'!P81+'SE-LRC-GL'!P81</f>
        <v>0</v>
      </c>
      <c r="Q81" s="47" t="n">
        <f aca="false">'SE-EGM-GL'!Q81+'SE-LRC-GL'!Q81</f>
        <v>0</v>
      </c>
      <c r="R81" s="13" t="n">
        <f aca="false">'SE-EGM-GL'!R81+'SE-LRC-GL'!R81</f>
        <v>0</v>
      </c>
      <c r="S81" s="47" t="n">
        <f aca="false">'SE-EGM-GL'!S81+'SE-LRC-GL'!S81</f>
        <v>0</v>
      </c>
      <c r="T81" s="13" t="n">
        <f aca="false">'SE-EGM-GL'!T81+'SE-LRC-GL'!T81</f>
        <v>0</v>
      </c>
      <c r="U81" s="47" t="n">
        <f aca="false">'SE-EGM-GL'!U81+'SE-LRC-GL'!U81</f>
        <v>0</v>
      </c>
      <c r="V81" s="13" t="n">
        <f aca="false">'SE-EGM-GL'!V81+'SE-LRC-GL'!V81</f>
        <v>0</v>
      </c>
      <c r="W81" s="47" t="n">
        <f aca="false">'SE-EGM-GL'!W81+'SE-LRC-GL'!W81</f>
        <v>0</v>
      </c>
      <c r="X81" s="13" t="n">
        <f aca="false">'SE-EGM-GL'!X81+'SE-LRC-GL'!X81</f>
        <v>0</v>
      </c>
      <c r="Y81" s="47" t="n">
        <f aca="false">'SE-EGM-GL'!Y81+'SE-LRC-GL'!Y81</f>
        <v>0</v>
      </c>
      <c r="Z81" s="13" t="n">
        <f aca="false">'SE-EGM-GL'!Z81+'SE-LRC-GL'!Z81</f>
        <v>0</v>
      </c>
      <c r="AA81" s="47" t="n">
        <f aca="false">'SE-EGM-GL'!AA81+'SE-LRC-GL'!AA81</f>
        <v>0</v>
      </c>
      <c r="AB81" s="13" t="n">
        <f aca="false">'SE-EGM-GL'!AB81+'SE-LRC-GL'!AB81</f>
        <v>0</v>
      </c>
      <c r="AC81" s="47" t="n">
        <f aca="false">'SE-EGM-GL'!AC81+'SE-LRC-GL'!AC81</f>
        <v>0</v>
      </c>
      <c r="AD81" s="13" t="n">
        <f aca="false">'SE-EGM-GL'!AD81+'SE-LRC-GL'!AD81</f>
        <v>0</v>
      </c>
      <c r="AE81" s="47" t="n">
        <f aca="false">'SE-EGM-GL'!AE81+'SE-LRC-GL'!AE81</f>
        <v>0</v>
      </c>
      <c r="AF81" s="13" t="n">
        <f aca="false">'SE-EGM-GL'!AN81+'SE-LRC-GL'!AN81</f>
        <v>0</v>
      </c>
      <c r="AG81" s="47" t="n">
        <f aca="false">'SE-EGM-GL'!AO81+'SE-LRC-GL'!AO81</f>
        <v>0</v>
      </c>
      <c r="AH81" s="13" t="n">
        <f aca="false">'SE-EGM-GL'!AP81+'SE-LRC-GL'!AP81</f>
        <v>0</v>
      </c>
      <c r="AI81" s="47" t="n">
        <f aca="false">'SE-EGM-GL'!AQ81+'SE-LRC-GL'!AQ81</f>
        <v>0</v>
      </c>
      <c r="AJ81" s="13" t="n">
        <f aca="false">'SE-EGM-GL'!AR81+'SE-LRC-GL'!AR81</f>
        <v>0</v>
      </c>
      <c r="AK81" s="47" t="n">
        <f aca="false">'SE-EGM-GL'!AS81+'SE-LRC-GL'!AS81</f>
        <v>0</v>
      </c>
      <c r="AL81" s="13" t="n">
        <f aca="false">'SE-EGM-GL'!AT81+'SE-LRC-GL'!AT81</f>
        <v>0</v>
      </c>
      <c r="AM81" s="47" t="n">
        <f aca="false">'SE-EGM-GL'!AU81+'SE-LRC-GL'!AU81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-4263914.55900005</v>
      </c>
      <c r="F82" s="59" t="n">
        <f aca="false">F16+F24+F29+F36+F43+F45+F47+F49</f>
        <v>0</v>
      </c>
      <c r="G82" s="60" t="n">
        <f aca="false">SUM(G72:G81)+G16+G24+G29+G36+G43+G45+G47+G49+G51+G56+G61+G66</f>
        <v>-3362859.56</v>
      </c>
      <c r="H82" s="59" t="n">
        <f aca="false">H16+H24+H29+H36+H43+H45+H47+H49</f>
        <v>0</v>
      </c>
      <c r="I82" s="60" t="n">
        <f aca="false">SUM(I72:I81)+I16+I24+I29+I36+I43+I45+I47+I49+I51+I56+I61+I66</f>
        <v>201479.219999916</v>
      </c>
      <c r="J82" s="59" t="n">
        <f aca="false">J16+J24+J29+J36+J43+J45+J47+J49</f>
        <v>0</v>
      </c>
      <c r="K82" s="60" t="n">
        <f aca="false">SUM(K72:K81)+K16+K24+K29+K36+K43+K45+K47+K49+K51+K56+K61+K66</f>
        <v>-4223956.369</v>
      </c>
      <c r="L82" s="59" t="n">
        <f aca="false">L16+L24+L29+L36+L43+L45+L47+L49</f>
        <v>0</v>
      </c>
      <c r="M82" s="60" t="n">
        <f aca="false">SUM(M72:M81)+M16+M24+M29+M36+M43+M45+M47+M49+M51+M56+M61+M66</f>
        <v>-5511746.739</v>
      </c>
      <c r="N82" s="59" t="n">
        <f aca="false">N16+N24+N29+N36+N43+N45+N47+N49</f>
        <v>0</v>
      </c>
      <c r="O82" s="60" t="n">
        <f aca="false">SUM(O72:O81)+O16+O24+O29+O36+O43+O45+O47+O49+O51+O56+O61+O66</f>
        <v>8650735.485</v>
      </c>
      <c r="P82" s="59" t="n">
        <f aca="false">P16+P24+P29+P36+P43+P45+P47+P49</f>
        <v>0</v>
      </c>
      <c r="Q82" s="60" t="n">
        <f aca="false">SUM(Q72:Q81)+Q16+Q24+Q29+Q36+Q43+Q45+Q47+Q49+Q51+Q56+Q61+Q66</f>
        <v>-23708.04</v>
      </c>
      <c r="R82" s="59" t="n">
        <f aca="false">R16+R24+R29+R36+R43+R45+R47+R49</f>
        <v>0</v>
      </c>
      <c r="S82" s="60" t="n">
        <f aca="false">SUM(S72:S81)+S16+S24+S29+S36+S43+S45+S47+S49+S51+S56+S61+S66</f>
        <v>-16755.768</v>
      </c>
      <c r="T82" s="59" t="n">
        <f aca="false">T16+T24+T29+T36+T43+T45+T47+T49</f>
        <v>0</v>
      </c>
      <c r="U82" s="60" t="n">
        <f aca="false">SUM(U72:U81)+U16+U24+U29+U36+U43+U45+U47+U49+U51+U56+U61+U66</f>
        <v>4823.772</v>
      </c>
      <c r="V82" s="59" t="n">
        <f aca="false">V16+V24+V29+V36+V43+V45+V47+V49</f>
        <v>0</v>
      </c>
      <c r="W82" s="60" t="n">
        <f aca="false">SUM(W72:W81)+W16+W24+W29+W36+W43+W45+W47+W49+W51+W56+W61+W66</f>
        <v>-1408.32</v>
      </c>
      <c r="X82" s="59" t="n">
        <f aca="false">X16+X24+X29+X36+X43+X45+X47+X49</f>
        <v>0</v>
      </c>
      <c r="Y82" s="60" t="n">
        <f aca="false">SUM(Y72:Y81)+Y16+Y24+Y29+Y36+Y43+Y45+Y47+Y49+Y51+Y56+Y61+Y66</f>
        <v>-13652.88</v>
      </c>
      <c r="Z82" s="59" t="n">
        <f aca="false">Z16+Z24+Z29+Z36+Z43+Z45+Z47+Z49</f>
        <v>0</v>
      </c>
      <c r="AA82" s="60" t="n">
        <f aca="false">SUM(AA72:AA81)+AA16+AA24+AA29+AA36+AA43+AA45+AA47+AA49+AA51+AA56+AA61+AA66</f>
        <v>-11110.08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44244.72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0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0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G84" s="122" t="n">
        <f aca="false">+'SE-LRC-GL'!G82+'SE-EGM-GL'!G82+NE_GL!G82+BGC_GL!G82</f>
        <v>-3362859.56</v>
      </c>
      <c r="I84" s="122" t="n">
        <f aca="false">+'SE-LRC-GL'!I82+'SE-EGM-GL'!I82+NE_GL!I82+BGC_GL!I82</f>
        <v>201479.219999987</v>
      </c>
      <c r="K84" s="122" t="n">
        <f aca="false">+'SE-LRC-GL'!K82+'SE-EGM-GL'!K82+NE_GL!K82+BGC_GL!K82</f>
        <v>-4223956.369</v>
      </c>
      <c r="M84" s="122" t="n">
        <f aca="false">+'SE-LRC-GL'!M82+'SE-EGM-GL'!M82+NE_GL!M82+BGC_GL!M82</f>
        <v>-5511746.739</v>
      </c>
      <c r="O84" s="122" t="n">
        <f aca="false">+'SE-LRC-GL'!O82+'SE-EGM-GL'!O82+NE_GL!O82+BGC_GL!O82</f>
        <v>8650735.485</v>
      </c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E10" activePane="bottomRight" state="frozen"/>
      <selection pane="topLeft" activeCell="A1" activeCellId="0" sqref="A1"/>
      <selection pane="topRight" activeCell="AE1" activeCellId="0" sqref="AE1"/>
      <selection pane="bottomLeft" activeCell="A10" activeCellId="0" sqref="A10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28"/>
    <col collapsed="false" customWidth="true" hidden="false" outlineLevel="0" max="57" min="12" style="0" width="15.28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1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84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120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21629865</v>
      </c>
      <c r="E11" s="47" t="n">
        <f aca="false">SUM(G11,I11,K11,M11,O11,Q11,S11,U11,W11,Y11,AA11,AC11,AE11,AG11,AI11,AK11,AM11)</f>
        <v>49223532.76</v>
      </c>
      <c r="F11" s="13" t="n">
        <f aca="false">'TIE-OUT'!R11+RECLASS!R11</f>
        <v>0</v>
      </c>
      <c r="G11" s="47" t="n">
        <f aca="false">'TIE-OUT'!S11+RECLASS!S11</f>
        <v>0</v>
      </c>
      <c r="H11" s="111" t="n">
        <f aca="false">+Actuals!E244</f>
        <v>21873027</v>
      </c>
      <c r="I11" s="112" t="n">
        <f aca="false">+Actuals!F244</f>
        <v>47994885.36</v>
      </c>
      <c r="J11" s="111" t="n">
        <f aca="false">+Actuals!G244+211234</f>
        <v>-4174145</v>
      </c>
      <c r="K11" s="87" t="n">
        <f aca="false">+Actuals!H244+377062</f>
        <v>-7040324.75</v>
      </c>
      <c r="L11" s="111" t="n">
        <f aca="false">+Actuals!I244</f>
        <v>2594120</v>
      </c>
      <c r="M11" s="112" t="n">
        <f aca="false">+Actuals!J244</f>
        <v>3327467.3</v>
      </c>
      <c r="N11" s="111" t="n">
        <f aca="false">+Actuals!K244</f>
        <v>-205247</v>
      </c>
      <c r="O11" s="112" t="n">
        <f aca="false">+Actuals!L244</f>
        <v>528072.98</v>
      </c>
      <c r="P11" s="111" t="n">
        <f aca="false">+Actuals!M244</f>
        <v>1557936</v>
      </c>
      <c r="Q11" s="112" t="n">
        <f aca="false">+Actuals!N244</f>
        <v>4504481.83</v>
      </c>
      <c r="R11" s="111" t="n">
        <f aca="false">+Actuals!O244</f>
        <v>14</v>
      </c>
      <c r="S11" s="112" t="n">
        <f aca="false">+Actuals!P244</f>
        <v>-1088.17</v>
      </c>
      <c r="T11" s="111" t="n">
        <f aca="false">+Actuals!Q244</f>
        <v>-28641</v>
      </c>
      <c r="U11" s="112" t="n">
        <f aca="false">+Actuals!R244</f>
        <v>-76964.26</v>
      </c>
      <c r="V11" s="111" t="n">
        <f aca="false">+Actuals!S244</f>
        <v>15500</v>
      </c>
      <c r="W11" s="112" t="n">
        <f aca="false">+Actuals!T244</f>
        <v>-29895.93</v>
      </c>
      <c r="X11" s="111" t="n">
        <f aca="false">+Actuals!U244</f>
        <v>3309</v>
      </c>
      <c r="Y11" s="112" t="n">
        <f aca="false">+Actuals!V244</f>
        <v>13959.57</v>
      </c>
      <c r="Z11" s="111" t="n">
        <f aca="false">+Actuals!W244</f>
        <v>-20246</v>
      </c>
      <c r="AA11" s="112" t="n">
        <f aca="false">+Actuals!X244</f>
        <v>-6972.58</v>
      </c>
      <c r="AB11" s="111" t="n">
        <f aca="false">+Actuals!Y244</f>
        <v>13142</v>
      </c>
      <c r="AC11" s="112" t="n">
        <f aca="false">+Actuals!Z244</f>
        <v>7815.92</v>
      </c>
      <c r="AD11" s="111" t="n">
        <f aca="false">+Actuals!AA244</f>
        <v>-20000</v>
      </c>
      <c r="AE11" s="112" t="n">
        <f aca="false">+Actuals!AB244</f>
        <v>-33850</v>
      </c>
      <c r="AF11" s="111" t="n">
        <f aca="false">+Actuals!AC444</f>
        <v>20000</v>
      </c>
      <c r="AG11" s="112" t="n">
        <f aca="false">+Actuals!AD444</f>
        <v>33850</v>
      </c>
      <c r="AH11" s="111" t="n">
        <f aca="false">+Actuals!AE444</f>
        <v>-0</v>
      </c>
      <c r="AI11" s="112" t="n">
        <f aca="false">+Actuals!AF444</f>
        <v>-0</v>
      </c>
      <c r="AJ11" s="111" t="n">
        <f aca="false">+Actuals!AG444</f>
        <v>-3904</v>
      </c>
      <c r="AK11" s="112" t="n">
        <f aca="false">+Actuals!AH444</f>
        <v>-8404.51</v>
      </c>
      <c r="AL11" s="111" t="n">
        <f aca="false">+Actuals!AI444</f>
        <v>5000</v>
      </c>
      <c r="AM11" s="112" t="n">
        <f aca="false">+Actuals!AJ444</f>
        <v>10500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-13286761.86</v>
      </c>
      <c r="F12" s="13" t="n">
        <f aca="false">'TIE-OUT'!R12+RECLASS!R12</f>
        <v>0</v>
      </c>
      <c r="G12" s="47" t="n">
        <f aca="false">'TIE-OUT'!S12+RECLASS!S12</f>
        <v>-13286761.86</v>
      </c>
      <c r="H12" s="111" t="n">
        <f aca="false">+Actuals!E245</f>
        <v>0</v>
      </c>
      <c r="I12" s="112" t="n">
        <f aca="false">+Actuals!F245</f>
        <v>0</v>
      </c>
      <c r="J12" s="111" t="n">
        <f aca="false">+Actuals!G245</f>
        <v>0</v>
      </c>
      <c r="K12" s="87" t="n">
        <f aca="false">+Actuals!H245</f>
        <v>0</v>
      </c>
      <c r="L12" s="111" t="n">
        <f aca="false">+Actuals!I245</f>
        <v>0</v>
      </c>
      <c r="M12" s="112" t="n">
        <f aca="false">+Actuals!J245</f>
        <v>0</v>
      </c>
      <c r="N12" s="111" t="n">
        <f aca="false">+Actuals!K245</f>
        <v>0</v>
      </c>
      <c r="O12" s="112" t="n">
        <f aca="false">+Actuals!L245</f>
        <v>0</v>
      </c>
      <c r="P12" s="111" t="n">
        <f aca="false">+Actuals!M245</f>
        <v>0</v>
      </c>
      <c r="Q12" s="112" t="n">
        <f aca="false">+Actuals!N245</f>
        <v>0</v>
      </c>
      <c r="R12" s="111" t="n">
        <f aca="false">+Actuals!O245</f>
        <v>0</v>
      </c>
      <c r="S12" s="112" t="n">
        <f aca="false">+Actuals!P245</f>
        <v>0</v>
      </c>
      <c r="T12" s="111" t="n">
        <f aca="false">+Actuals!Q245</f>
        <v>0</v>
      </c>
      <c r="U12" s="112" t="n">
        <f aca="false">+Actuals!R245</f>
        <v>0</v>
      </c>
      <c r="V12" s="111" t="n">
        <f aca="false">+Actuals!S245</f>
        <v>0</v>
      </c>
      <c r="W12" s="112" t="n">
        <f aca="false">+Actuals!T245</f>
        <v>0</v>
      </c>
      <c r="X12" s="111" t="n">
        <f aca="false">+Actuals!U245</f>
        <v>0</v>
      </c>
      <c r="Y12" s="112" t="n">
        <f aca="false">+Actuals!V245</f>
        <v>0</v>
      </c>
      <c r="Z12" s="111" t="n">
        <f aca="false">+Actuals!W245</f>
        <v>0</v>
      </c>
      <c r="AA12" s="112" t="n">
        <f aca="false">+Actuals!X245</f>
        <v>0</v>
      </c>
      <c r="AB12" s="111" t="n">
        <f aca="false">+Actuals!Y245</f>
        <v>0</v>
      </c>
      <c r="AC12" s="112" t="n">
        <f aca="false">+Actuals!Z245</f>
        <v>0</v>
      </c>
      <c r="AD12" s="111" t="n">
        <f aca="false">+Actuals!AA245</f>
        <v>0</v>
      </c>
      <c r="AE12" s="112" t="n">
        <f aca="false">+Actuals!AB245</f>
        <v>0</v>
      </c>
      <c r="AF12" s="111" t="n">
        <f aca="false">+Actuals!AC445</f>
        <v>0</v>
      </c>
      <c r="AG12" s="112" t="n">
        <f aca="false">+Actuals!AD445</f>
        <v>0</v>
      </c>
      <c r="AH12" s="111" t="n">
        <f aca="false">+Actuals!AE445</f>
        <v>0</v>
      </c>
      <c r="AI12" s="112" t="n">
        <f aca="false">+Actuals!AF445</f>
        <v>0</v>
      </c>
      <c r="AJ12" s="111" t="n">
        <f aca="false">+Actuals!AG445</f>
        <v>0</v>
      </c>
      <c r="AK12" s="112" t="n">
        <f aca="false">+Actuals!AH445</f>
        <v>0</v>
      </c>
      <c r="AL12" s="111" t="n">
        <f aca="false">+Actuals!AI445</f>
        <v>0</v>
      </c>
      <c r="AM12" s="112" t="n">
        <f aca="false">+Actuals!AJ445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5503413</v>
      </c>
      <c r="E13" s="47" t="n">
        <f aca="false">SUM(G13,I13,K13,M13,O13,Q13,S13,U13,W13,Y13,AA13,AC13,AE13,AG13,AI13,AK13,AM13)</f>
        <v>9717449</v>
      </c>
      <c r="F13" s="13" t="n">
        <f aca="false">'TIE-OUT'!R13+RECLASS!R13</f>
        <v>0</v>
      </c>
      <c r="G13" s="47" t="n">
        <f aca="false">'TIE-OUT'!S13+RECLASS!S13</f>
        <v>0</v>
      </c>
      <c r="H13" s="111" t="n">
        <f aca="false">+Actuals!E246-32532470</f>
        <v>5503413</v>
      </c>
      <c r="I13" s="112" t="n">
        <f aca="false">+Actuals!F246-59535002</f>
        <v>9717449</v>
      </c>
      <c r="J13" s="111" t="n">
        <f aca="false">+Actuals!G246</f>
        <v>-0</v>
      </c>
      <c r="K13" s="87" t="n">
        <f aca="false">+Actuals!H246</f>
        <v>-0</v>
      </c>
      <c r="L13" s="111" t="n">
        <f aca="false">+Actuals!I246</f>
        <v>-0</v>
      </c>
      <c r="M13" s="112" t="n">
        <f aca="false">+Actuals!J246</f>
        <v>-0</v>
      </c>
      <c r="N13" s="111" t="n">
        <f aca="false">+Actuals!K246</f>
        <v>-563127</v>
      </c>
      <c r="O13" s="112" t="n">
        <f aca="false">+Actuals!L246</f>
        <v>-987233</v>
      </c>
      <c r="P13" s="111" t="n">
        <f aca="false">+Actuals!M246</f>
        <v>-15405</v>
      </c>
      <c r="Q13" s="112" t="n">
        <f aca="false">+Actuals!N246</f>
        <v>8261</v>
      </c>
      <c r="R13" s="111" t="n">
        <f aca="false">+Actuals!O246</f>
        <v>-0</v>
      </c>
      <c r="S13" s="112" t="n">
        <f aca="false">+Actuals!P246</f>
        <v>-0</v>
      </c>
      <c r="T13" s="111" t="n">
        <f aca="false">+Actuals!Q246</f>
        <v>-0</v>
      </c>
      <c r="U13" s="112" t="n">
        <f aca="false">+Actuals!R246</f>
        <v>-0</v>
      </c>
      <c r="V13" s="111" t="n">
        <f aca="false">+Actuals!S246</f>
        <v>-0</v>
      </c>
      <c r="W13" s="112" t="n">
        <f aca="false">+Actuals!T246</f>
        <v>-0</v>
      </c>
      <c r="X13" s="111" t="n">
        <f aca="false">+Actuals!U246</f>
        <v>-0</v>
      </c>
      <c r="Y13" s="112" t="n">
        <f aca="false">+Actuals!V246</f>
        <v>-0</v>
      </c>
      <c r="Z13" s="111" t="n">
        <f aca="false">+Actuals!W246</f>
        <v>2570465</v>
      </c>
      <c r="AA13" s="112" t="n">
        <f aca="false">+Actuals!X246</f>
        <v>4646111</v>
      </c>
      <c r="AB13" s="111" t="n">
        <f aca="false">+Actuals!Y246</f>
        <v>2630465</v>
      </c>
      <c r="AC13" s="112" t="n">
        <f aca="false">+Actuals!Z246</f>
        <v>4752911</v>
      </c>
      <c r="AD13" s="111" t="n">
        <f aca="false">+Actuals!AA246</f>
        <v>-4622398</v>
      </c>
      <c r="AE13" s="112" t="n">
        <f aca="false">+Actuals!AB246</f>
        <v>-8420050</v>
      </c>
      <c r="AF13" s="111" t="n">
        <f aca="false">+Actuals!AC446</f>
        <v>4622398</v>
      </c>
      <c r="AG13" s="112" t="n">
        <f aca="false">+Actuals!AD446</f>
        <v>8420050</v>
      </c>
      <c r="AH13" s="111" t="n">
        <f aca="false">+Actuals!AE446</f>
        <v>-0</v>
      </c>
      <c r="AI13" s="112" t="n">
        <f aca="false">+Actuals!AF446</f>
        <v>-0</v>
      </c>
      <c r="AJ13" s="111" t="n">
        <f aca="false">+Actuals!AG446</f>
        <v>-4622398</v>
      </c>
      <c r="AK13" s="112" t="n">
        <f aca="false">+Actuals!AH446</f>
        <v>-8420050</v>
      </c>
      <c r="AL13" s="111" t="n">
        <f aca="false">+Actuals!AI446</f>
        <v>0</v>
      </c>
      <c r="AM13" s="112" t="n">
        <f aca="false">+Actuals!AJ446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'TIE-OUT'!R14+RECLASS!R14</f>
        <v>0</v>
      </c>
      <c r="G14" s="47" t="n">
        <f aca="false">'TIE-OUT'!S14+RECLASS!S14</f>
        <v>0</v>
      </c>
      <c r="H14" s="111" t="n">
        <f aca="false">+Actuals!E247</f>
        <v>0</v>
      </c>
      <c r="I14" s="112" t="n">
        <f aca="false">+Actuals!F247</f>
        <v>0</v>
      </c>
      <c r="J14" s="111" t="n">
        <f aca="false">+Actuals!G247</f>
        <v>0</v>
      </c>
      <c r="K14" s="87" t="n">
        <f aca="false">+Actuals!H247</f>
        <v>0</v>
      </c>
      <c r="L14" s="111" t="n">
        <f aca="false">+Actuals!I247</f>
        <v>0</v>
      </c>
      <c r="M14" s="112" t="n">
        <f aca="false">+Actuals!J247</f>
        <v>0</v>
      </c>
      <c r="N14" s="111" t="n">
        <f aca="false">+Actuals!K247</f>
        <v>0</v>
      </c>
      <c r="O14" s="112" t="n">
        <f aca="false">+Actuals!L247</f>
        <v>0</v>
      </c>
      <c r="P14" s="111" t="n">
        <f aca="false">+Actuals!M247</f>
        <v>0</v>
      </c>
      <c r="Q14" s="112" t="n">
        <f aca="false">+Actuals!N247</f>
        <v>0</v>
      </c>
      <c r="R14" s="111" t="n">
        <f aca="false">+Actuals!O247</f>
        <v>0</v>
      </c>
      <c r="S14" s="112" t="n">
        <f aca="false">+Actuals!P247</f>
        <v>0</v>
      </c>
      <c r="T14" s="111" t="n">
        <f aca="false">+Actuals!Q247</f>
        <v>0</v>
      </c>
      <c r="U14" s="112" t="n">
        <f aca="false">+Actuals!R247</f>
        <v>0</v>
      </c>
      <c r="V14" s="111" t="n">
        <f aca="false">+Actuals!S247</f>
        <v>0</v>
      </c>
      <c r="W14" s="112" t="n">
        <f aca="false">+Actuals!T247</f>
        <v>0</v>
      </c>
      <c r="X14" s="111" t="n">
        <f aca="false">+Actuals!U247</f>
        <v>0</v>
      </c>
      <c r="Y14" s="112" t="n">
        <f aca="false">+Actuals!V247</f>
        <v>0</v>
      </c>
      <c r="Z14" s="111" t="n">
        <f aca="false">+Actuals!W247</f>
        <v>0</v>
      </c>
      <c r="AA14" s="112" t="n">
        <f aca="false">+Actuals!X247</f>
        <v>0</v>
      </c>
      <c r="AB14" s="111" t="n">
        <f aca="false">+Actuals!Y247</f>
        <v>0</v>
      </c>
      <c r="AC14" s="112" t="n">
        <f aca="false">+Actuals!Z247</f>
        <v>0</v>
      </c>
      <c r="AD14" s="111" t="n">
        <f aca="false">+Actuals!AA247</f>
        <v>0</v>
      </c>
      <c r="AE14" s="112" t="n">
        <f aca="false">+Actuals!AB247</f>
        <v>0</v>
      </c>
      <c r="AF14" s="111" t="n">
        <f aca="false">+Actuals!AC447</f>
        <v>0</v>
      </c>
      <c r="AG14" s="112" t="n">
        <f aca="false">+Actuals!AD447</f>
        <v>0</v>
      </c>
      <c r="AH14" s="111" t="n">
        <f aca="false">+Actuals!AE447</f>
        <v>0</v>
      </c>
      <c r="AI14" s="112" t="n">
        <f aca="false">+Actuals!AF447</f>
        <v>0</v>
      </c>
      <c r="AJ14" s="111" t="n">
        <f aca="false">+Actuals!AG447</f>
        <v>0</v>
      </c>
      <c r="AK14" s="112" t="n">
        <f aca="false">+Actuals!AH447</f>
        <v>0</v>
      </c>
      <c r="AL14" s="111" t="n">
        <f aca="false">+Actuals!AI447</f>
        <v>0</v>
      </c>
      <c r="AM14" s="112" t="n">
        <f aca="false">+Actuals!AJ447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'TIE-OUT'!R15+RECLASS!R15</f>
        <v>0</v>
      </c>
      <c r="G15" s="115" t="n">
        <f aca="false">'TIE-OUT'!S15+RECLASS!S15</f>
        <v>0</v>
      </c>
      <c r="H15" s="111" t="n">
        <f aca="false">+Actuals!E248</f>
        <v>0</v>
      </c>
      <c r="I15" s="112" t="n">
        <f aca="false">+Actuals!F248</f>
        <v>0</v>
      </c>
      <c r="J15" s="111" t="n">
        <f aca="false">+Actuals!G248</f>
        <v>0</v>
      </c>
      <c r="K15" s="87" t="n">
        <f aca="false">+Actuals!H248</f>
        <v>0</v>
      </c>
      <c r="L15" s="111" t="n">
        <f aca="false">+Actuals!I248</f>
        <v>0</v>
      </c>
      <c r="M15" s="112" t="n">
        <f aca="false">+Actuals!J248</f>
        <v>0</v>
      </c>
      <c r="N15" s="111" t="n">
        <f aca="false">+Actuals!K248</f>
        <v>0</v>
      </c>
      <c r="O15" s="112" t="n">
        <f aca="false">+Actuals!L248</f>
        <v>0</v>
      </c>
      <c r="P15" s="111" t="n">
        <f aca="false">+Actuals!M248</f>
        <v>0</v>
      </c>
      <c r="Q15" s="112" t="n">
        <f aca="false">+Actuals!N248</f>
        <v>0</v>
      </c>
      <c r="R15" s="111" t="n">
        <f aca="false">+Actuals!O248</f>
        <v>0</v>
      </c>
      <c r="S15" s="112" t="n">
        <f aca="false">+Actuals!P248</f>
        <v>0</v>
      </c>
      <c r="T15" s="111" t="n">
        <f aca="false">+Actuals!Q248</f>
        <v>0</v>
      </c>
      <c r="U15" s="112" t="n">
        <f aca="false">+Actuals!R248</f>
        <v>0</v>
      </c>
      <c r="V15" s="111" t="n">
        <f aca="false">+Actuals!S248</f>
        <v>0</v>
      </c>
      <c r="W15" s="112" t="n">
        <f aca="false">+Actuals!T248</f>
        <v>0</v>
      </c>
      <c r="X15" s="111" t="n">
        <f aca="false">+Actuals!U248</f>
        <v>0</v>
      </c>
      <c r="Y15" s="112" t="n">
        <f aca="false">+Actuals!V248</f>
        <v>0</v>
      </c>
      <c r="Z15" s="111" t="n">
        <f aca="false">+Actuals!W248</f>
        <v>0</v>
      </c>
      <c r="AA15" s="112" t="n">
        <f aca="false">+Actuals!X248</f>
        <v>0</v>
      </c>
      <c r="AB15" s="111" t="n">
        <f aca="false">+Actuals!Y248</f>
        <v>0</v>
      </c>
      <c r="AC15" s="112" t="n">
        <f aca="false">+Actuals!Z248</f>
        <v>0</v>
      </c>
      <c r="AD15" s="111" t="n">
        <f aca="false">+Actuals!AA248</f>
        <v>0</v>
      </c>
      <c r="AE15" s="112" t="n">
        <f aca="false">+Actuals!AB248</f>
        <v>0</v>
      </c>
      <c r="AF15" s="111" t="n">
        <f aca="false">+Actuals!AC448</f>
        <v>-0</v>
      </c>
      <c r="AG15" s="112" t="n">
        <f aca="false">+Actuals!AD448</f>
        <v>-0</v>
      </c>
      <c r="AH15" s="111" t="n">
        <f aca="false">+Actuals!AE448</f>
        <v>-0</v>
      </c>
      <c r="AI15" s="112" t="n">
        <f aca="false">+Actuals!AF448</f>
        <v>-0</v>
      </c>
      <c r="AJ15" s="111" t="n">
        <f aca="false">+Actuals!AG448</f>
        <v>-0</v>
      </c>
      <c r="AK15" s="112" t="n">
        <f aca="false">+Actuals!AH448</f>
        <v>-0</v>
      </c>
      <c r="AL15" s="111" t="n">
        <f aca="false">+Actuals!AI448</f>
        <v>-0</v>
      </c>
      <c r="AM15" s="112" t="n">
        <f aca="false">+Actuals!AJ448</f>
        <v>-0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27133278</v>
      </c>
      <c r="E16" s="48" t="n">
        <f aca="false">SUM(E11:E15)</f>
        <v>45654219.9</v>
      </c>
      <c r="F16" s="17" t="n">
        <f aca="false">SUM(F11:F15)</f>
        <v>0</v>
      </c>
      <c r="G16" s="48" t="n">
        <f aca="false">SUM(G11:G15)</f>
        <v>-13286761.86</v>
      </c>
      <c r="H16" s="17" t="n">
        <f aca="false">SUM(H11:H15)</f>
        <v>27376440</v>
      </c>
      <c r="I16" s="48" t="n">
        <f aca="false">SUM(I11:I15)</f>
        <v>57712334.36</v>
      </c>
      <c r="J16" s="17" t="n">
        <f aca="false">SUM(J11:J15)</f>
        <v>-4174145</v>
      </c>
      <c r="K16" s="86" t="n">
        <f aca="false">SUM(K11:K15)</f>
        <v>-7040324.75</v>
      </c>
      <c r="L16" s="17" t="n">
        <f aca="false">SUM(L11:L15)</f>
        <v>2594120</v>
      </c>
      <c r="M16" s="48" t="n">
        <f aca="false">SUM(M11:M15)</f>
        <v>3327467.3</v>
      </c>
      <c r="N16" s="17" t="n">
        <f aca="false">SUM(N11:N15)</f>
        <v>-768374</v>
      </c>
      <c r="O16" s="48" t="n">
        <f aca="false">SUM(O11:O15)</f>
        <v>-459160.02</v>
      </c>
      <c r="P16" s="17" t="n">
        <f aca="false">SUM(P11:P15)</f>
        <v>1542531</v>
      </c>
      <c r="Q16" s="48" t="n">
        <f aca="false">SUM(Q11:Q15)</f>
        <v>4512742.83</v>
      </c>
      <c r="R16" s="17" t="n">
        <f aca="false">SUM(R11:R15)</f>
        <v>14</v>
      </c>
      <c r="S16" s="48" t="n">
        <f aca="false">SUM(S11:S15)</f>
        <v>-1088.17</v>
      </c>
      <c r="T16" s="17" t="n">
        <f aca="false">SUM(T11:T15)</f>
        <v>-28641</v>
      </c>
      <c r="U16" s="48" t="n">
        <f aca="false">SUM(U11:U15)</f>
        <v>-76964.26</v>
      </c>
      <c r="V16" s="17" t="n">
        <f aca="false">SUM(V11:V15)</f>
        <v>15500</v>
      </c>
      <c r="W16" s="48" t="n">
        <f aca="false">SUM(W11:W15)</f>
        <v>-29895.93</v>
      </c>
      <c r="X16" s="17" t="n">
        <f aca="false">SUM(X11:X15)</f>
        <v>3309</v>
      </c>
      <c r="Y16" s="48" t="n">
        <f aca="false">SUM(Y11:Y15)</f>
        <v>13959.57</v>
      </c>
      <c r="Z16" s="17" t="n">
        <f aca="false">SUM(Z11:Z15)</f>
        <v>2550219</v>
      </c>
      <c r="AA16" s="48" t="n">
        <f aca="false">SUM(AA11:AA15)</f>
        <v>4639138.42</v>
      </c>
      <c r="AB16" s="17" t="n">
        <f aca="false">SUM(AB11:AB15)</f>
        <v>2643607</v>
      </c>
      <c r="AC16" s="48" t="n">
        <f aca="false">SUM(AC11:AC15)</f>
        <v>4760726.92</v>
      </c>
      <c r="AD16" s="17" t="n">
        <f aca="false">SUM(AD11:AD15)</f>
        <v>-4642398</v>
      </c>
      <c r="AE16" s="48" t="n">
        <f aca="false">SUM(AE11:AE15)</f>
        <v>-8453900</v>
      </c>
      <c r="AF16" s="17" t="n">
        <f aca="false">SUM(AF11:AF15)</f>
        <v>4642398</v>
      </c>
      <c r="AG16" s="48" t="n">
        <f aca="false">SUM(AG11:AG15)</f>
        <v>8453900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-4626302</v>
      </c>
      <c r="AK16" s="48" t="n">
        <f aca="false">SUM(AK11:AK15)</f>
        <v>-8428454.51</v>
      </c>
      <c r="AL16" s="17" t="n">
        <f aca="false">SUM(AL11:AL15)</f>
        <v>5000</v>
      </c>
      <c r="AM16" s="48" t="n">
        <f aca="false">SUM(AM11:AM15)</f>
        <v>10500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-21107005</v>
      </c>
      <c r="E19" s="47" t="n">
        <f aca="false">SUM(G19,I19,K19,M19,O19,Q19,S19,U19,W19,Y19,AA19,AC19,AE19,AG19,AI19,AK19,AM19)</f>
        <v>-44022337.37</v>
      </c>
      <c r="F19" s="44" t="n">
        <f aca="false">'TIE-OUT'!R19+RECLASS!R19</f>
        <v>0</v>
      </c>
      <c r="G19" s="45" t="n">
        <f aca="false">'TIE-OUT'!S19+RECLASS!S19</f>
        <v>0</v>
      </c>
      <c r="H19" s="111" t="n">
        <f aca="false">+Actuals!E249</f>
        <v>-26201129</v>
      </c>
      <c r="I19" s="112" t="n">
        <f aca="false">+Actuals!F249</f>
        <v>-45793373.87</v>
      </c>
      <c r="J19" s="111" t="n">
        <f aca="false">+Actuals!G249-79000-17500</f>
        <v>19247883</v>
      </c>
      <c r="K19" s="87" t="n">
        <f aca="false">+Actuals!H249-147730-30908</f>
        <v>1994304.87</v>
      </c>
      <c r="L19" s="111" t="n">
        <f aca="false">+Actuals!I249</f>
        <v>-12814376</v>
      </c>
      <c r="M19" s="112" t="n">
        <f aca="false">+Actuals!J249</f>
        <v>8700615.5</v>
      </c>
      <c r="N19" s="111" t="n">
        <f aca="false">+Actuals!K249</f>
        <v>-296</v>
      </c>
      <c r="O19" s="112" t="n">
        <f aca="false">+Actuals!L249</f>
        <v>-345.21</v>
      </c>
      <c r="P19" s="111" t="n">
        <f aca="false">+Actuals!M249</f>
        <v>-1526669</v>
      </c>
      <c r="Q19" s="112" t="n">
        <f aca="false">+Actuals!N249</f>
        <v>-2592084.74</v>
      </c>
      <c r="R19" s="111" t="n">
        <f aca="false">+Actuals!O249</f>
        <v>20000</v>
      </c>
      <c r="S19" s="112" t="n">
        <f aca="false">+Actuals!P249</f>
        <v>35301.21</v>
      </c>
      <c r="T19" s="111" t="n">
        <f aca="false">+Actuals!Q249</f>
        <v>-3928</v>
      </c>
      <c r="U19" s="112" t="n">
        <f aca="false">+Actuals!R249</f>
        <v>-6791634.74</v>
      </c>
      <c r="V19" s="111" t="n">
        <f aca="false">+Actuals!S249</f>
        <v>243</v>
      </c>
      <c r="W19" s="112" t="n">
        <f aca="false">+Actuals!T249</f>
        <v>120229.03</v>
      </c>
      <c r="X19" s="111" t="n">
        <f aca="false">+Actuals!U249</f>
        <v>-20381</v>
      </c>
      <c r="Y19" s="112" t="n">
        <f aca="false">+Actuals!V249</f>
        <v>-33177.56</v>
      </c>
      <c r="Z19" s="111" t="n">
        <f aca="false">+Actuals!W249</f>
        <v>-0</v>
      </c>
      <c r="AA19" s="112" t="n">
        <f aca="false">+Actuals!X249</f>
        <v>-0.01</v>
      </c>
      <c r="AB19" s="111" t="n">
        <f aca="false">+Actuals!Y249</f>
        <v>6270</v>
      </c>
      <c r="AC19" s="112" t="n">
        <f aca="false">+Actuals!Z249</f>
        <v>10564.95</v>
      </c>
      <c r="AD19" s="111" t="n">
        <f aca="false">+Actuals!AA249</f>
        <v>176883</v>
      </c>
      <c r="AE19" s="112" t="n">
        <f aca="false">+Actuals!AB249</f>
        <v>312482.9</v>
      </c>
      <c r="AF19" s="111" t="n">
        <f aca="false">+Actuals!AC449</f>
        <v>-0</v>
      </c>
      <c r="AG19" s="112" t="n">
        <f aca="false">+Actuals!AD449</f>
        <v>-0</v>
      </c>
      <c r="AH19" s="111" t="n">
        <f aca="false">+Actuals!AE449</f>
        <v>-669</v>
      </c>
      <c r="AI19" s="112" t="n">
        <f aca="false">+Actuals!AF449</f>
        <v>-1157.38</v>
      </c>
      <c r="AJ19" s="111" t="n">
        <f aca="false">+Actuals!AG449</f>
        <v>9164</v>
      </c>
      <c r="AK19" s="112" t="n">
        <f aca="false">+Actuals!AH449</f>
        <v>15937.68</v>
      </c>
      <c r="AL19" s="111" t="n">
        <f aca="false">+Actuals!AI449</f>
        <v>-0</v>
      </c>
      <c r="AM19" s="112" t="n">
        <f aca="false">+Actuals!AJ449</f>
        <v>-0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2318937.28</v>
      </c>
      <c r="F20" s="13" t="n">
        <f aca="false">'TIE-OUT'!R20+RECLASS!R20</f>
        <v>0</v>
      </c>
      <c r="G20" s="47" t="n">
        <f aca="false">'TIE-OUT'!S20+RECLASS!S20</f>
        <v>2442937.28</v>
      </c>
      <c r="H20" s="111" t="n">
        <f aca="false">+Actuals!E250</f>
        <v>0</v>
      </c>
      <c r="I20" s="112" t="n">
        <f aca="false">+Actuals!F250</f>
        <v>0</v>
      </c>
      <c r="J20" s="111" t="n">
        <f aca="false">+Actuals!G250</f>
        <v>0</v>
      </c>
      <c r="K20" s="87" t="n">
        <f aca="false">+Actuals!H250</f>
        <v>0</v>
      </c>
      <c r="L20" s="111" t="n">
        <f aca="false">+Actuals!I250</f>
        <v>0</v>
      </c>
      <c r="M20" s="112" t="n">
        <f aca="false">+Actuals!J250</f>
        <v>0</v>
      </c>
      <c r="N20" s="111" t="n">
        <f aca="false">+Actuals!K250</f>
        <v>0</v>
      </c>
      <c r="O20" s="112" t="n">
        <f aca="false">+Actuals!L250</f>
        <v>0</v>
      </c>
      <c r="P20" s="111" t="n">
        <f aca="false">+Actuals!M250</f>
        <v>0</v>
      </c>
      <c r="Q20" s="112" t="n">
        <f aca="false">+Actuals!N250</f>
        <v>0</v>
      </c>
      <c r="R20" s="111" t="n">
        <f aca="false">+Actuals!O250</f>
        <v>0</v>
      </c>
      <c r="S20" s="112" t="n">
        <f aca="false">+Actuals!P250</f>
        <v>0</v>
      </c>
      <c r="T20" s="111" t="n">
        <f aca="false">+Actuals!Q250</f>
        <v>0</v>
      </c>
      <c r="U20" s="112" t="n">
        <f aca="false">+Actuals!R250</f>
        <v>0</v>
      </c>
      <c r="V20" s="111" t="n">
        <f aca="false">+Actuals!S250</f>
        <v>0</v>
      </c>
      <c r="W20" s="112" t="n">
        <f aca="false">+Actuals!T250</f>
        <v>0</v>
      </c>
      <c r="X20" s="111" t="n">
        <f aca="false">+Actuals!U250</f>
        <v>0</v>
      </c>
      <c r="Y20" s="112" t="n">
        <f aca="false">+Actuals!V250</f>
        <v>0</v>
      </c>
      <c r="Z20" s="111" t="n">
        <f aca="false">+Actuals!W250</f>
        <v>0</v>
      </c>
      <c r="AA20" s="117" t="n">
        <f aca="false">+Actuals!X250-124000</f>
        <v>-124000</v>
      </c>
      <c r="AB20" s="111" t="n">
        <f aca="false">+Actuals!Y250</f>
        <v>0</v>
      </c>
      <c r="AC20" s="112" t="n">
        <f aca="false">+Actuals!Z250</f>
        <v>0</v>
      </c>
      <c r="AD20" s="111" t="n">
        <f aca="false">+Actuals!AA250</f>
        <v>0</v>
      </c>
      <c r="AE20" s="112" t="n">
        <f aca="false">+Actuals!AB250</f>
        <v>0</v>
      </c>
      <c r="AF20" s="111" t="n">
        <f aca="false">+Actuals!AC450</f>
        <v>0</v>
      </c>
      <c r="AG20" s="117" t="n">
        <v>0</v>
      </c>
      <c r="AH20" s="111" t="n">
        <f aca="false">+Actuals!AE450</f>
        <v>0</v>
      </c>
      <c r="AI20" s="117" t="n">
        <v>0</v>
      </c>
      <c r="AJ20" s="111" t="n">
        <f aca="false">+Actuals!AG450</f>
        <v>0</v>
      </c>
      <c r="AK20" s="117" t="n">
        <v>0</v>
      </c>
      <c r="AL20" s="111" t="n">
        <f aca="false">+Actuals!AI450</f>
        <v>0</v>
      </c>
      <c r="AM20" s="117" t="n"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-4169082</v>
      </c>
      <c r="E21" s="47" t="n">
        <f aca="false">SUM(G21,I21,K21,M21,O21,Q21,S21,U21,W21,Y21,AA21,AC21,AE21,AG21,AI21,AK21,AM21)</f>
        <v>-7317489</v>
      </c>
      <c r="F21" s="13" t="n">
        <f aca="false">'TIE-OUT'!R21+RECLASS!R21</f>
        <v>0</v>
      </c>
      <c r="G21" s="47" t="n">
        <f aca="false">'TIE-OUT'!S21+RECLASS!S21</f>
        <v>0</v>
      </c>
      <c r="H21" s="111" t="n">
        <f aca="false">+Actuals!E251+32532470</f>
        <v>-4169082</v>
      </c>
      <c r="I21" s="112" t="n">
        <f aca="false">+Actuals!F251+59535002</f>
        <v>-7317489</v>
      </c>
      <c r="J21" s="111" t="n">
        <f aca="false">+Actuals!G251</f>
        <v>-0</v>
      </c>
      <c r="K21" s="87" t="n">
        <f aca="false">+Actuals!H251</f>
        <v>-0</v>
      </c>
      <c r="L21" s="111" t="n">
        <f aca="false">+Actuals!I251</f>
        <v>-0</v>
      </c>
      <c r="M21" s="112" t="n">
        <f aca="false">+Actuals!J251</f>
        <v>-0</v>
      </c>
      <c r="N21" s="111" t="n">
        <f aca="false">+Actuals!K251</f>
        <v>-890</v>
      </c>
      <c r="O21" s="112" t="n">
        <f aca="false">+Actuals!L251</f>
        <v>-1416</v>
      </c>
      <c r="P21" s="111" t="n">
        <f aca="false">+Actuals!M251</f>
        <v>15405</v>
      </c>
      <c r="Q21" s="112" t="n">
        <f aca="false">+Actuals!N251</f>
        <v>23646</v>
      </c>
      <c r="R21" s="111" t="n">
        <f aca="false">+Actuals!O251</f>
        <v>-0</v>
      </c>
      <c r="S21" s="112" t="n">
        <f aca="false">+Actuals!P251</f>
        <v>-0</v>
      </c>
      <c r="T21" s="111" t="n">
        <f aca="false">+Actuals!Q251</f>
        <v>-0</v>
      </c>
      <c r="U21" s="112" t="n">
        <f aca="false">+Actuals!R251</f>
        <v>-0</v>
      </c>
      <c r="V21" s="111" t="n">
        <f aca="false">+Actuals!S251</f>
        <v>-0</v>
      </c>
      <c r="W21" s="112" t="n">
        <f aca="false">+Actuals!T251</f>
        <v>-0</v>
      </c>
      <c r="X21" s="111" t="n">
        <f aca="false">+Actuals!U251</f>
        <v>-0</v>
      </c>
      <c r="Y21" s="112" t="n">
        <f aca="false">+Actuals!V251</f>
        <v>-0</v>
      </c>
      <c r="Z21" s="111" t="n">
        <f aca="false">+Actuals!W251</f>
        <v>-2570465</v>
      </c>
      <c r="AA21" s="112" t="n">
        <f aca="false">+Actuals!X251</f>
        <v>-4646111</v>
      </c>
      <c r="AB21" s="111" t="n">
        <f aca="false">+Actuals!Y251</f>
        <v>-2630465</v>
      </c>
      <c r="AC21" s="112" t="n">
        <f aca="false">+Actuals!Z251</f>
        <v>-4752911</v>
      </c>
      <c r="AD21" s="111" t="n">
        <f aca="false">+Actuals!AA251</f>
        <v>5186415</v>
      </c>
      <c r="AE21" s="112" t="n">
        <f aca="false">+Actuals!AB251</f>
        <v>9376792</v>
      </c>
      <c r="AF21" s="111" t="n">
        <f aca="false">+Actuals!AC451</f>
        <v>-5186415</v>
      </c>
      <c r="AG21" s="112" t="n">
        <f aca="false">+Actuals!AD451</f>
        <v>-9376792</v>
      </c>
      <c r="AH21" s="111" t="n">
        <f aca="false">+Actuals!AE451</f>
        <v>-0</v>
      </c>
      <c r="AI21" s="112" t="n">
        <f aca="false">+Actuals!AF451</f>
        <v>-0</v>
      </c>
      <c r="AJ21" s="111" t="n">
        <f aca="false">+Actuals!AG451</f>
        <v>5186415</v>
      </c>
      <c r="AK21" s="112" t="n">
        <f aca="false">+Actuals!AH451</f>
        <v>9376792</v>
      </c>
      <c r="AL21" s="111" t="n">
        <f aca="false">+Actuals!AI451</f>
        <v>-0</v>
      </c>
      <c r="AM21" s="112" t="n">
        <f aca="false">+Actuals!AJ451</f>
        <v>-0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'TIE-OUT'!R22+RECLASS!R22</f>
        <v>0</v>
      </c>
      <c r="G22" s="47" t="n">
        <f aca="false">'TIE-OUT'!S22+RECLASS!S22</f>
        <v>0</v>
      </c>
      <c r="H22" s="111" t="n">
        <f aca="false">+Actuals!E252</f>
        <v>0</v>
      </c>
      <c r="I22" s="112" t="n">
        <f aca="false">+Actuals!F252</f>
        <v>0</v>
      </c>
      <c r="J22" s="111" t="n">
        <f aca="false">+Actuals!G252</f>
        <v>0</v>
      </c>
      <c r="K22" s="87" t="n">
        <f aca="false">+Actuals!H252</f>
        <v>0</v>
      </c>
      <c r="L22" s="111" t="n">
        <f aca="false">+Actuals!I252</f>
        <v>0</v>
      </c>
      <c r="M22" s="112" t="n">
        <f aca="false">+Actuals!J252</f>
        <v>0</v>
      </c>
      <c r="N22" s="111" t="n">
        <f aca="false">+Actuals!K252</f>
        <v>0</v>
      </c>
      <c r="O22" s="112" t="n">
        <f aca="false">+Actuals!L252</f>
        <v>0</v>
      </c>
      <c r="P22" s="111" t="n">
        <f aca="false">+Actuals!M252</f>
        <v>0</v>
      </c>
      <c r="Q22" s="112" t="n">
        <f aca="false">+Actuals!N252</f>
        <v>0</v>
      </c>
      <c r="R22" s="111" t="n">
        <f aca="false">+Actuals!O252</f>
        <v>0</v>
      </c>
      <c r="S22" s="112" t="n">
        <f aca="false">+Actuals!P252</f>
        <v>0</v>
      </c>
      <c r="T22" s="111" t="n">
        <f aca="false">+Actuals!Q252</f>
        <v>0</v>
      </c>
      <c r="U22" s="112" t="n">
        <f aca="false">+Actuals!R252</f>
        <v>0</v>
      </c>
      <c r="V22" s="111" t="n">
        <f aca="false">+Actuals!S252</f>
        <v>0</v>
      </c>
      <c r="W22" s="112" t="n">
        <f aca="false">+Actuals!T252</f>
        <v>0</v>
      </c>
      <c r="X22" s="111" t="n">
        <f aca="false">+Actuals!U252</f>
        <v>0</v>
      </c>
      <c r="Y22" s="112" t="n">
        <f aca="false">+Actuals!V252</f>
        <v>0</v>
      </c>
      <c r="Z22" s="111" t="n">
        <f aca="false">+Actuals!W252</f>
        <v>0</v>
      </c>
      <c r="AA22" s="112" t="n">
        <f aca="false">+Actuals!X252</f>
        <v>0</v>
      </c>
      <c r="AB22" s="111" t="n">
        <f aca="false">+Actuals!Y252</f>
        <v>0</v>
      </c>
      <c r="AC22" s="112" t="n">
        <f aca="false">+Actuals!Z252</f>
        <v>0</v>
      </c>
      <c r="AD22" s="111" t="n">
        <f aca="false">+Actuals!AA252</f>
        <v>0</v>
      </c>
      <c r="AE22" s="112" t="n">
        <f aca="false">+Actuals!AB252</f>
        <v>0</v>
      </c>
      <c r="AF22" s="111" t="n">
        <f aca="false">+Actuals!AC452</f>
        <v>0</v>
      </c>
      <c r="AG22" s="112" t="n">
        <f aca="false">+Actuals!AD452</f>
        <v>0</v>
      </c>
      <c r="AH22" s="111" t="n">
        <f aca="false">+Actuals!AE452</f>
        <v>0</v>
      </c>
      <c r="AI22" s="112" t="n">
        <f aca="false">+Actuals!AF452</f>
        <v>0</v>
      </c>
      <c r="AJ22" s="111" t="n">
        <f aca="false">+Actuals!AG452</f>
        <v>0</v>
      </c>
      <c r="AK22" s="112" t="n">
        <f aca="false">+Actuals!AH452</f>
        <v>0</v>
      </c>
      <c r="AL22" s="111" t="n">
        <f aca="false">+Actuals!AI452</f>
        <v>0</v>
      </c>
      <c r="AM22" s="112" t="n">
        <f aca="false">+Actuals!AJ452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9031</v>
      </c>
      <c r="E23" s="47" t="n">
        <f aca="false">SUM(G23,I23,K23,M23,O23,Q23,S23,U23,W23,Y23,AA23,AC23,AE23,AG23,AI23,AK23,AM23)</f>
        <v>15492.084</v>
      </c>
      <c r="F23" s="114" t="n">
        <f aca="false">'TIE-OUT'!R23+RECLASS!R23</f>
        <v>0</v>
      </c>
      <c r="G23" s="115" t="n">
        <f aca="false">'TIE-OUT'!S23+RECLASS!S23</f>
        <v>0</v>
      </c>
      <c r="H23" s="111" t="n">
        <f aca="false">+Actuals!E253</f>
        <v>-0</v>
      </c>
      <c r="I23" s="112" t="n">
        <f aca="false">+Actuals!F253</f>
        <v>-0</v>
      </c>
      <c r="J23" s="111" t="n">
        <f aca="false">+Actuals!G253</f>
        <v>8455</v>
      </c>
      <c r="K23" s="87" t="n">
        <f aca="false">+Actuals!H253</f>
        <v>14500</v>
      </c>
      <c r="L23" s="111" t="n">
        <f aca="false">+Actuals!I253</f>
        <v>-46</v>
      </c>
      <c r="M23" s="112" t="n">
        <f aca="false">+Actuals!J253</f>
        <v>-79</v>
      </c>
      <c r="N23" s="111" t="n">
        <f aca="false">+Actuals!K253</f>
        <v>600</v>
      </c>
      <c r="O23" s="112" t="n">
        <f aca="false">+Actuals!L253</f>
        <v>1033.2</v>
      </c>
      <c r="P23" s="111" t="n">
        <f aca="false">+Actuals!M253</f>
        <v>-0</v>
      </c>
      <c r="Q23" s="112" t="n">
        <f aca="false">+Actuals!N253</f>
        <v>-0</v>
      </c>
      <c r="R23" s="111" t="n">
        <f aca="false">+Actuals!O253</f>
        <v>-0</v>
      </c>
      <c r="S23" s="112" t="n">
        <f aca="false">+Actuals!P253</f>
        <v>-0</v>
      </c>
      <c r="T23" s="111" t="n">
        <f aca="false">+Actuals!Q253</f>
        <v>-0</v>
      </c>
      <c r="U23" s="112" t="n">
        <f aca="false">+Actuals!R253</f>
        <v>-0</v>
      </c>
      <c r="V23" s="111" t="n">
        <f aca="false">+Actuals!S253</f>
        <v>-0</v>
      </c>
      <c r="W23" s="112" t="n">
        <f aca="false">+Actuals!T253</f>
        <v>-0</v>
      </c>
      <c r="X23" s="111" t="n">
        <f aca="false">+Actuals!U253</f>
        <v>-0</v>
      </c>
      <c r="Y23" s="112" t="n">
        <f aca="false">+Actuals!V253</f>
        <v>-0</v>
      </c>
      <c r="Z23" s="111" t="n">
        <f aca="false">+Actuals!W253</f>
        <v>-0</v>
      </c>
      <c r="AA23" s="112" t="n">
        <f aca="false">+Actuals!X253</f>
        <v>-0</v>
      </c>
      <c r="AB23" s="111" t="n">
        <f aca="false">+Actuals!Y253</f>
        <v>-0</v>
      </c>
      <c r="AC23" s="112" t="n">
        <f aca="false">+Actuals!Z253</f>
        <v>-0</v>
      </c>
      <c r="AD23" s="111" t="n">
        <f aca="false">+Actuals!AA253</f>
        <v>-0</v>
      </c>
      <c r="AE23" s="112" t="n">
        <f aca="false">+Actuals!AB253</f>
        <v>-0</v>
      </c>
      <c r="AF23" s="111" t="n">
        <f aca="false">+Actuals!AC453</f>
        <v>-0</v>
      </c>
      <c r="AG23" s="112" t="n">
        <f aca="false">+Actuals!AD453</f>
        <v>-0</v>
      </c>
      <c r="AH23" s="111" t="n">
        <f aca="false">+Actuals!AE453</f>
        <v>-0</v>
      </c>
      <c r="AI23" s="112" t="n">
        <f aca="false">+Actuals!AF453</f>
        <v>-0</v>
      </c>
      <c r="AJ23" s="111" t="n">
        <f aca="false">+Actuals!AG453</f>
        <v>-0</v>
      </c>
      <c r="AK23" s="112" t="n">
        <f aca="false">+Actuals!AH453</f>
        <v>-0</v>
      </c>
      <c r="AL23" s="111" t="n">
        <f aca="false">+Actuals!AI453</f>
        <v>22</v>
      </c>
      <c r="AM23" s="112" t="n">
        <f aca="false">+Actuals!AJ453</f>
        <v>37.884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-25267056</v>
      </c>
      <c r="E24" s="48" t="n">
        <f aca="false">SUM(E19:E23)</f>
        <v>-49005397.006</v>
      </c>
      <c r="F24" s="17" t="n">
        <f aca="false">SUM(F19:F23)</f>
        <v>0</v>
      </c>
      <c r="G24" s="48" t="n">
        <f aca="false">SUM(G19:G23)</f>
        <v>2442937.28</v>
      </c>
      <c r="H24" s="17" t="n">
        <f aca="false">SUM(H19:H23)</f>
        <v>-30370211</v>
      </c>
      <c r="I24" s="48" t="n">
        <f aca="false">SUM(I19:I23)</f>
        <v>-53110862.87</v>
      </c>
      <c r="J24" s="17" t="n">
        <f aca="false">SUM(J19:J23)</f>
        <v>19256338</v>
      </c>
      <c r="K24" s="86" t="n">
        <f aca="false">SUM(K19:K23)</f>
        <v>2008804.87</v>
      </c>
      <c r="L24" s="17" t="n">
        <f aca="false">SUM(L19:L23)</f>
        <v>-12814422</v>
      </c>
      <c r="M24" s="48" t="n">
        <f aca="false">SUM(M19:M23)</f>
        <v>8700536.5</v>
      </c>
      <c r="N24" s="17" t="n">
        <f aca="false">SUM(N19:N23)</f>
        <v>-586</v>
      </c>
      <c r="O24" s="48" t="n">
        <f aca="false">SUM(O19:O23)</f>
        <v>-728.01</v>
      </c>
      <c r="P24" s="17" t="n">
        <f aca="false">SUM(P19:P23)</f>
        <v>-1511264</v>
      </c>
      <c r="Q24" s="48" t="n">
        <f aca="false">SUM(Q19:Q23)</f>
        <v>-2568438.74</v>
      </c>
      <c r="R24" s="17" t="n">
        <f aca="false">SUM(R19:R23)</f>
        <v>20000</v>
      </c>
      <c r="S24" s="48" t="n">
        <f aca="false">SUM(S19:S23)</f>
        <v>35301.21</v>
      </c>
      <c r="T24" s="17" t="n">
        <f aca="false">SUM(T19:T23)</f>
        <v>-3928</v>
      </c>
      <c r="U24" s="48" t="n">
        <f aca="false">SUM(U19:U23)</f>
        <v>-6791634.74</v>
      </c>
      <c r="V24" s="17" t="n">
        <f aca="false">SUM(V19:V23)</f>
        <v>243</v>
      </c>
      <c r="W24" s="48" t="n">
        <f aca="false">SUM(W19:W23)</f>
        <v>120229.03</v>
      </c>
      <c r="X24" s="17" t="n">
        <f aca="false">SUM(X19:X23)</f>
        <v>-20381</v>
      </c>
      <c r="Y24" s="48" t="n">
        <f aca="false">SUM(Y19:Y23)</f>
        <v>-33177.56</v>
      </c>
      <c r="Z24" s="17" t="n">
        <f aca="false">SUM(Z19:Z23)</f>
        <v>-2570465</v>
      </c>
      <c r="AA24" s="48" t="n">
        <f aca="false">SUM(AA19:AA23)</f>
        <v>-4770111.01</v>
      </c>
      <c r="AB24" s="17" t="n">
        <f aca="false">SUM(AB19:AB23)</f>
        <v>-2624195</v>
      </c>
      <c r="AC24" s="48" t="n">
        <f aca="false">SUM(AC19:AC23)</f>
        <v>-4742346.05</v>
      </c>
      <c r="AD24" s="17" t="n">
        <f aca="false">SUM(AD19:AD23)</f>
        <v>5363298</v>
      </c>
      <c r="AE24" s="48" t="n">
        <f aca="false">SUM(AE19:AE23)</f>
        <v>9689274.9</v>
      </c>
      <c r="AF24" s="17" t="n">
        <f aca="false">SUM(AF19:AF23)</f>
        <v>-5186415</v>
      </c>
      <c r="AG24" s="48" t="n">
        <f aca="false">SUM(AG19:AG23)</f>
        <v>-9376792</v>
      </c>
      <c r="AH24" s="17" t="n">
        <f aca="false">SUM(AH19:AH23)</f>
        <v>-669</v>
      </c>
      <c r="AI24" s="48" t="n">
        <f aca="false">SUM(AI19:AI23)</f>
        <v>-1157.38</v>
      </c>
      <c r="AJ24" s="17" t="n">
        <f aca="false">SUM(AJ19:AJ23)</f>
        <v>5195579</v>
      </c>
      <c r="AK24" s="48" t="n">
        <f aca="false">SUM(AK19:AK23)</f>
        <v>9392729.68</v>
      </c>
      <c r="AL24" s="17" t="n">
        <f aca="false">SUM(AL19:AL23)</f>
        <v>22</v>
      </c>
      <c r="AM24" s="48" t="n">
        <f aca="false">SUM(AM19:AM23)</f>
        <v>37.884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8657001</v>
      </c>
      <c r="E27" s="47" t="n">
        <f aca="false">SUM(G27,I27,K27,M27,O27,Q27,S27,U27,W27,Y27,AA27,AC27,AE27,AG27,AI27,AK27,AM27)</f>
        <v>15409461.42</v>
      </c>
      <c r="F27" s="44" t="n">
        <f aca="false">'TIE-OUT'!R27+RECLASS!R27</f>
        <v>0</v>
      </c>
      <c r="G27" s="45" t="n">
        <f aca="false">'TIE-OUT'!S27+RECLASS!S27</f>
        <v>0</v>
      </c>
      <c r="H27" s="111" t="n">
        <f aca="false">+Actuals!E254</f>
        <v>1609485</v>
      </c>
      <c r="I27" s="112" t="n">
        <f aca="false">+Actuals!F254</f>
        <v>2864883</v>
      </c>
      <c r="J27" s="111" t="n">
        <f aca="false">+Actuals!G254</f>
        <v>6972030</v>
      </c>
      <c r="K27" s="87" t="n">
        <f aca="false">+Actuals!H254</f>
        <v>12410213.36</v>
      </c>
      <c r="L27" s="111" t="n">
        <f aca="false">+Actuals!I254</f>
        <v>-81916</v>
      </c>
      <c r="M27" s="112" t="n">
        <f aca="false">+Actuals!J254</f>
        <v>-145810.65</v>
      </c>
      <c r="N27" s="111" t="n">
        <f aca="false">+Actuals!K254</f>
        <v>-0</v>
      </c>
      <c r="O27" s="112" t="n">
        <f aca="false">+Actuals!L254</f>
        <v>0.21</v>
      </c>
      <c r="P27" s="111" t="n">
        <f aca="false">+Actuals!M254</f>
        <v>382767</v>
      </c>
      <c r="Q27" s="112" t="n">
        <f aca="false">+Actuals!N254</f>
        <v>681325.26</v>
      </c>
      <c r="R27" s="111" t="n">
        <f aca="false">+Actuals!O254</f>
        <v>-45488</v>
      </c>
      <c r="S27" s="112" t="n">
        <f aca="false">+Actuals!P254</f>
        <v>-80968.64</v>
      </c>
      <c r="T27" s="111" t="n">
        <f aca="false">+Actuals!Q254</f>
        <v>3913</v>
      </c>
      <c r="U27" s="112" t="n">
        <f aca="false">+Actuals!R254</f>
        <v>6966</v>
      </c>
      <c r="V27" s="111" t="n">
        <f aca="false">+Actuals!S254</f>
        <v>-22786</v>
      </c>
      <c r="W27" s="112" t="n">
        <f aca="false">+Actuals!T254</f>
        <v>-40560</v>
      </c>
      <c r="X27" s="111" t="n">
        <f aca="false">+Actuals!U254</f>
        <v>16016</v>
      </c>
      <c r="Y27" s="112" t="n">
        <f aca="false">+Actuals!V254</f>
        <v>28508.48</v>
      </c>
      <c r="Z27" s="111" t="n">
        <f aca="false">+Actuals!W254</f>
        <v>25218</v>
      </c>
      <c r="AA27" s="112" t="n">
        <f aca="false">+Actuals!X254</f>
        <v>44888.04</v>
      </c>
      <c r="AB27" s="111" t="n">
        <f aca="false">+Actuals!Y254</f>
        <v>-6270</v>
      </c>
      <c r="AC27" s="112" t="n">
        <f aca="false">+Actuals!Z254</f>
        <v>-11160.6</v>
      </c>
      <c r="AD27" s="111" t="n">
        <f aca="false">+Actuals!AA254</f>
        <v>-20000</v>
      </c>
      <c r="AE27" s="112" t="n">
        <f aca="false">+Actuals!AB254</f>
        <v>-35600</v>
      </c>
      <c r="AF27" s="111" t="n">
        <f aca="false">+Actuals!AC454</f>
        <v>-0</v>
      </c>
      <c r="AG27" s="112" t="n">
        <f aca="false">+Actuals!AD454</f>
        <v>-0</v>
      </c>
      <c r="AH27" s="111" t="n">
        <f aca="false">+Actuals!AE454</f>
        <v>669</v>
      </c>
      <c r="AI27" s="112" t="n">
        <f aca="false">+Actuals!AF454</f>
        <v>1190.82</v>
      </c>
      <c r="AJ27" s="111" t="n">
        <f aca="false">+Actuals!AG454</f>
        <v>-176637</v>
      </c>
      <c r="AK27" s="112" t="n">
        <f aca="false">+Actuals!AH454</f>
        <v>-314413.86</v>
      </c>
      <c r="AL27" s="111" t="n">
        <f aca="false">+Actuals!AI454</f>
        <v>-0</v>
      </c>
      <c r="AM27" s="112" t="n">
        <f aca="false">+Actuals!AJ454</f>
        <v>-0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-3153510</v>
      </c>
      <c r="E28" s="47" t="n">
        <f aca="false">SUM(G28,I28,K28,M28,O28,Q28,S28,U28,W28,Y28,AA28,AC28,AE28,AG28,AI28,AK28,AM28)</f>
        <v>1334245.3</v>
      </c>
      <c r="F28" s="114" t="n">
        <f aca="false">'TIE-OUT'!R28+RECLASS!R28</f>
        <v>0</v>
      </c>
      <c r="G28" s="115" t="n">
        <f aca="false">'TIE-OUT'!S28+RECLASS!S28</f>
        <v>0</v>
      </c>
      <c r="H28" s="111" t="n">
        <f aca="false">+Actuals!E255</f>
        <v>-3833468</v>
      </c>
      <c r="I28" s="112" t="n">
        <f aca="false">+Actuals!F255</f>
        <v>-6784903</v>
      </c>
      <c r="J28" s="111" t="n">
        <f aca="false">+Actuals!G255</f>
        <v>-17568089</v>
      </c>
      <c r="K28" s="87" t="n">
        <f aca="false">+Actuals!H255</f>
        <v>-8520348.3</v>
      </c>
      <c r="L28" s="111" t="n">
        <f aca="false">+Actuals!I255</f>
        <v>12726239</v>
      </c>
      <c r="M28" s="112" t="n">
        <f aca="false">+Actuals!J255</f>
        <v>26662.38</v>
      </c>
      <c r="N28" s="111" t="n">
        <f aca="false">+Actuals!K255</f>
        <v>-84156</v>
      </c>
      <c r="O28" s="112" t="n">
        <f aca="false">+Actuals!L255</f>
        <v>-150684.48</v>
      </c>
      <c r="P28" s="111" t="n">
        <f aca="false">+Actuals!M255</f>
        <v>5591083</v>
      </c>
      <c r="Q28" s="112" t="n">
        <f aca="false">+Actuals!N255</f>
        <v>9952127.74</v>
      </c>
      <c r="R28" s="111" t="n">
        <f aca="false">+Actuals!O255</f>
        <v>-0</v>
      </c>
      <c r="S28" s="112" t="n">
        <f aca="false">+Actuals!P255</f>
        <v>-0</v>
      </c>
      <c r="T28" s="111" t="n">
        <f aca="false">+Actuals!Q255</f>
        <v>-144183</v>
      </c>
      <c r="U28" s="112" t="n">
        <f aca="false">+Actuals!R255</f>
        <v>6528258</v>
      </c>
      <c r="V28" s="111" t="n">
        <f aca="false">+Actuals!S255</f>
        <v>154132</v>
      </c>
      <c r="W28" s="112" t="n">
        <f aca="false">+Actuals!T255</f>
        <v>274354</v>
      </c>
      <c r="X28" s="111" t="n">
        <f aca="false">+Actuals!U255</f>
        <v>-0</v>
      </c>
      <c r="Y28" s="112" t="n">
        <f aca="false">+Actuals!V255</f>
        <v>-0</v>
      </c>
      <c r="Z28" s="111" t="n">
        <f aca="false">+Actuals!W255</f>
        <v>-0</v>
      </c>
      <c r="AA28" s="112" t="n">
        <f aca="false">+Actuals!X255</f>
        <v>-0</v>
      </c>
      <c r="AB28" s="111" t="n">
        <f aca="false">+Actuals!Y255</f>
        <v>4551</v>
      </c>
      <c r="AC28" s="112" t="n">
        <f aca="false">+Actuals!Z255</f>
        <v>8100.78</v>
      </c>
      <c r="AD28" s="111" t="n">
        <f aca="false">+Actuals!AA255</f>
        <v>-0</v>
      </c>
      <c r="AE28" s="112" t="n">
        <f aca="false">+Actuals!AB255</f>
        <v>-0</v>
      </c>
      <c r="AF28" s="111" t="n">
        <f aca="false">+Actuals!AC455</f>
        <v>-0</v>
      </c>
      <c r="AG28" s="112" t="n">
        <f aca="false">+Actuals!AD455</f>
        <v>-0</v>
      </c>
      <c r="AH28" s="111" t="n">
        <f aca="false">+Actuals!AE455</f>
        <v>-0</v>
      </c>
      <c r="AI28" s="112" t="n">
        <f aca="false">+Actuals!AF455</f>
        <v>-0</v>
      </c>
      <c r="AJ28" s="111" t="n">
        <f aca="false">+Actuals!AG455</f>
        <v>381</v>
      </c>
      <c r="AK28" s="112" t="n">
        <f aca="false">+Actuals!AH455</f>
        <v>678.18</v>
      </c>
      <c r="AL28" s="111" t="n">
        <f aca="false">+Actuals!AI455</f>
        <v>-0</v>
      </c>
      <c r="AM28" s="112" t="n">
        <f aca="false">+Actuals!AJ455</f>
        <v>-0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5503491</v>
      </c>
      <c r="E29" s="48" t="n">
        <f aca="false">SUM(E27:E28)</f>
        <v>16743706.72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-2223983</v>
      </c>
      <c r="I29" s="48" t="n">
        <f aca="false">SUM(I27:I28)</f>
        <v>-3920020</v>
      </c>
      <c r="J29" s="17" t="n">
        <f aca="false">SUM(J27:J28)</f>
        <v>-10596059</v>
      </c>
      <c r="K29" s="86" t="n">
        <f aca="false">SUM(K27:K28)</f>
        <v>3889865.06</v>
      </c>
      <c r="L29" s="17" t="n">
        <f aca="false">SUM(L27:L28)</f>
        <v>12644323</v>
      </c>
      <c r="M29" s="48" t="n">
        <f aca="false">SUM(M27:M28)</f>
        <v>-119148.27</v>
      </c>
      <c r="N29" s="17" t="n">
        <f aca="false">SUM(N27:N28)</f>
        <v>-84156</v>
      </c>
      <c r="O29" s="48" t="n">
        <f aca="false">SUM(O27:O28)</f>
        <v>-150684.27</v>
      </c>
      <c r="P29" s="17" t="n">
        <f aca="false">SUM(P27:P28)</f>
        <v>5973850</v>
      </c>
      <c r="Q29" s="48" t="n">
        <f aca="false">SUM(Q27:Q28)</f>
        <v>10633453</v>
      </c>
      <c r="R29" s="17" t="n">
        <f aca="false">SUM(R27:R28)</f>
        <v>-45488</v>
      </c>
      <c r="S29" s="48" t="n">
        <f aca="false">SUM(S27:S28)</f>
        <v>-80968.64</v>
      </c>
      <c r="T29" s="17" t="n">
        <f aca="false">SUM(T27:T28)</f>
        <v>-140270</v>
      </c>
      <c r="U29" s="48" t="n">
        <f aca="false">SUM(U27:U28)</f>
        <v>6535224</v>
      </c>
      <c r="V29" s="17" t="n">
        <f aca="false">SUM(V27:V28)</f>
        <v>131346</v>
      </c>
      <c r="W29" s="48" t="n">
        <f aca="false">SUM(W27:W28)</f>
        <v>233794</v>
      </c>
      <c r="X29" s="17" t="n">
        <f aca="false">SUM(X27:X28)</f>
        <v>16016</v>
      </c>
      <c r="Y29" s="48" t="n">
        <f aca="false">SUM(Y27:Y28)</f>
        <v>28508.48</v>
      </c>
      <c r="Z29" s="17" t="n">
        <f aca="false">SUM(Z27:Z28)</f>
        <v>25218</v>
      </c>
      <c r="AA29" s="48" t="n">
        <f aca="false">SUM(AA27:AA28)</f>
        <v>44888.04</v>
      </c>
      <c r="AB29" s="17" t="n">
        <f aca="false">SUM(AB27:AB28)</f>
        <v>-1719</v>
      </c>
      <c r="AC29" s="48" t="n">
        <f aca="false">SUM(AC27:AC28)</f>
        <v>-3059.82</v>
      </c>
      <c r="AD29" s="17" t="n">
        <f aca="false">SUM(AD27:AD28)</f>
        <v>-20000</v>
      </c>
      <c r="AE29" s="48" t="n">
        <f aca="false">SUM(AE27:AE28)</f>
        <v>-35600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669</v>
      </c>
      <c r="AI29" s="48" t="n">
        <f aca="false">SUM(AI27:AI28)</f>
        <v>1190.82</v>
      </c>
      <c r="AJ29" s="17" t="n">
        <f aca="false">SUM(AJ27:AJ28)</f>
        <v>-176256</v>
      </c>
      <c r="AK29" s="48" t="n">
        <f aca="false">SUM(AK27:AK28)</f>
        <v>-313735.68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179107</v>
      </c>
      <c r="E32" s="47" t="n">
        <f aca="false">SUM(G32,I32,K32,M32,O32,Q32,S32,U32,W32,Y32,AA32,AC32,AE32,AG32,AI32,AK32,AM32)</f>
        <v>308422.496</v>
      </c>
      <c r="F32" s="44" t="n">
        <f aca="false">'TIE-OUT'!R32+RECLASS!R32</f>
        <v>0</v>
      </c>
      <c r="G32" s="45" t="n">
        <f aca="false">'TIE-OUT'!S32+RECLASS!S32</f>
        <v>0</v>
      </c>
      <c r="H32" s="111" t="n">
        <f aca="false">+Actuals!E256</f>
        <v>-0</v>
      </c>
      <c r="I32" s="112" t="n">
        <f aca="false">+Actuals!F256</f>
        <v>-0</v>
      </c>
      <c r="J32" s="111" t="n">
        <f aca="false">+Actuals!G256</f>
        <v>-2669</v>
      </c>
      <c r="K32" s="87" t="n">
        <f aca="false">+Actuals!H256</f>
        <v>-4577</v>
      </c>
      <c r="L32" s="111" t="n">
        <f aca="false">+Actuals!I256</f>
        <v>-26529</v>
      </c>
      <c r="M32" s="112" t="n">
        <f aca="false">+Actuals!J256</f>
        <v>-45498</v>
      </c>
      <c r="N32" s="111" t="n">
        <f aca="false">+Actuals!K256</f>
        <v>-145467</v>
      </c>
      <c r="O32" s="112" t="n">
        <f aca="false">+Actuals!L256</f>
        <v>-267465.97</v>
      </c>
      <c r="P32" s="111" t="n">
        <f aca="false">+Actuals!M256</f>
        <v>-0</v>
      </c>
      <c r="Q32" s="112" t="n">
        <f aca="false">+Actuals!N256</f>
        <v>16767.84</v>
      </c>
      <c r="R32" s="111" t="n">
        <f aca="false">+Actuals!O256</f>
        <v>167570</v>
      </c>
      <c r="S32" s="112" t="n">
        <f aca="false">+Actuals!P256</f>
        <v>285298.93</v>
      </c>
      <c r="T32" s="111" t="n">
        <f aca="false">+Actuals!Q256</f>
        <v>14</v>
      </c>
      <c r="U32" s="112" t="n">
        <f aca="false">+Actuals!R256</f>
        <v>31.5</v>
      </c>
      <c r="V32" s="111" t="n">
        <f aca="false">+Actuals!S256</f>
        <v>-257</v>
      </c>
      <c r="W32" s="112" t="n">
        <f aca="false">+Actuals!T256</f>
        <v>-870.335</v>
      </c>
      <c r="X32" s="111" t="n">
        <f aca="false">+Actuals!U256</f>
        <v>86</v>
      </c>
      <c r="Y32" s="112" t="n">
        <f aca="false">+Actuals!V256</f>
        <v>388.36</v>
      </c>
      <c r="Z32" s="111" t="n">
        <f aca="false">+Actuals!W256</f>
        <v>-6924</v>
      </c>
      <c r="AA32" s="112" t="n">
        <f aca="false">+Actuals!X256</f>
        <v>-11742.77</v>
      </c>
      <c r="AB32" s="111" t="n">
        <f aca="false">+Actuals!Y256</f>
        <v>166559</v>
      </c>
      <c r="AC32" s="112" t="n">
        <f aca="false">+Actuals!Z256</f>
        <v>286814.603</v>
      </c>
      <c r="AD32" s="111" t="n">
        <f aca="false">+Actuals!AA256</f>
        <v>-156883</v>
      </c>
      <c r="AE32" s="112" t="n">
        <f aca="false">+Actuals!AB256</f>
        <v>-270152.526</v>
      </c>
      <c r="AF32" s="111" t="n">
        <f aca="false">+Actuals!AC456</f>
        <v>-0</v>
      </c>
      <c r="AG32" s="112" t="n">
        <f aca="false">+Actuals!AD456</f>
        <v>-0</v>
      </c>
      <c r="AH32" s="111" t="n">
        <f aca="false">+Actuals!AE456</f>
        <v>7095</v>
      </c>
      <c r="AI32" s="112" t="n">
        <f aca="false">+Actuals!AF456</f>
        <v>15474.2</v>
      </c>
      <c r="AJ32" s="111" t="n">
        <f aca="false">+Actuals!AG456</f>
        <v>-103</v>
      </c>
      <c r="AK32" s="112" t="n">
        <f aca="false">+Actuals!AH456</f>
        <v>-177.366</v>
      </c>
      <c r="AL32" s="111" t="n">
        <f aca="false">+Actuals!AI456</f>
        <v>176615</v>
      </c>
      <c r="AM32" s="112" t="n">
        <f aca="false">+Actuals!AJ456</f>
        <v>304131.03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0</v>
      </c>
      <c r="E33" s="47" t="n">
        <f aca="false">SUM(G33,I33,K33,M33,O33,Q33,S33,U33,W33,Y33,AA33,AC33,AE33,AG33,AI33,AK33,AM33)</f>
        <v>0</v>
      </c>
      <c r="F33" s="13" t="n">
        <f aca="false">'TIE-OUT'!R33+RECLASS!R33</f>
        <v>0</v>
      </c>
      <c r="G33" s="47" t="n">
        <f aca="false">'TIE-OUT'!S33+RECLASS!S33</f>
        <v>0</v>
      </c>
      <c r="H33" s="111" t="n">
        <f aca="false">+Actuals!E257</f>
        <v>0</v>
      </c>
      <c r="I33" s="112" t="n">
        <f aca="false">+Actuals!F257</f>
        <v>0</v>
      </c>
      <c r="J33" s="111" t="n">
        <f aca="false">+Actuals!G257</f>
        <v>0</v>
      </c>
      <c r="K33" s="87" t="n">
        <f aca="false">+Actuals!H257</f>
        <v>0</v>
      </c>
      <c r="L33" s="111" t="n">
        <f aca="false">+Actuals!I257</f>
        <v>0</v>
      </c>
      <c r="M33" s="112" t="n">
        <f aca="false">+Actuals!J257</f>
        <v>0</v>
      </c>
      <c r="N33" s="111" t="n">
        <f aca="false">+Actuals!K257</f>
        <v>0</v>
      </c>
      <c r="O33" s="112" t="n">
        <f aca="false">+Actuals!L257</f>
        <v>0</v>
      </c>
      <c r="P33" s="111" t="n">
        <f aca="false">+Actuals!M257</f>
        <v>0</v>
      </c>
      <c r="Q33" s="112" t="n">
        <f aca="false">+Actuals!N257</f>
        <v>0</v>
      </c>
      <c r="R33" s="111" t="n">
        <f aca="false">+Actuals!O257</f>
        <v>0</v>
      </c>
      <c r="S33" s="112" t="n">
        <f aca="false">+Actuals!P257</f>
        <v>0</v>
      </c>
      <c r="T33" s="111" t="n">
        <f aca="false">+Actuals!Q257</f>
        <v>0</v>
      </c>
      <c r="U33" s="112" t="n">
        <f aca="false">+Actuals!R257</f>
        <v>0</v>
      </c>
      <c r="V33" s="111" t="n">
        <f aca="false">+Actuals!S257</f>
        <v>0</v>
      </c>
      <c r="W33" s="112" t="n">
        <f aca="false">+Actuals!T257</f>
        <v>0</v>
      </c>
      <c r="X33" s="111" t="n">
        <f aca="false">+Actuals!U257</f>
        <v>0</v>
      </c>
      <c r="Y33" s="112" t="n">
        <f aca="false">+Actuals!V257</f>
        <v>0</v>
      </c>
      <c r="Z33" s="111" t="n">
        <f aca="false">+Actuals!W257</f>
        <v>0</v>
      </c>
      <c r="AA33" s="112" t="n">
        <f aca="false">+Actuals!X257</f>
        <v>0</v>
      </c>
      <c r="AB33" s="111" t="n">
        <f aca="false">+Actuals!Y257</f>
        <v>0</v>
      </c>
      <c r="AC33" s="112" t="n">
        <f aca="false">+Actuals!Z257</f>
        <v>0</v>
      </c>
      <c r="AD33" s="111" t="n">
        <f aca="false">+Actuals!AA257</f>
        <v>0</v>
      </c>
      <c r="AE33" s="112" t="n">
        <f aca="false">+Actuals!AB257</f>
        <v>0</v>
      </c>
      <c r="AF33" s="111" t="n">
        <f aca="false">+Actuals!AC457</f>
        <v>0</v>
      </c>
      <c r="AG33" s="112" t="n">
        <f aca="false">+Actuals!AD457</f>
        <v>0</v>
      </c>
      <c r="AH33" s="111" t="n">
        <f aca="false">+Actuals!AE457</f>
        <v>0</v>
      </c>
      <c r="AI33" s="112" t="n">
        <f aca="false">+Actuals!AF457</f>
        <v>0</v>
      </c>
      <c r="AJ33" s="111" t="n">
        <f aca="false">+Actuals!AG457</f>
        <v>0</v>
      </c>
      <c r="AK33" s="112" t="n">
        <f aca="false">+Actuals!AH457</f>
        <v>0</v>
      </c>
      <c r="AL33" s="111" t="n">
        <f aca="false">+Actuals!AI457</f>
        <v>0</v>
      </c>
      <c r="AM33" s="112" t="n">
        <f aca="false">+Actuals!AJ457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0</v>
      </c>
      <c r="E34" s="47" t="n">
        <f aca="false">SUM(G34,I34,K34,M34,O34,Q34,S34,U34,W34,Y34,AA34,AC34,AE34,AG34,AI34,AK34,AM34)</f>
        <v>0</v>
      </c>
      <c r="F34" s="13" t="n">
        <f aca="false">'TIE-OUT'!R34+RECLASS!R34</f>
        <v>0</v>
      </c>
      <c r="G34" s="47" t="n">
        <f aca="false">'TIE-OUT'!S34+RECLASS!S34</f>
        <v>0</v>
      </c>
      <c r="H34" s="111" t="n">
        <f aca="false">+Actuals!E258</f>
        <v>0</v>
      </c>
      <c r="I34" s="112" t="n">
        <f aca="false">+Actuals!F258</f>
        <v>0</v>
      </c>
      <c r="J34" s="111" t="n">
        <f aca="false">+Actuals!G258</f>
        <v>0</v>
      </c>
      <c r="K34" s="87" t="n">
        <f aca="false">+Actuals!H258</f>
        <v>0</v>
      </c>
      <c r="L34" s="111" t="n">
        <f aca="false">+Actuals!I258</f>
        <v>0</v>
      </c>
      <c r="M34" s="112" t="n">
        <f aca="false">+Actuals!J258</f>
        <v>0</v>
      </c>
      <c r="N34" s="111" t="n">
        <f aca="false">+Actuals!K258</f>
        <v>0</v>
      </c>
      <c r="O34" s="112" t="n">
        <f aca="false">+Actuals!L258</f>
        <v>0</v>
      </c>
      <c r="P34" s="111" t="n">
        <f aca="false">+Actuals!M258</f>
        <v>0</v>
      </c>
      <c r="Q34" s="112" t="n">
        <f aca="false">+Actuals!N258</f>
        <v>0</v>
      </c>
      <c r="R34" s="111" t="n">
        <f aca="false">+Actuals!O258</f>
        <v>0</v>
      </c>
      <c r="S34" s="112" t="n">
        <f aca="false">+Actuals!P258</f>
        <v>0</v>
      </c>
      <c r="T34" s="111" t="n">
        <f aca="false">+Actuals!Q258</f>
        <v>0</v>
      </c>
      <c r="U34" s="112" t="n">
        <f aca="false">+Actuals!R258</f>
        <v>0</v>
      </c>
      <c r="V34" s="111" t="n">
        <f aca="false">+Actuals!S258</f>
        <v>0</v>
      </c>
      <c r="W34" s="112" t="n">
        <f aca="false">+Actuals!T258</f>
        <v>0</v>
      </c>
      <c r="X34" s="111" t="n">
        <f aca="false">+Actuals!U258</f>
        <v>0</v>
      </c>
      <c r="Y34" s="112" t="n">
        <f aca="false">+Actuals!V258</f>
        <v>0</v>
      </c>
      <c r="Z34" s="111" t="n">
        <f aca="false">+Actuals!W258</f>
        <v>0</v>
      </c>
      <c r="AA34" s="112" t="n">
        <f aca="false">+Actuals!X258</f>
        <v>0</v>
      </c>
      <c r="AB34" s="111" t="n">
        <f aca="false">+Actuals!Y258</f>
        <v>0</v>
      </c>
      <c r="AC34" s="112" t="n">
        <f aca="false">+Actuals!Z258</f>
        <v>0</v>
      </c>
      <c r="AD34" s="111" t="n">
        <f aca="false">+Actuals!AA258</f>
        <v>0</v>
      </c>
      <c r="AE34" s="112" t="n">
        <f aca="false">+Actuals!AB258</f>
        <v>0</v>
      </c>
      <c r="AF34" s="111" t="n">
        <f aca="false">+Actuals!AC458</f>
        <v>0</v>
      </c>
      <c r="AG34" s="112" t="n">
        <f aca="false">+Actuals!AD458</f>
        <v>0</v>
      </c>
      <c r="AH34" s="111" t="n">
        <f aca="false">+Actuals!AE458</f>
        <v>0</v>
      </c>
      <c r="AI34" s="112" t="n">
        <f aca="false">+Actuals!AF458</f>
        <v>0</v>
      </c>
      <c r="AJ34" s="111" t="n">
        <f aca="false">+Actuals!AG458</f>
        <v>0</v>
      </c>
      <c r="AK34" s="112" t="n">
        <f aca="false">+Actuals!AH458</f>
        <v>0</v>
      </c>
      <c r="AL34" s="111" t="n">
        <f aca="false">+Actuals!AI458</f>
        <v>0</v>
      </c>
      <c r="AM34" s="112" t="n">
        <f aca="false">+Actuals!AJ458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0</v>
      </c>
      <c r="E35" s="47" t="n">
        <f aca="false">SUM(G35,I35,K35,M35,O35,Q35,S35,U35,W35,Y35,AA35,AC35,AE35,AG35,AI35,AK35,AM35)</f>
        <v>0.01</v>
      </c>
      <c r="F35" s="114" t="n">
        <f aca="false">'TIE-OUT'!R35+RECLASS!R35</f>
        <v>0</v>
      </c>
      <c r="G35" s="115" t="n">
        <f aca="false">'TIE-OUT'!S35+RECLASS!S35</f>
        <v>0</v>
      </c>
      <c r="H35" s="111" t="n">
        <f aca="false">+Actuals!E259</f>
        <v>-0</v>
      </c>
      <c r="I35" s="112" t="n">
        <f aca="false">+Actuals!F259</f>
        <v>0.01</v>
      </c>
      <c r="J35" s="111" t="n">
        <f aca="false">+Actuals!G259</f>
        <v>-0</v>
      </c>
      <c r="K35" s="87" t="n">
        <f aca="false">+Actuals!H259</f>
        <v>-0</v>
      </c>
      <c r="L35" s="111" t="n">
        <f aca="false">+Actuals!I259</f>
        <v>-0</v>
      </c>
      <c r="M35" s="112" t="n">
        <f aca="false">+Actuals!J259</f>
        <v>-0</v>
      </c>
      <c r="N35" s="111" t="n">
        <f aca="false">+Actuals!K259</f>
        <v>-0</v>
      </c>
      <c r="O35" s="112" t="n">
        <f aca="false">+Actuals!L259</f>
        <v>-0</v>
      </c>
      <c r="P35" s="111" t="n">
        <f aca="false">+Actuals!M259</f>
        <v>-0</v>
      </c>
      <c r="Q35" s="112" t="n">
        <f aca="false">+Actuals!N259</f>
        <v>-0</v>
      </c>
      <c r="R35" s="111" t="n">
        <f aca="false">+Actuals!O259</f>
        <v>-0</v>
      </c>
      <c r="S35" s="112" t="n">
        <f aca="false">+Actuals!P259</f>
        <v>-0</v>
      </c>
      <c r="T35" s="111" t="n">
        <f aca="false">+Actuals!Q259</f>
        <v>-0</v>
      </c>
      <c r="U35" s="112" t="n">
        <f aca="false">+Actuals!R259</f>
        <v>-0</v>
      </c>
      <c r="V35" s="111" t="n">
        <f aca="false">+Actuals!S259</f>
        <v>-0</v>
      </c>
      <c r="W35" s="112" t="n">
        <f aca="false">+Actuals!T259</f>
        <v>-0</v>
      </c>
      <c r="X35" s="111" t="n">
        <f aca="false">+Actuals!U259</f>
        <v>-0</v>
      </c>
      <c r="Y35" s="112" t="n">
        <f aca="false">+Actuals!V259</f>
        <v>-0</v>
      </c>
      <c r="Z35" s="111" t="n">
        <f aca="false">+Actuals!W259</f>
        <v>-0</v>
      </c>
      <c r="AA35" s="112" t="n">
        <f aca="false">+Actuals!X259</f>
        <v>-0</v>
      </c>
      <c r="AB35" s="111" t="n">
        <f aca="false">+Actuals!Y259</f>
        <v>0</v>
      </c>
      <c r="AC35" s="112" t="n">
        <f aca="false">+Actuals!Z259</f>
        <v>0</v>
      </c>
      <c r="AD35" s="111" t="n">
        <f aca="false">+Actuals!AA259</f>
        <v>0</v>
      </c>
      <c r="AE35" s="112" t="n">
        <f aca="false">+Actuals!AB259</f>
        <v>0</v>
      </c>
      <c r="AF35" s="111" t="n">
        <f aca="false">+Actuals!AC459</f>
        <v>0</v>
      </c>
      <c r="AG35" s="112" t="n">
        <f aca="false">+Actuals!AD459</f>
        <v>0</v>
      </c>
      <c r="AH35" s="111" t="n">
        <f aca="false">+Actuals!AE459</f>
        <v>0</v>
      </c>
      <c r="AI35" s="112" t="n">
        <f aca="false">+Actuals!AF459</f>
        <v>0</v>
      </c>
      <c r="AJ35" s="111" t="n">
        <f aca="false">+Actuals!AG459</f>
        <v>0</v>
      </c>
      <c r="AK35" s="112" t="n">
        <f aca="false">+Actuals!AH459</f>
        <v>0</v>
      </c>
      <c r="AL35" s="111" t="n">
        <f aca="false">+Actuals!AI459</f>
        <v>0</v>
      </c>
      <c r="AM35" s="112" t="n">
        <f aca="false">+Actuals!AJ459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179107</v>
      </c>
      <c r="E36" s="48" t="n">
        <f aca="false">SUM(E32:E35)</f>
        <v>308422.506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0.01</v>
      </c>
      <c r="J36" s="17" t="n">
        <f aca="false">SUM(J32:J35)</f>
        <v>-2669</v>
      </c>
      <c r="K36" s="86" t="n">
        <f aca="false">SUM(K32:K35)</f>
        <v>-4577</v>
      </c>
      <c r="L36" s="17" t="n">
        <f aca="false">SUM(L32:L35)</f>
        <v>-26529</v>
      </c>
      <c r="M36" s="48" t="n">
        <f aca="false">SUM(M32:M35)</f>
        <v>-45498</v>
      </c>
      <c r="N36" s="17" t="n">
        <f aca="false">SUM(N32:N35)</f>
        <v>-145467</v>
      </c>
      <c r="O36" s="48" t="n">
        <f aca="false">SUM(O32:O35)</f>
        <v>-267465.97</v>
      </c>
      <c r="P36" s="17" t="n">
        <f aca="false">SUM(P32:P35)</f>
        <v>0</v>
      </c>
      <c r="Q36" s="48" t="n">
        <f aca="false">SUM(Q32:Q35)</f>
        <v>16767.84</v>
      </c>
      <c r="R36" s="17" t="n">
        <f aca="false">SUM(R32:R35)</f>
        <v>167570</v>
      </c>
      <c r="S36" s="48" t="n">
        <f aca="false">SUM(S32:S35)</f>
        <v>285298.93</v>
      </c>
      <c r="T36" s="17" t="n">
        <f aca="false">SUM(T32:T35)</f>
        <v>14</v>
      </c>
      <c r="U36" s="48" t="n">
        <f aca="false">SUM(U32:U35)</f>
        <v>31.5</v>
      </c>
      <c r="V36" s="17" t="n">
        <f aca="false">SUM(V32:V35)</f>
        <v>-257</v>
      </c>
      <c r="W36" s="48" t="n">
        <f aca="false">SUM(W32:W35)</f>
        <v>-870.335</v>
      </c>
      <c r="X36" s="17" t="n">
        <f aca="false">SUM(X32:X35)</f>
        <v>86</v>
      </c>
      <c r="Y36" s="48" t="n">
        <f aca="false">SUM(Y32:Y35)</f>
        <v>388.36</v>
      </c>
      <c r="Z36" s="17" t="n">
        <f aca="false">SUM(Z32:Z35)</f>
        <v>-6924</v>
      </c>
      <c r="AA36" s="48" t="n">
        <f aca="false">SUM(AA32:AA35)</f>
        <v>-11742.77</v>
      </c>
      <c r="AB36" s="17" t="n">
        <f aca="false">SUM(AB32:AB35)</f>
        <v>166559</v>
      </c>
      <c r="AC36" s="48" t="n">
        <f aca="false">SUM(AC32:AC35)</f>
        <v>286814.603</v>
      </c>
      <c r="AD36" s="17" t="n">
        <f aca="false">SUM(AD32:AD35)</f>
        <v>-156883</v>
      </c>
      <c r="AE36" s="48" t="n">
        <f aca="false">SUM(AE32:AE35)</f>
        <v>-270152.526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7095</v>
      </c>
      <c r="AI36" s="48" t="n">
        <f aca="false">SUM(AI32:AI35)</f>
        <v>15474.2</v>
      </c>
      <c r="AJ36" s="17" t="n">
        <f aca="false">SUM(AJ32:AJ35)</f>
        <v>-103</v>
      </c>
      <c r="AK36" s="48" t="n">
        <f aca="false">SUM(AK32:AK35)</f>
        <v>-177.366</v>
      </c>
      <c r="AL36" s="17" t="n">
        <f aca="false">SUM(AL32:AL35)</f>
        <v>176615</v>
      </c>
      <c r="AM36" s="48" t="n">
        <f aca="false">SUM(AM32:AM35)</f>
        <v>304131.03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-19500</v>
      </c>
      <c r="E39" s="47" t="n">
        <f aca="false">SUM(G39,I39,K39,M39,O39,Q39,S39,U39,W39,Y39,AA39,AC39,AE39,AG39,AI39,AK39,AM39)</f>
        <v>-34706.4</v>
      </c>
      <c r="F39" s="44" t="n">
        <f aca="false">'TIE-OUT'!R39+RECLASS!R39</f>
        <v>0</v>
      </c>
      <c r="G39" s="45" t="n">
        <f aca="false">'TIE-OUT'!S39+RECLASS!S39</f>
        <v>0</v>
      </c>
      <c r="H39" s="111" t="n">
        <f aca="false">+Actuals!E260</f>
        <v>5774754</v>
      </c>
      <c r="I39" s="112" t="n">
        <f aca="false">+Actuals!F260</f>
        <v>10299274</v>
      </c>
      <c r="J39" s="111" t="n">
        <f aca="false">+Actuals!G260</f>
        <v>-5774754</v>
      </c>
      <c r="K39" s="87" t="n">
        <f aca="false">+Actuals!H260</f>
        <v>-10299274</v>
      </c>
      <c r="L39" s="111" t="n">
        <f aca="false">+Actuals!I260</f>
        <v>-18900</v>
      </c>
      <c r="M39" s="112" t="n">
        <f aca="false">+Actuals!J260</f>
        <v>-33642</v>
      </c>
      <c r="N39" s="111" t="n">
        <f aca="false">+Actuals!K260</f>
        <v>-0</v>
      </c>
      <c r="O39" s="112" t="n">
        <f aca="false">+Actuals!L260</f>
        <v>-0</v>
      </c>
      <c r="P39" s="111" t="n">
        <f aca="false">+Actuals!M260</f>
        <v>-0</v>
      </c>
      <c r="Q39" s="112" t="n">
        <f aca="false">+Actuals!N260</f>
        <v>-0</v>
      </c>
      <c r="R39" s="111" t="n">
        <f aca="false">+Actuals!O260</f>
        <v>-0</v>
      </c>
      <c r="S39" s="112" t="n">
        <f aca="false">+Actuals!P260</f>
        <v>-0</v>
      </c>
      <c r="T39" s="111" t="n">
        <f aca="false">+Actuals!Q260</f>
        <v>-0</v>
      </c>
      <c r="U39" s="112" t="n">
        <f aca="false">+Actuals!R260</f>
        <v>-0</v>
      </c>
      <c r="V39" s="111" t="n">
        <f aca="false">+Actuals!S260</f>
        <v>-0</v>
      </c>
      <c r="W39" s="112" t="n">
        <f aca="false">+Actuals!T260</f>
        <v>-0</v>
      </c>
      <c r="X39" s="111" t="n">
        <f aca="false">+Actuals!U260</f>
        <v>-0</v>
      </c>
      <c r="Y39" s="112" t="n">
        <f aca="false">+Actuals!V260</f>
        <v>-0</v>
      </c>
      <c r="Z39" s="111" t="n">
        <f aca="false">+Actuals!W260</f>
        <v>-0</v>
      </c>
      <c r="AA39" s="112" t="n">
        <f aca="false">+Actuals!X260</f>
        <v>-0</v>
      </c>
      <c r="AB39" s="111" t="n">
        <f aca="false">+Actuals!Y260</f>
        <v>-0</v>
      </c>
      <c r="AC39" s="112" t="n">
        <f aca="false">+Actuals!Z260</f>
        <v>-0</v>
      </c>
      <c r="AD39" s="111" t="n">
        <f aca="false">+Actuals!AA260</f>
        <v>-0</v>
      </c>
      <c r="AE39" s="112" t="n">
        <f aca="false">+Actuals!AB260</f>
        <v>-0</v>
      </c>
      <c r="AF39" s="111" t="n">
        <f aca="false">+Actuals!AC460</f>
        <v>-0</v>
      </c>
      <c r="AG39" s="112" t="n">
        <f aca="false">+Actuals!AD460</f>
        <v>-0</v>
      </c>
      <c r="AH39" s="111" t="n">
        <f aca="false">+Actuals!AE460</f>
        <v>-0</v>
      </c>
      <c r="AI39" s="112" t="n">
        <f aca="false">+Actuals!AF460</f>
        <v>-0</v>
      </c>
      <c r="AJ39" s="111" t="n">
        <f aca="false">+Actuals!AG460</f>
        <v>-600</v>
      </c>
      <c r="AK39" s="112" t="n">
        <f aca="false">+Actuals!AH460</f>
        <v>-1064.4</v>
      </c>
      <c r="AL39" s="111" t="n">
        <f aca="false">+Actuals!AI460</f>
        <v>-0</v>
      </c>
      <c r="AM39" s="112" t="n">
        <f aca="false">+Actuals!AJ460</f>
        <v>-0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-7025305</v>
      </c>
      <c r="E40" s="47" t="n">
        <f aca="false">SUM(G40,I40,K40,M40,O40,Q40,S40,U40,W40,Y40,AA40,AC40,AE40,AG40,AI40,AK40,AM40)</f>
        <v>-13639229.25</v>
      </c>
      <c r="F40" s="13" t="n">
        <f aca="false">'TIE-OUT'!R40+RECLASS!R40</f>
        <v>0</v>
      </c>
      <c r="G40" s="47" t="n">
        <f aca="false">'TIE-OUT'!S40+RECLASS!S40</f>
        <v>0</v>
      </c>
      <c r="H40" s="111" t="n">
        <f aca="false">+Actuals!E261</f>
        <v>-560000</v>
      </c>
      <c r="I40" s="112" t="n">
        <f aca="false">+Actuals!F261</f>
        <v>-993440</v>
      </c>
      <c r="J40" s="111" t="n">
        <f aca="false">+Actuals!G261</f>
        <v>18900</v>
      </c>
      <c r="K40" s="87" t="n">
        <f aca="false">+Actuals!H261</f>
        <v>33528.6</v>
      </c>
      <c r="L40" s="111" t="n">
        <f aca="false">+Actuals!I261</f>
        <v>-0</v>
      </c>
      <c r="M40" s="112" t="n">
        <f aca="false">+Actuals!J261</f>
        <v>-0</v>
      </c>
      <c r="N40" s="111" t="n">
        <f aca="false">+Actuals!K261</f>
        <v>-833120</v>
      </c>
      <c r="O40" s="112" t="n">
        <f aca="false">+Actuals!L261</f>
        <v>-0.01</v>
      </c>
      <c r="P40" s="111" t="n">
        <f aca="false">+Actuals!M261</f>
        <v>-5615217</v>
      </c>
      <c r="Q40" s="112" t="n">
        <f aca="false">+Actuals!N261</f>
        <v>-12401366.24</v>
      </c>
      <c r="R40" s="111" t="n">
        <f aca="false">+Actuals!O261</f>
        <v>23534</v>
      </c>
      <c r="S40" s="112" t="n">
        <f aca="false">+Actuals!P261</f>
        <v>46149.09</v>
      </c>
      <c r="T40" s="111" t="n">
        <f aca="false">+Actuals!Q261</f>
        <v>600</v>
      </c>
      <c r="U40" s="112" t="n">
        <f aca="false">+Actuals!R261</f>
        <v>644846.47</v>
      </c>
      <c r="V40" s="111" t="n">
        <f aca="false">+Actuals!S261</f>
        <v>6988</v>
      </c>
      <c r="W40" s="112" t="n">
        <f aca="false">+Actuals!T261</f>
        <v>100774.21</v>
      </c>
      <c r="X40" s="111" t="n">
        <f aca="false">+Actuals!U261</f>
        <v>-6450</v>
      </c>
      <c r="Y40" s="112" t="n">
        <f aca="false">+Actuals!V261</f>
        <v>-11714.87</v>
      </c>
      <c r="Z40" s="111" t="n">
        <f aca="false">+Actuals!W261</f>
        <v>-0</v>
      </c>
      <c r="AA40" s="112" t="n">
        <f aca="false">+Actuals!X261</f>
        <v>-0</v>
      </c>
      <c r="AB40" s="111" t="n">
        <f aca="false">+Actuals!Y261</f>
        <v>-0</v>
      </c>
      <c r="AC40" s="112" t="n">
        <f aca="false">+Actuals!Z261</f>
        <v>-0</v>
      </c>
      <c r="AD40" s="111" t="n">
        <f aca="false">+Actuals!AA261</f>
        <v>-0</v>
      </c>
      <c r="AE40" s="112" t="n">
        <f aca="false">+Actuals!AB261</f>
        <v>-950605.3</v>
      </c>
      <c r="AF40" s="111" t="n">
        <f aca="false">+Actuals!AC461</f>
        <v>-60000</v>
      </c>
      <c r="AG40" s="112" t="n">
        <f aca="false">+Actuals!AD461</f>
        <v>-106440</v>
      </c>
      <c r="AH40" s="111" t="n">
        <f aca="false">+Actuals!AE461</f>
        <v>-0</v>
      </c>
      <c r="AI40" s="112" t="n">
        <f aca="false">+Actuals!AF461</f>
        <v>-0</v>
      </c>
      <c r="AJ40" s="111" t="n">
        <f aca="false">+Actuals!AG461</f>
        <v>-540</v>
      </c>
      <c r="AK40" s="112" t="n">
        <f aca="false">+Actuals!AH461</f>
        <v>-961.2</v>
      </c>
      <c r="AL40" s="111" t="n">
        <f aca="false">+Actuals!AI461</f>
        <v>-0</v>
      </c>
      <c r="AM40" s="112" t="n">
        <f aca="false">+Actuals!AJ461</f>
        <v>-0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1371134</v>
      </c>
      <c r="F41" s="114" t="n">
        <f aca="false">'TIE-OUT'!R41+RECLASS!R41</f>
        <v>0</v>
      </c>
      <c r="G41" s="115" t="n">
        <f aca="false">'TIE-OUT'!S41+RECLASS!S41</f>
        <v>1155722</v>
      </c>
      <c r="H41" s="111" t="n">
        <f aca="false">+Actuals!E262</f>
        <v>0</v>
      </c>
      <c r="I41" s="112" t="n">
        <f aca="false">+Actuals!F262</f>
        <v>0</v>
      </c>
      <c r="J41" s="111" t="n">
        <f aca="false">+Actuals!G262</f>
        <v>0</v>
      </c>
      <c r="K41" s="87" t="n">
        <f aca="false">+Actuals!H262</f>
        <v>0</v>
      </c>
      <c r="L41" s="111" t="n">
        <f aca="false">+Actuals!I262</f>
        <v>0</v>
      </c>
      <c r="M41" s="112" t="n">
        <f aca="false">+Actuals!J262</f>
        <v>0</v>
      </c>
      <c r="N41" s="111" t="n">
        <f aca="false">+Actuals!K262</f>
        <v>0</v>
      </c>
      <c r="O41" s="112" t="n">
        <f aca="false">+Actuals!L262</f>
        <v>0</v>
      </c>
      <c r="P41" s="111" t="n">
        <f aca="false">+Actuals!M262</f>
        <v>0</v>
      </c>
      <c r="Q41" s="112" t="n">
        <f aca="false">+Actuals!N262</f>
        <v>0</v>
      </c>
      <c r="R41" s="111" t="n">
        <f aca="false">+Actuals!O262</f>
        <v>0</v>
      </c>
      <c r="S41" s="112" t="n">
        <f aca="false">+Actuals!P262</f>
        <v>0</v>
      </c>
      <c r="T41" s="111" t="n">
        <f aca="false">+Actuals!Q262</f>
        <v>0</v>
      </c>
      <c r="U41" s="112" t="n">
        <f aca="false">+Actuals!R262</f>
        <v>0</v>
      </c>
      <c r="V41" s="111" t="n">
        <f aca="false">+Actuals!S262</f>
        <v>0</v>
      </c>
      <c r="W41" s="112" t="n">
        <f aca="false">+Actuals!T262</f>
        <v>0</v>
      </c>
      <c r="X41" s="111" t="n">
        <f aca="false">+Actuals!U262</f>
        <v>0</v>
      </c>
      <c r="Y41" s="112" t="n">
        <f aca="false">+Actuals!V262</f>
        <v>0</v>
      </c>
      <c r="Z41" s="111" t="n">
        <f aca="false">+Actuals!W262</f>
        <v>0</v>
      </c>
      <c r="AA41" s="117" t="n">
        <f aca="false">+Actuals!X262-1694950</f>
        <v>-1694950</v>
      </c>
      <c r="AB41" s="111" t="n">
        <f aca="false">+Actuals!Y262</f>
        <v>0</v>
      </c>
      <c r="AC41" s="112" t="n">
        <f aca="false">+Actuals!Z262</f>
        <v>0</v>
      </c>
      <c r="AD41" s="111" t="n">
        <f aca="false">+Actuals!AA262</f>
        <v>0</v>
      </c>
      <c r="AE41" s="112" t="n">
        <f aca="false">+Actuals!AB262</f>
        <v>0</v>
      </c>
      <c r="AF41" s="111" t="n">
        <f aca="false">+Actuals!AC462</f>
        <v>0</v>
      </c>
      <c r="AG41" s="112" t="n">
        <f aca="false">+Actuals!AD462</f>
        <v>0</v>
      </c>
      <c r="AH41" s="111" t="n">
        <f aca="false">+Actuals!AE462</f>
        <v>0</v>
      </c>
      <c r="AI41" s="112" t="n">
        <f aca="false">+Actuals!AF462</f>
        <v>0</v>
      </c>
      <c r="AJ41" s="111" t="n">
        <f aca="false">+Actuals!AG462</f>
        <v>0</v>
      </c>
      <c r="AK41" s="113" t="n">
        <f aca="false">+Actuals!AH462+1694950+215412</f>
        <v>1910362</v>
      </c>
      <c r="AL41" s="111" t="n">
        <f aca="false">+Actuals!AI462</f>
        <v>0</v>
      </c>
      <c r="AM41" s="113" t="n">
        <f aca="false">+Actuals!AJ462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-7025305</v>
      </c>
      <c r="E42" s="48" t="n">
        <f aca="false">SUM(E40:E41)</f>
        <v>-12268095.25</v>
      </c>
      <c r="F42" s="17" t="n">
        <f aca="false">SUM(F40:F41)</f>
        <v>0</v>
      </c>
      <c r="G42" s="48" t="n">
        <f aca="false">SUM(G40:G41)</f>
        <v>1155722</v>
      </c>
      <c r="H42" s="17" t="n">
        <f aca="false">SUM(H40:H41)</f>
        <v>-560000</v>
      </c>
      <c r="I42" s="48" t="n">
        <f aca="false">SUM(I40:I41)</f>
        <v>-993440</v>
      </c>
      <c r="J42" s="17" t="n">
        <f aca="false">SUM(J40:J41)</f>
        <v>18900</v>
      </c>
      <c r="K42" s="86" t="n">
        <f aca="false">SUM(K40:K41)</f>
        <v>33528.6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-833120</v>
      </c>
      <c r="O42" s="48" t="n">
        <f aca="false">SUM(O40:O41)</f>
        <v>-0.01</v>
      </c>
      <c r="P42" s="17" t="n">
        <f aca="false">SUM(P40:P41)</f>
        <v>-5615217</v>
      </c>
      <c r="Q42" s="48" t="n">
        <f aca="false">SUM(Q40:Q41)</f>
        <v>-12401366.24</v>
      </c>
      <c r="R42" s="17" t="n">
        <f aca="false">SUM(R40:R41)</f>
        <v>23534</v>
      </c>
      <c r="S42" s="48" t="n">
        <f aca="false">SUM(S40:S41)</f>
        <v>46149.09</v>
      </c>
      <c r="T42" s="17" t="n">
        <f aca="false">SUM(T40:T41)</f>
        <v>600</v>
      </c>
      <c r="U42" s="48" t="n">
        <f aca="false">SUM(U40:U41)</f>
        <v>644846.47</v>
      </c>
      <c r="V42" s="17" t="n">
        <f aca="false">SUM(V40:V41)</f>
        <v>6988</v>
      </c>
      <c r="W42" s="48" t="n">
        <f aca="false">SUM(W40:W41)</f>
        <v>100774.21</v>
      </c>
      <c r="X42" s="17" t="n">
        <f aca="false">SUM(X40:X41)</f>
        <v>-6450</v>
      </c>
      <c r="Y42" s="48" t="n">
        <f aca="false">SUM(Y40:Y41)</f>
        <v>-11714.87</v>
      </c>
      <c r="Z42" s="17" t="n">
        <f aca="false">SUM(Z40:Z41)</f>
        <v>0</v>
      </c>
      <c r="AA42" s="48" t="n">
        <f aca="false">SUM(AA40:AA41)</f>
        <v>-1694950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-950605.3</v>
      </c>
      <c r="AF42" s="17" t="n">
        <f aca="false">SUM(AF40:AF41)</f>
        <v>-60000</v>
      </c>
      <c r="AG42" s="48" t="n">
        <f aca="false">SUM(AG40:AG41)</f>
        <v>-106440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-540</v>
      </c>
      <c r="AK42" s="48" t="n">
        <f aca="false">SUM(AK40:AK41)</f>
        <v>1909400.8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-7044805</v>
      </c>
      <c r="E43" s="48" t="n">
        <f aca="false">E42+E39</f>
        <v>-12302801.65</v>
      </c>
      <c r="F43" s="17" t="n">
        <f aca="false">F42+F39</f>
        <v>0</v>
      </c>
      <c r="G43" s="48" t="n">
        <f aca="false">G42+G39</f>
        <v>1155722</v>
      </c>
      <c r="H43" s="17" t="n">
        <f aca="false">H42+H39</f>
        <v>5214754</v>
      </c>
      <c r="I43" s="48" t="n">
        <f aca="false">I42+I39</f>
        <v>9305834</v>
      </c>
      <c r="J43" s="17" t="n">
        <f aca="false">J42+J39</f>
        <v>-5755854</v>
      </c>
      <c r="K43" s="86" t="n">
        <f aca="false">K42+K39</f>
        <v>-10265745.4</v>
      </c>
      <c r="L43" s="17" t="n">
        <f aca="false">L42+L39</f>
        <v>-18900</v>
      </c>
      <c r="M43" s="48" t="n">
        <f aca="false">M42+M39</f>
        <v>-33642</v>
      </c>
      <c r="N43" s="17" t="n">
        <f aca="false">N42+N39</f>
        <v>-833120</v>
      </c>
      <c r="O43" s="48" t="n">
        <f aca="false">O42+O39</f>
        <v>-0.01</v>
      </c>
      <c r="P43" s="17" t="n">
        <f aca="false">P42+P39</f>
        <v>-5615217</v>
      </c>
      <c r="Q43" s="48" t="n">
        <f aca="false">Q42+Q39</f>
        <v>-12401366.24</v>
      </c>
      <c r="R43" s="17" t="n">
        <f aca="false">R42+R39</f>
        <v>23534</v>
      </c>
      <c r="S43" s="48" t="n">
        <f aca="false">S42+S39</f>
        <v>46149.09</v>
      </c>
      <c r="T43" s="17" t="n">
        <f aca="false">T42+T39</f>
        <v>600</v>
      </c>
      <c r="U43" s="48" t="n">
        <f aca="false">U42+U39</f>
        <v>644846.47</v>
      </c>
      <c r="V43" s="17" t="n">
        <f aca="false">V42+V39</f>
        <v>6988</v>
      </c>
      <c r="W43" s="48" t="n">
        <f aca="false">W42+W39</f>
        <v>100774.21</v>
      </c>
      <c r="X43" s="17" t="n">
        <f aca="false">X42+X39</f>
        <v>-6450</v>
      </c>
      <c r="Y43" s="48" t="n">
        <f aca="false">Y42+Y39</f>
        <v>-11714.87</v>
      </c>
      <c r="Z43" s="17" t="n">
        <f aca="false">Z42+Z39</f>
        <v>0</v>
      </c>
      <c r="AA43" s="48" t="n">
        <f aca="false">AA42+AA39</f>
        <v>-1694950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-950605.3</v>
      </c>
      <c r="AF43" s="17" t="n">
        <f aca="false">AF42+AF39</f>
        <v>-60000</v>
      </c>
      <c r="AG43" s="48" t="n">
        <f aca="false">AG42+AG39</f>
        <v>-106440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-1140</v>
      </c>
      <c r="AK43" s="48" t="n">
        <f aca="false">AK42+AK39</f>
        <v>1908336.4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0</v>
      </c>
      <c r="E45" s="47" t="n">
        <f aca="false">SUM(G45,I45,K45,M45,O45,Q45,S45,U45,W45,Y45,AA45,AC45,AE45,AG45,AI45,AK45,AM45)</f>
        <v>0</v>
      </c>
      <c r="F45" s="44" t="n">
        <f aca="false">'TIE-OUT'!R45+RECLASS!R45</f>
        <v>0</v>
      </c>
      <c r="G45" s="45" t="n">
        <f aca="false">'TIE-OUT'!S45+RECLASS!S45</f>
        <v>0</v>
      </c>
      <c r="H45" s="111" t="n">
        <f aca="false">+Actuals!E263</f>
        <v>0</v>
      </c>
      <c r="I45" s="112" t="n">
        <f aca="false">+Actuals!F263</f>
        <v>0</v>
      </c>
      <c r="J45" s="111" t="n">
        <f aca="false">+Actuals!G263</f>
        <v>0</v>
      </c>
      <c r="K45" s="87" t="n">
        <f aca="false">+Actuals!H263</f>
        <v>0</v>
      </c>
      <c r="L45" s="111" t="n">
        <f aca="false">+Actuals!I263</f>
        <v>0</v>
      </c>
      <c r="M45" s="112" t="n">
        <f aca="false">+Actuals!J263</f>
        <v>0</v>
      </c>
      <c r="N45" s="111" t="n">
        <f aca="false">+Actuals!K263</f>
        <v>0</v>
      </c>
      <c r="O45" s="112" t="n">
        <f aca="false">+Actuals!L263</f>
        <v>0</v>
      </c>
      <c r="P45" s="111" t="n">
        <f aca="false">+Actuals!M263</f>
        <v>0</v>
      </c>
      <c r="Q45" s="112" t="n">
        <f aca="false">+Actuals!N263</f>
        <v>0</v>
      </c>
      <c r="R45" s="111" t="n">
        <f aca="false">+Actuals!O263</f>
        <v>0</v>
      </c>
      <c r="S45" s="112" t="n">
        <f aca="false">+Actuals!P263</f>
        <v>0</v>
      </c>
      <c r="T45" s="111" t="n">
        <f aca="false">+Actuals!Q263</f>
        <v>0</v>
      </c>
      <c r="U45" s="112" t="n">
        <f aca="false">+Actuals!R263</f>
        <v>0</v>
      </c>
      <c r="V45" s="111" t="n">
        <f aca="false">+Actuals!S263</f>
        <v>0</v>
      </c>
      <c r="W45" s="112" t="n">
        <f aca="false">+Actuals!T263</f>
        <v>0</v>
      </c>
      <c r="X45" s="111" t="n">
        <f aca="false">+Actuals!U263</f>
        <v>0</v>
      </c>
      <c r="Y45" s="112" t="n">
        <f aca="false">+Actuals!V263</f>
        <v>0</v>
      </c>
      <c r="Z45" s="111" t="n">
        <f aca="false">+Actuals!W263</f>
        <v>0</v>
      </c>
      <c r="AA45" s="112" t="n">
        <f aca="false">+Actuals!X263</f>
        <v>0</v>
      </c>
      <c r="AB45" s="111" t="n">
        <f aca="false">+Actuals!Y263</f>
        <v>0</v>
      </c>
      <c r="AC45" s="112" t="n">
        <f aca="false">+Actuals!Z263</f>
        <v>0</v>
      </c>
      <c r="AD45" s="111" t="n">
        <f aca="false">+Actuals!AA263</f>
        <v>0</v>
      </c>
      <c r="AE45" s="112" t="n">
        <f aca="false">+Actuals!AB263</f>
        <v>0</v>
      </c>
      <c r="AF45" s="111" t="n">
        <f aca="false">+Actuals!AC463</f>
        <v>0</v>
      </c>
      <c r="AG45" s="112" t="n">
        <f aca="false">+Actuals!AD463</f>
        <v>0</v>
      </c>
      <c r="AH45" s="111" t="n">
        <f aca="false">+Actuals!AE463</f>
        <v>0</v>
      </c>
      <c r="AI45" s="112" t="n">
        <f aca="false">+Actuals!AF463</f>
        <v>0</v>
      </c>
      <c r="AJ45" s="111" t="n">
        <f aca="false">+Actuals!AG463</f>
        <v>0</v>
      </c>
      <c r="AK45" s="112" t="n">
        <f aca="false">+Actuals!AH463</f>
        <v>0</v>
      </c>
      <c r="AL45" s="111" t="n">
        <f aca="false">+Actuals!AI463</f>
        <v>0</v>
      </c>
      <c r="AM45" s="112" t="n">
        <f aca="false">+Actuals!AJ463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0</v>
      </c>
      <c r="E47" s="47" t="n">
        <f aca="false">SUM(G47,I47,K47,M47,O47,Q47,S47,U47,W47,Y47,AA47,AC47,AE47,AG47,AI47,AK47,AM47)</f>
        <v>0</v>
      </c>
      <c r="F47" s="13" t="n">
        <f aca="false">'TIE-OUT'!R47+RECLASS!R47</f>
        <v>0</v>
      </c>
      <c r="G47" s="47" t="n">
        <f aca="false">'TIE-OUT'!S47+RECLASS!S47</f>
        <v>0</v>
      </c>
      <c r="H47" s="111" t="n">
        <f aca="false">+Actuals!E264</f>
        <v>0</v>
      </c>
      <c r="I47" s="112" t="n">
        <f aca="false">+Actuals!F264</f>
        <v>0</v>
      </c>
      <c r="J47" s="111" t="n">
        <f aca="false">+Actuals!G264</f>
        <v>0</v>
      </c>
      <c r="K47" s="87" t="n">
        <f aca="false">+Actuals!H264</f>
        <v>0</v>
      </c>
      <c r="L47" s="111" t="n">
        <f aca="false">+Actuals!I264</f>
        <v>0</v>
      </c>
      <c r="M47" s="112" t="n">
        <f aca="false">+Actuals!J264</f>
        <v>0</v>
      </c>
      <c r="N47" s="111" t="n">
        <f aca="false">+Actuals!K264</f>
        <v>0</v>
      </c>
      <c r="O47" s="112" t="n">
        <f aca="false">+Actuals!L264</f>
        <v>0</v>
      </c>
      <c r="P47" s="111" t="n">
        <f aca="false">+Actuals!M264</f>
        <v>0</v>
      </c>
      <c r="Q47" s="112" t="n">
        <f aca="false">+Actuals!N264</f>
        <v>0</v>
      </c>
      <c r="R47" s="111" t="n">
        <f aca="false">+Actuals!O264</f>
        <v>0</v>
      </c>
      <c r="S47" s="112" t="n">
        <f aca="false">+Actuals!P264</f>
        <v>0</v>
      </c>
      <c r="T47" s="111" t="n">
        <f aca="false">+Actuals!Q264</f>
        <v>0</v>
      </c>
      <c r="U47" s="112" t="n">
        <f aca="false">+Actuals!R264</f>
        <v>0</v>
      </c>
      <c r="V47" s="111" t="n">
        <f aca="false">+Actuals!S264</f>
        <v>0</v>
      </c>
      <c r="W47" s="112" t="n">
        <f aca="false">+Actuals!T264</f>
        <v>0</v>
      </c>
      <c r="X47" s="111" t="n">
        <f aca="false">+Actuals!U264</f>
        <v>0</v>
      </c>
      <c r="Y47" s="112" t="n">
        <f aca="false">+Actuals!V264</f>
        <v>0</v>
      </c>
      <c r="Z47" s="111" t="n">
        <f aca="false">+Actuals!W264</f>
        <v>0</v>
      </c>
      <c r="AA47" s="112" t="n">
        <f aca="false">+Actuals!X264</f>
        <v>0</v>
      </c>
      <c r="AB47" s="111" t="n">
        <f aca="false">+Actuals!Y264</f>
        <v>0</v>
      </c>
      <c r="AC47" s="112" t="n">
        <f aca="false">+Actuals!Z264</f>
        <v>0</v>
      </c>
      <c r="AD47" s="111" t="n">
        <f aca="false">+Actuals!AA264</f>
        <v>0</v>
      </c>
      <c r="AE47" s="112" t="n">
        <f aca="false">+Actuals!AB264</f>
        <v>0</v>
      </c>
      <c r="AF47" s="111" t="n">
        <f aca="false">+Actuals!AC464</f>
        <v>0</v>
      </c>
      <c r="AG47" s="112" t="n">
        <f aca="false">+Actuals!AD464</f>
        <v>0</v>
      </c>
      <c r="AH47" s="111" t="n">
        <f aca="false">+Actuals!AE464</f>
        <v>0</v>
      </c>
      <c r="AI47" s="112" t="n">
        <f aca="false">+Actuals!AF464</f>
        <v>0</v>
      </c>
      <c r="AJ47" s="111" t="n">
        <f aca="false">+Actuals!AG464</f>
        <v>0</v>
      </c>
      <c r="AK47" s="112" t="n">
        <f aca="false">+Actuals!AH464</f>
        <v>0</v>
      </c>
      <c r="AL47" s="111" t="n">
        <f aca="false">+Actuals!AI464</f>
        <v>0</v>
      </c>
      <c r="AM47" s="112" t="n">
        <f aca="false">+Actuals!AJ464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-504015</v>
      </c>
      <c r="E49" s="47" t="n">
        <f aca="false">SUM(G49,I49,K49,M49,O49,Q49,S49,U49,W49,Y49,AA49,AC49,AE49,AG49,AI49,AK49,AM49)</f>
        <v>-868310.72</v>
      </c>
      <c r="F49" s="13" t="n">
        <f aca="false">'TIE-OUT'!R49+RECLASS!R49</f>
        <v>0</v>
      </c>
      <c r="G49" s="47" t="n">
        <f aca="false">'TIE-OUT'!S49+RECLASS!S49</f>
        <v>0</v>
      </c>
      <c r="H49" s="111" t="n">
        <f aca="false">+Actuals!E265</f>
        <v>-0</v>
      </c>
      <c r="I49" s="112" t="n">
        <f aca="false">+Actuals!F265</f>
        <v>-0</v>
      </c>
      <c r="J49" s="111" t="n">
        <f aca="false">+Actuals!G265</f>
        <v>1272389</v>
      </c>
      <c r="K49" s="87" t="n">
        <f aca="false">+Actuals!H265</f>
        <v>2191053.858</v>
      </c>
      <c r="L49" s="111" t="n">
        <f aca="false">+Actuals!I265</f>
        <v>-2375592</v>
      </c>
      <c r="M49" s="112" t="n">
        <f aca="false">+Actuals!J265</f>
        <v>-4090769.424</v>
      </c>
      <c r="N49" s="111" t="n">
        <f aca="false">+Actuals!K265</f>
        <v>1831703</v>
      </c>
      <c r="O49" s="112" t="n">
        <f aca="false">+Actuals!L265</f>
        <v>4746620.676</v>
      </c>
      <c r="P49" s="111" t="n">
        <f aca="false">+Actuals!M265</f>
        <v>-389900</v>
      </c>
      <c r="Q49" s="112" t="n">
        <f aca="false">+Actuals!N265</f>
        <v>-2264232.8</v>
      </c>
      <c r="R49" s="111" t="n">
        <f aca="false">+Actuals!O265</f>
        <v>-165630</v>
      </c>
      <c r="S49" s="112" t="n">
        <f aca="false">+Actuals!P265</f>
        <v>-285214.86</v>
      </c>
      <c r="T49" s="111" t="n">
        <f aca="false">+Actuals!Q265</f>
        <v>172225</v>
      </c>
      <c r="U49" s="112" t="n">
        <f aca="false">+Actuals!R265</f>
        <v>296571.45</v>
      </c>
      <c r="V49" s="111" t="n">
        <f aca="false">+Actuals!S265</f>
        <v>-153820</v>
      </c>
      <c r="W49" s="112" t="n">
        <f aca="false">+Actuals!T265</f>
        <v>-264878.04</v>
      </c>
      <c r="X49" s="111" t="n">
        <f aca="false">+Actuals!U265</f>
        <v>7420</v>
      </c>
      <c r="Y49" s="112" t="n">
        <f aca="false">+Actuals!V265</f>
        <v>12777.24</v>
      </c>
      <c r="Z49" s="111" t="n">
        <f aca="false">+Actuals!W265</f>
        <v>1952</v>
      </c>
      <c r="AA49" s="112" t="n">
        <f aca="false">+Actuals!X265</f>
        <v>3361.344</v>
      </c>
      <c r="AB49" s="111" t="n">
        <f aca="false">+Actuals!Y265</f>
        <v>-184252</v>
      </c>
      <c r="AC49" s="112" t="n">
        <f aca="false">+Actuals!Z265</f>
        <v>-317281.944</v>
      </c>
      <c r="AD49" s="111" t="n">
        <f aca="false">+Actuals!AA265</f>
        <v>-544017</v>
      </c>
      <c r="AE49" s="112" t="n">
        <f aca="false">+Actuals!AB265</f>
        <v>-936797.274</v>
      </c>
      <c r="AF49" s="111" t="n">
        <f aca="false">+Actuals!AC465</f>
        <v>604017</v>
      </c>
      <c r="AG49" s="112" t="n">
        <f aca="false">+Actuals!AD465</f>
        <v>1040117.274</v>
      </c>
      <c r="AH49" s="111" t="n">
        <f aca="false">+Actuals!AE465</f>
        <v>-7095</v>
      </c>
      <c r="AI49" s="112" t="n">
        <f aca="false">+Actuals!AF465</f>
        <v>-12217.59</v>
      </c>
      <c r="AJ49" s="111" t="n">
        <f aca="false">+Actuals!AG465</f>
        <v>-391778</v>
      </c>
      <c r="AK49" s="112" t="n">
        <f aca="false">+Actuals!AH465</f>
        <v>-674641.716</v>
      </c>
      <c r="AL49" s="111" t="n">
        <f aca="false">+Actuals!AI465</f>
        <v>-181637</v>
      </c>
      <c r="AM49" s="112" t="n">
        <f aca="false">+Actuals!AJ465</f>
        <v>-312778.914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-9031</v>
      </c>
      <c r="E51" s="47" t="n">
        <f aca="false">SUM(G51,I51,K51,M51,O51,Q51,S51,U51,W51,Y51,AA51,AC51,AE51,AG51,AI51,AK51,AM51)</f>
        <v>-15492.084</v>
      </c>
      <c r="F51" s="13" t="n">
        <f aca="false">'TIE-OUT'!R51+RECLASS!R51</f>
        <v>0</v>
      </c>
      <c r="G51" s="47" t="n">
        <f aca="false">'TIE-OUT'!S51+RECLASS!S51</f>
        <v>0</v>
      </c>
      <c r="H51" s="111" t="n">
        <f aca="false">+Actuals!E266</f>
        <v>-0</v>
      </c>
      <c r="I51" s="112" t="n">
        <f aca="false">+Actuals!F266</f>
        <v>-0</v>
      </c>
      <c r="J51" s="111" t="n">
        <f aca="false">+Actuals!G266</f>
        <v>-8455</v>
      </c>
      <c r="K51" s="87" t="n">
        <f aca="false">+Actuals!H266</f>
        <v>-14500</v>
      </c>
      <c r="L51" s="111" t="n">
        <f aca="false">+Actuals!I266</f>
        <v>46</v>
      </c>
      <c r="M51" s="112" t="n">
        <f aca="false">+Actuals!J266</f>
        <v>79</v>
      </c>
      <c r="N51" s="111" t="n">
        <f aca="false">+Actuals!K266</f>
        <v>-600</v>
      </c>
      <c r="O51" s="112" t="n">
        <f aca="false">+Actuals!L266</f>
        <v>-1033.2</v>
      </c>
      <c r="P51" s="111" t="n">
        <f aca="false">+Actuals!M266</f>
        <v>-0</v>
      </c>
      <c r="Q51" s="112" t="n">
        <f aca="false">+Actuals!N266</f>
        <v>-0</v>
      </c>
      <c r="R51" s="111" t="n">
        <f aca="false">+Actuals!O266</f>
        <v>-0</v>
      </c>
      <c r="S51" s="112" t="n">
        <f aca="false">+Actuals!P266</f>
        <v>-0</v>
      </c>
      <c r="T51" s="111" t="n">
        <f aca="false">+Actuals!Q266</f>
        <v>-0</v>
      </c>
      <c r="U51" s="112" t="n">
        <f aca="false">+Actuals!R266</f>
        <v>-0</v>
      </c>
      <c r="V51" s="111" t="n">
        <f aca="false">+Actuals!S266</f>
        <v>-0</v>
      </c>
      <c r="W51" s="112" t="n">
        <f aca="false">+Actuals!T266</f>
        <v>-0</v>
      </c>
      <c r="X51" s="111" t="n">
        <f aca="false">+Actuals!U266</f>
        <v>-0</v>
      </c>
      <c r="Y51" s="112" t="n">
        <f aca="false">+Actuals!V266</f>
        <v>-0</v>
      </c>
      <c r="Z51" s="111" t="n">
        <f aca="false">+Actuals!W266</f>
        <v>-0</v>
      </c>
      <c r="AA51" s="112" t="n">
        <f aca="false">+Actuals!X266</f>
        <v>-0</v>
      </c>
      <c r="AB51" s="111" t="n">
        <f aca="false">+Actuals!Y266</f>
        <v>-0</v>
      </c>
      <c r="AC51" s="112" t="n">
        <f aca="false">+Actuals!Z266</f>
        <v>-0</v>
      </c>
      <c r="AD51" s="111" t="n">
        <f aca="false">+Actuals!AA266</f>
        <v>-0</v>
      </c>
      <c r="AE51" s="112" t="n">
        <f aca="false">+Actuals!AB266</f>
        <v>-0</v>
      </c>
      <c r="AF51" s="111" t="n">
        <f aca="false">+Actuals!AC466</f>
        <v>-0</v>
      </c>
      <c r="AG51" s="112" t="n">
        <f aca="false">+Actuals!AD466</f>
        <v>-0</v>
      </c>
      <c r="AH51" s="111" t="n">
        <f aca="false">+Actuals!AE466</f>
        <v>-0</v>
      </c>
      <c r="AI51" s="112" t="n">
        <f aca="false">+Actuals!AF466</f>
        <v>-0</v>
      </c>
      <c r="AJ51" s="111" t="n">
        <f aca="false">+Actuals!AG466</f>
        <v>-0</v>
      </c>
      <c r="AK51" s="112" t="n">
        <f aca="false">+Actuals!AH466</f>
        <v>-0</v>
      </c>
      <c r="AL51" s="111" t="n">
        <f aca="false">+Actuals!AI466</f>
        <v>-22</v>
      </c>
      <c r="AM51" s="112" t="n">
        <f aca="false">+Actuals!AJ466</f>
        <v>-37.884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-44930736</v>
      </c>
      <c r="E54" s="47" t="n">
        <f aca="false">SUM(G54,I54,K54,M54,O54,Q54,S54,U54,W54,Y54,AA54,AC54,AE54,AG54,AI54,AK54,AM54)</f>
        <v>-1107536.24</v>
      </c>
      <c r="F54" s="44" t="n">
        <f aca="false">'TIE-OUT'!R54+RECLASS!R54</f>
        <v>0</v>
      </c>
      <c r="G54" s="45" t="n">
        <f aca="false">'TIE-OUT'!S54+RECLASS!S54</f>
        <v>0</v>
      </c>
      <c r="H54" s="111" t="n">
        <f aca="false">+Actuals!E267</f>
        <v>-27994765</v>
      </c>
      <c r="I54" s="112" t="n">
        <f aca="false">+Actuals!F267</f>
        <v>-352978.04</v>
      </c>
      <c r="J54" s="111" t="n">
        <f aca="false">+Actuals!G267</f>
        <v>-30381175</v>
      </c>
      <c r="K54" s="87" t="n">
        <f aca="false">+Actuals!H267</f>
        <v>-254596.35</v>
      </c>
      <c r="L54" s="111" t="n">
        <f aca="false">+Actuals!I267</f>
        <v>12168436</v>
      </c>
      <c r="M54" s="112" t="n">
        <f aca="false">+Actuals!J267</f>
        <v>408625.35</v>
      </c>
      <c r="N54" s="111" t="n">
        <f aca="false">+Actuals!K267</f>
        <v>1240000</v>
      </c>
      <c r="O54" s="112" t="n">
        <f aca="false">+Actuals!L267</f>
        <v>5014.2</v>
      </c>
      <c r="P54" s="111" t="n">
        <f aca="false">+Actuals!M267</f>
        <v>-815337</v>
      </c>
      <c r="Q54" s="112" t="n">
        <f aca="false">+Actuals!N267</f>
        <v>-344724.43</v>
      </c>
      <c r="R54" s="111" t="n">
        <f aca="false">+Actuals!O267</f>
        <v>-29032</v>
      </c>
      <c r="S54" s="112" t="n">
        <f aca="false">+Actuals!P267</f>
        <v>0</v>
      </c>
      <c r="T54" s="111" t="n">
        <f aca="false">+Actuals!Q267</f>
        <v>29032</v>
      </c>
      <c r="U54" s="112" t="n">
        <f aca="false">+Actuals!R267</f>
        <v>-568246.65</v>
      </c>
      <c r="V54" s="111" t="n">
        <f aca="false">+Actuals!S267</f>
        <v>-0</v>
      </c>
      <c r="W54" s="112" t="n">
        <f aca="false">+Actuals!T267</f>
        <v>330</v>
      </c>
      <c r="X54" s="111" t="n">
        <f aca="false">+Actuals!U267</f>
        <v>710453</v>
      </c>
      <c r="Y54" s="112" t="n">
        <f aca="false">+Actuals!V267</f>
        <v>-7.77</v>
      </c>
      <c r="Z54" s="111" t="n">
        <f aca="false">+Actuals!W267</f>
        <v>-28882</v>
      </c>
      <c r="AA54" s="112" t="n">
        <f aca="false">+Actuals!X267</f>
        <v>364.63</v>
      </c>
      <c r="AB54" s="111" t="n">
        <f aca="false">+Actuals!Y267</f>
        <v>-0</v>
      </c>
      <c r="AC54" s="112" t="n">
        <f aca="false">+Actuals!Z267</f>
        <v>-0</v>
      </c>
      <c r="AD54" s="111" t="n">
        <f aca="false">+Actuals!AA267</f>
        <v>242043</v>
      </c>
      <c r="AE54" s="112" t="n">
        <f aca="false">+Actuals!AB267</f>
        <v>1947.58</v>
      </c>
      <c r="AF54" s="111" t="n">
        <f aca="false">+Actuals!AC467</f>
        <v>-12687</v>
      </c>
      <c r="AG54" s="112" t="n">
        <f aca="false">+Actuals!AD467</f>
        <v>-2364.59</v>
      </c>
      <c r="AH54" s="111" t="n">
        <f aca="false">+Actuals!AE467</f>
        <v>-59960</v>
      </c>
      <c r="AI54" s="112" t="n">
        <f aca="false">+Actuals!AF467</f>
        <v>-1996.4</v>
      </c>
      <c r="AJ54" s="111" t="n">
        <f aca="false">+Actuals!AG467</f>
        <v>1138</v>
      </c>
      <c r="AK54" s="112" t="n">
        <f aca="false">+Actuals!AH467</f>
        <v>1096.23</v>
      </c>
      <c r="AL54" s="111" t="n">
        <f aca="false">+Actuals!AI467</f>
        <v>-0</v>
      </c>
      <c r="AM54" s="112" t="n">
        <f aca="false">+Actuals!AJ467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3992658</v>
      </c>
      <c r="E55" s="47" t="n">
        <f aca="false">SUM(G55,I55,K55,M55,O55,Q55,S55,U55,W55,Y55,AA55,AC55,AE55,AG55,AI55,AK55,AM55)</f>
        <v>109928</v>
      </c>
      <c r="F55" s="114" t="n">
        <f aca="false">'TIE-OUT'!R55+RECLASS!R55</f>
        <v>0</v>
      </c>
      <c r="G55" s="115" t="n">
        <f aca="false">'TIE-OUT'!S55+RECLASS!S55</f>
        <v>0</v>
      </c>
      <c r="H55" s="111" t="n">
        <f aca="false">+Actuals!E268</f>
        <v>-0</v>
      </c>
      <c r="I55" s="112" t="n">
        <f aca="false">+Actuals!F268</f>
        <v>-0</v>
      </c>
      <c r="J55" s="111" t="n">
        <f aca="false">+Actuals!G268</f>
        <v>0</v>
      </c>
      <c r="K55" s="87" t="n">
        <f aca="false">+Actuals!H268</f>
        <v>0</v>
      </c>
      <c r="L55" s="111" t="n">
        <f aca="false">+Actuals!I268</f>
        <v>-0</v>
      </c>
      <c r="M55" s="112" t="n">
        <f aca="false">+Actuals!J268</f>
        <v>-0</v>
      </c>
      <c r="N55" s="111" t="n">
        <f aca="false">+Actuals!K268</f>
        <v>0</v>
      </c>
      <c r="O55" s="112" t="n">
        <f aca="false">+Actuals!L268</f>
        <v>0</v>
      </c>
      <c r="P55" s="111" t="n">
        <f aca="false">+Actuals!M268</f>
        <v>0</v>
      </c>
      <c r="Q55" s="112" t="n">
        <f aca="false">+Actuals!N268</f>
        <v>0</v>
      </c>
      <c r="R55" s="111" t="n">
        <f aca="false">+Actuals!O268</f>
        <v>0</v>
      </c>
      <c r="S55" s="112" t="n">
        <f aca="false">+Actuals!P268</f>
        <v>0</v>
      </c>
      <c r="T55" s="111" t="n">
        <f aca="false">+Actuals!Q268</f>
        <v>-0</v>
      </c>
      <c r="U55" s="112" t="n">
        <f aca="false">+Actuals!R268</f>
        <v>-0</v>
      </c>
      <c r="V55" s="111" t="n">
        <f aca="false">+Actuals!S268+3992658</f>
        <v>3992658</v>
      </c>
      <c r="W55" s="112" t="n">
        <f aca="false">+Actuals!T268+109928</f>
        <v>109928</v>
      </c>
      <c r="X55" s="111" t="n">
        <f aca="false">+Actuals!U268</f>
        <v>-0</v>
      </c>
      <c r="Y55" s="112" t="n">
        <f aca="false">+Actuals!V268</f>
        <v>-0</v>
      </c>
      <c r="Z55" s="111" t="n">
        <f aca="false">+Actuals!W268</f>
        <v>-0</v>
      </c>
      <c r="AA55" s="112" t="n">
        <f aca="false">+Actuals!X268</f>
        <v>-0</v>
      </c>
      <c r="AB55" s="111" t="n">
        <f aca="false">+Actuals!Y268</f>
        <v>-0</v>
      </c>
      <c r="AC55" s="112" t="n">
        <f aca="false">+Actuals!Z268</f>
        <v>-0</v>
      </c>
      <c r="AD55" s="111" t="n">
        <f aca="false">+Actuals!AA268</f>
        <v>-0</v>
      </c>
      <c r="AE55" s="112" t="n">
        <f aca="false">+Actuals!AB268</f>
        <v>-0</v>
      </c>
      <c r="AF55" s="111" t="n">
        <f aca="false">+Actuals!AC468</f>
        <v>-0</v>
      </c>
      <c r="AG55" s="112" t="n">
        <f aca="false">+Actuals!AD468</f>
        <v>-0</v>
      </c>
      <c r="AH55" s="111" t="n">
        <f aca="false">+Actuals!AE468</f>
        <v>-0</v>
      </c>
      <c r="AI55" s="112" t="n">
        <f aca="false">+Actuals!AF468</f>
        <v>-0</v>
      </c>
      <c r="AJ55" s="111" t="n">
        <f aca="false">+Actuals!AG468</f>
        <v>-0</v>
      </c>
      <c r="AK55" s="112" t="n">
        <f aca="false">+Actuals!AH468</f>
        <v>-0</v>
      </c>
      <c r="AL55" s="111" t="n">
        <f aca="false">+Actuals!AI468</f>
        <v>-0</v>
      </c>
      <c r="AM55" s="112" t="n">
        <f aca="false">+Actuals!AJ468</f>
        <v>-0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-40938078</v>
      </c>
      <c r="E56" s="48" t="n">
        <f aca="false">SUM(E54:E55)</f>
        <v>-997608.24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-27994765</v>
      </c>
      <c r="I56" s="48" t="n">
        <f aca="false">SUM(I54:I55)</f>
        <v>-352978.04</v>
      </c>
      <c r="J56" s="17" t="n">
        <f aca="false">SUM(J54:J55)</f>
        <v>-30381175</v>
      </c>
      <c r="K56" s="86" t="n">
        <f aca="false">SUM(K54:K55)</f>
        <v>-254596.35</v>
      </c>
      <c r="L56" s="17" t="n">
        <f aca="false">SUM(L54:L55)</f>
        <v>12168436</v>
      </c>
      <c r="M56" s="48" t="n">
        <f aca="false">SUM(M54:M55)</f>
        <v>408625.35</v>
      </c>
      <c r="N56" s="17" t="n">
        <f aca="false">SUM(N54:N55)</f>
        <v>1240000</v>
      </c>
      <c r="O56" s="48" t="n">
        <f aca="false">SUM(O54:O55)</f>
        <v>5014.2</v>
      </c>
      <c r="P56" s="17" t="n">
        <f aca="false">SUM(P54:P55)</f>
        <v>-815337</v>
      </c>
      <c r="Q56" s="48" t="n">
        <f aca="false">SUM(Q54:Q55)</f>
        <v>-344724.43</v>
      </c>
      <c r="R56" s="17" t="n">
        <f aca="false">SUM(R54:R55)</f>
        <v>-29032</v>
      </c>
      <c r="S56" s="48" t="n">
        <f aca="false">SUM(S54:S55)</f>
        <v>0</v>
      </c>
      <c r="T56" s="17" t="n">
        <f aca="false">SUM(T54:T55)</f>
        <v>29032</v>
      </c>
      <c r="U56" s="48" t="n">
        <f aca="false">SUM(U54:U55)</f>
        <v>-568246.65</v>
      </c>
      <c r="V56" s="17" t="n">
        <f aca="false">SUM(V54:V55)</f>
        <v>3992658</v>
      </c>
      <c r="W56" s="48" t="n">
        <f aca="false">SUM(W54:W55)</f>
        <v>110258</v>
      </c>
      <c r="X56" s="17" t="n">
        <f aca="false">SUM(X54:X55)</f>
        <v>710453</v>
      </c>
      <c r="Y56" s="48" t="n">
        <f aca="false">SUM(Y54:Y55)</f>
        <v>-7.77</v>
      </c>
      <c r="Z56" s="17" t="n">
        <f aca="false">SUM(Z54:Z55)</f>
        <v>-28882</v>
      </c>
      <c r="AA56" s="48" t="n">
        <f aca="false">SUM(AA54:AA55)</f>
        <v>364.63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242043</v>
      </c>
      <c r="AE56" s="48" t="n">
        <f aca="false">SUM(AE54:AE55)</f>
        <v>1947.58</v>
      </c>
      <c r="AF56" s="17" t="n">
        <f aca="false">SUM(AF54:AF55)</f>
        <v>-12687</v>
      </c>
      <c r="AG56" s="48" t="n">
        <f aca="false">SUM(AG54:AG55)</f>
        <v>-2364.59</v>
      </c>
      <c r="AH56" s="17" t="n">
        <f aca="false">SUM(AH54:AH55)</f>
        <v>-59960</v>
      </c>
      <c r="AI56" s="48" t="n">
        <f aca="false">SUM(AI54:AI55)</f>
        <v>-1996.4</v>
      </c>
      <c r="AJ56" s="17" t="n">
        <f aca="false">SUM(AJ54:AJ55)</f>
        <v>1138</v>
      </c>
      <c r="AK56" s="48" t="n">
        <f aca="false">SUM(AK54:AK55)</f>
        <v>1096.23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0</v>
      </c>
      <c r="E59" s="47" t="n">
        <f aca="false">SUM(G59,I59,K59,M59,O59,Q59,S59,U59,W59,Y59,AA59,AC59,AE59,AG59,AI59,AK59,AM59)</f>
        <v>-970.66</v>
      </c>
      <c r="F59" s="44" t="n">
        <f aca="false">'TIE-OUT'!R59+RECLASS!R59</f>
        <v>0</v>
      </c>
      <c r="G59" s="45" t="n">
        <f aca="false">'TIE-OUT'!S59+RECLASS!S59</f>
        <v>0</v>
      </c>
      <c r="H59" s="111" t="n">
        <f aca="false">+Actuals!E269</f>
        <v>0</v>
      </c>
      <c r="I59" s="112" t="n">
        <f aca="false">+Actuals!F269</f>
        <v>0</v>
      </c>
      <c r="J59" s="111" t="n">
        <f aca="false">+Actuals!G269</f>
        <v>-0</v>
      </c>
      <c r="K59" s="87" t="n">
        <f aca="false">+Actuals!H269</f>
        <v>-970.66</v>
      </c>
      <c r="L59" s="111" t="n">
        <f aca="false">+Actuals!I269</f>
        <v>-0</v>
      </c>
      <c r="M59" s="112" t="n">
        <f aca="false">+Actuals!J269</f>
        <v>-0</v>
      </c>
      <c r="N59" s="111" t="n">
        <f aca="false">+Actuals!K269</f>
        <v>-0</v>
      </c>
      <c r="O59" s="112" t="n">
        <f aca="false">+Actuals!L269</f>
        <v>-0</v>
      </c>
      <c r="P59" s="111" t="n">
        <f aca="false">+Actuals!M269</f>
        <v>-0</v>
      </c>
      <c r="Q59" s="112" t="n">
        <f aca="false">+Actuals!N269</f>
        <v>-0</v>
      </c>
      <c r="R59" s="111" t="n">
        <f aca="false">+Actuals!O269</f>
        <v>-0</v>
      </c>
      <c r="S59" s="112" t="n">
        <f aca="false">+Actuals!P269</f>
        <v>-0</v>
      </c>
      <c r="T59" s="111" t="n">
        <f aca="false">+Actuals!Q269</f>
        <v>-0</v>
      </c>
      <c r="U59" s="112" t="n">
        <f aca="false">+Actuals!R269</f>
        <v>-0</v>
      </c>
      <c r="V59" s="111" t="n">
        <f aca="false">+Actuals!S269</f>
        <v>-0</v>
      </c>
      <c r="W59" s="112" t="n">
        <f aca="false">+Actuals!T269</f>
        <v>200</v>
      </c>
      <c r="X59" s="111" t="n">
        <f aca="false">+Actuals!U269</f>
        <v>-0</v>
      </c>
      <c r="Y59" s="112" t="n">
        <f aca="false">+Actuals!V269</f>
        <v>-0</v>
      </c>
      <c r="Z59" s="111" t="n">
        <f aca="false">+Actuals!W269</f>
        <v>0</v>
      </c>
      <c r="AA59" s="112" t="n">
        <f aca="false">+Actuals!X269</f>
        <v>0</v>
      </c>
      <c r="AB59" s="111" t="n">
        <f aca="false">+Actuals!Y269</f>
        <v>-0</v>
      </c>
      <c r="AC59" s="112" t="n">
        <f aca="false">+Actuals!Z269</f>
        <v>-0</v>
      </c>
      <c r="AD59" s="111" t="n">
        <f aca="false">+Actuals!AA269</f>
        <v>-0</v>
      </c>
      <c r="AE59" s="112" t="n">
        <f aca="false">+Actuals!AB269</f>
        <v>-0</v>
      </c>
      <c r="AF59" s="111" t="n">
        <f aca="false">+Actuals!AC469</f>
        <v>-0</v>
      </c>
      <c r="AG59" s="112" t="n">
        <f aca="false">+Actuals!AD469</f>
        <v>-200</v>
      </c>
      <c r="AH59" s="111" t="n">
        <f aca="false">+Actuals!AE469</f>
        <v>-0</v>
      </c>
      <c r="AI59" s="112" t="n">
        <f aca="false">+Actuals!AF469</f>
        <v>-0</v>
      </c>
      <c r="AJ59" s="111" t="n">
        <f aca="false">+Actuals!AG469</f>
        <v>0</v>
      </c>
      <c r="AK59" s="112" t="n">
        <f aca="false">+Actuals!AH469</f>
        <v>0</v>
      </c>
      <c r="AL59" s="111" t="n">
        <f aca="false">+Actuals!AI469</f>
        <v>0</v>
      </c>
      <c r="AM59" s="112" t="n">
        <f aca="false">+Actuals!AJ469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0</v>
      </c>
      <c r="F60" s="114" t="n">
        <f aca="false">'TIE-OUT'!R60+RECLASS!R60</f>
        <v>0</v>
      </c>
      <c r="G60" s="115" t="n">
        <f aca="false">'TIE-OUT'!S60+RECLASS!S60</f>
        <v>0</v>
      </c>
      <c r="H60" s="111" t="n">
        <f aca="false">+Actuals!E270</f>
        <v>0</v>
      </c>
      <c r="I60" s="112" t="n">
        <f aca="false">+Actuals!F270</f>
        <v>0</v>
      </c>
      <c r="J60" s="111" t="n">
        <f aca="false">+Actuals!G270</f>
        <v>0</v>
      </c>
      <c r="K60" s="87" t="n">
        <f aca="false">+Actuals!H270</f>
        <v>0</v>
      </c>
      <c r="L60" s="111" t="n">
        <f aca="false">+Actuals!I270</f>
        <v>0</v>
      </c>
      <c r="M60" s="112" t="n">
        <f aca="false">+Actuals!J270</f>
        <v>0</v>
      </c>
      <c r="N60" s="111" t="n">
        <f aca="false">+Actuals!K270</f>
        <v>0</v>
      </c>
      <c r="O60" s="112" t="n">
        <f aca="false">+Actuals!L270</f>
        <v>0</v>
      </c>
      <c r="P60" s="111" t="n">
        <f aca="false">+Actuals!M270</f>
        <v>0</v>
      </c>
      <c r="Q60" s="112" t="n">
        <f aca="false">+Actuals!N270</f>
        <v>0</v>
      </c>
      <c r="R60" s="111" t="n">
        <f aca="false">+Actuals!O270</f>
        <v>0</v>
      </c>
      <c r="S60" s="112" t="n">
        <f aca="false">+Actuals!P270</f>
        <v>0</v>
      </c>
      <c r="T60" s="111" t="n">
        <f aca="false">+Actuals!Q270</f>
        <v>0</v>
      </c>
      <c r="U60" s="112" t="n">
        <f aca="false">+Actuals!R270</f>
        <v>0</v>
      </c>
      <c r="V60" s="111" t="n">
        <f aca="false">+Actuals!S270</f>
        <v>0</v>
      </c>
      <c r="W60" s="112" t="n">
        <f aca="false">+Actuals!T270</f>
        <v>0</v>
      </c>
      <c r="X60" s="111" t="n">
        <f aca="false">+Actuals!U270</f>
        <v>0</v>
      </c>
      <c r="Y60" s="112" t="n">
        <f aca="false">+Actuals!V270</f>
        <v>0</v>
      </c>
      <c r="Z60" s="111" t="n">
        <f aca="false">+Actuals!W270</f>
        <v>0</v>
      </c>
      <c r="AA60" s="112" t="n">
        <f aca="false">+Actuals!X270</f>
        <v>0</v>
      </c>
      <c r="AB60" s="111" t="n">
        <f aca="false">+Actuals!Y270</f>
        <v>0</v>
      </c>
      <c r="AC60" s="112" t="n">
        <f aca="false">+Actuals!Z270</f>
        <v>0</v>
      </c>
      <c r="AD60" s="111" t="n">
        <f aca="false">+Actuals!AA270</f>
        <v>0</v>
      </c>
      <c r="AE60" s="112" t="n">
        <f aca="false">+Actuals!AB270</f>
        <v>0</v>
      </c>
      <c r="AF60" s="111" t="n">
        <f aca="false">+Actuals!AC470</f>
        <v>0</v>
      </c>
      <c r="AG60" s="112" t="n">
        <f aca="false">+Actuals!AD470</f>
        <v>0</v>
      </c>
      <c r="AH60" s="111" t="n">
        <f aca="false">+Actuals!AE470</f>
        <v>0</v>
      </c>
      <c r="AI60" s="112" t="n">
        <f aca="false">+Actuals!AF470</f>
        <v>0</v>
      </c>
      <c r="AJ60" s="111" t="n">
        <f aca="false">+Actuals!AG470</f>
        <v>0</v>
      </c>
      <c r="AK60" s="112" t="n">
        <f aca="false">+Actuals!AH470</f>
        <v>0</v>
      </c>
      <c r="AL60" s="111" t="n">
        <f aca="false">+Actuals!AI470</f>
        <v>0</v>
      </c>
      <c r="AM60" s="112" t="n">
        <f aca="false">+Actuals!AJ470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-970.66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86" t="n">
        <f aca="false">SUM(K59:K60)</f>
        <v>-970.66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200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-200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11674882</v>
      </c>
      <c r="E64" s="47" t="n">
        <f aca="false">SUM(G64,I64,K64,M64,O64,Q64,S64,U64,W64,Y64,AA64,AC64,AE64,AG64,AI64,AK64,AM64)</f>
        <v>95407.53</v>
      </c>
      <c r="F64" s="44" t="n">
        <f aca="false">'TIE-OUT'!R64+RECLASS!R64</f>
        <v>0</v>
      </c>
      <c r="G64" s="45" t="n">
        <f aca="false">'TIE-OUT'!S64+RECLASS!S64</f>
        <v>93300</v>
      </c>
      <c r="H64" s="111" t="n">
        <f aca="false">+Actuals!E271</f>
        <v>-0</v>
      </c>
      <c r="I64" s="112" t="n">
        <f aca="false">+Actuals!F271</f>
        <v>-792477.65</v>
      </c>
      <c r="J64" s="111" t="n">
        <f aca="false">+Actuals!G271</f>
        <v>-0</v>
      </c>
      <c r="K64" s="87" t="n">
        <f aca="false">+Actuals!H271</f>
        <v>-0</v>
      </c>
      <c r="L64" s="111" t="n">
        <f aca="false">+Actuals!I271</f>
        <v>12919583</v>
      </c>
      <c r="M64" s="112" t="n">
        <f aca="false">+Actuals!J271</f>
        <v>21914.03</v>
      </c>
      <c r="N64" s="111" t="n">
        <f aca="false">+Actuals!K271</f>
        <v>-446963</v>
      </c>
      <c r="O64" s="112" t="n">
        <f aca="false">+Actuals!L271</f>
        <v>-17.94</v>
      </c>
      <c r="P64" s="111" t="n">
        <f aca="false">+Actuals!M271</f>
        <v>-828041</v>
      </c>
      <c r="Q64" s="112" t="n">
        <f aca="false">+Actuals!N271</f>
        <v>-19549.21</v>
      </c>
      <c r="R64" s="111" t="n">
        <f aca="false">+Actuals!O271</f>
        <v>23534</v>
      </c>
      <c r="S64" s="112" t="n">
        <f aca="false">+Actuals!P271</f>
        <v>-243.32</v>
      </c>
      <c r="T64" s="111" t="n">
        <f aca="false">+Actuals!Q271</f>
        <v>-14</v>
      </c>
      <c r="U64" s="112" t="n">
        <f aca="false">+Actuals!R271</f>
        <v>792484.65</v>
      </c>
      <c r="V64" s="111" t="n">
        <f aca="false">+Actuals!S271</f>
        <v>6783</v>
      </c>
      <c r="W64" s="112" t="n">
        <f aca="false">+Actuals!T271</f>
        <v>-3</v>
      </c>
      <c r="X64" s="111" t="n">
        <f aca="false">+Actuals!U271</f>
        <v>-0</v>
      </c>
      <c r="Y64" s="112" t="n">
        <f aca="false">+Actuals!V271</f>
        <v>-0.03</v>
      </c>
      <c r="Z64" s="111" t="n">
        <f aca="false">+Actuals!W271</f>
        <v>-0</v>
      </c>
      <c r="AA64" s="112" t="n">
        <f aca="false">+Actuals!X271</f>
        <v>-0</v>
      </c>
      <c r="AB64" s="111" t="n">
        <f aca="false">+Actuals!Y271</f>
        <v>-0</v>
      </c>
      <c r="AC64" s="112" t="n">
        <f aca="false">+Actuals!Z271</f>
        <v>-0</v>
      </c>
      <c r="AD64" s="111" t="n">
        <f aca="false">+Actuals!AA271</f>
        <v>-0</v>
      </c>
      <c r="AE64" s="112" t="n">
        <f aca="false">+Actuals!AB271</f>
        <v>-0</v>
      </c>
      <c r="AF64" s="111" t="n">
        <f aca="false">+Actuals!AC471</f>
        <v>-0</v>
      </c>
      <c r="AG64" s="112" t="n">
        <f aca="false">+Actuals!AD471</f>
        <v>-0</v>
      </c>
      <c r="AH64" s="111" t="n">
        <f aca="false">+Actuals!AE471</f>
        <v>-0</v>
      </c>
      <c r="AI64" s="112" t="n">
        <f aca="false">+Actuals!AF471</f>
        <v>-0</v>
      </c>
      <c r="AJ64" s="111" t="n">
        <f aca="false">+Actuals!AG471</f>
        <v>-0</v>
      </c>
      <c r="AK64" s="112" t="n">
        <f aca="false">+Actuals!AH471</f>
        <v>-0</v>
      </c>
      <c r="AL64" s="111" t="n">
        <f aca="false">+Actuals!AI471</f>
        <v>-0</v>
      </c>
      <c r="AM64" s="112" t="n">
        <f aca="false">+Actuals!AJ471</f>
        <v>-0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0</v>
      </c>
      <c r="E65" s="47" t="n">
        <f aca="false">SUM(G65,I65,K65,M65,O65,Q65,S65,U65,W65,Y65,AA65,AC65,AE65,AG65,AI65,AK65,AM65)</f>
        <v>130474</v>
      </c>
      <c r="F65" s="114" t="n">
        <f aca="false">'TIE-OUT'!R65+RECLASS!R65</f>
        <v>0</v>
      </c>
      <c r="G65" s="115" t="n">
        <f aca="false">'TIE-OUT'!S65+RECLASS!S65</f>
        <v>0</v>
      </c>
      <c r="H65" s="111" t="n">
        <f aca="false">+Actuals!E272</f>
        <v>0</v>
      </c>
      <c r="I65" s="112" t="n">
        <f aca="false">+Actuals!F272</f>
        <v>0</v>
      </c>
      <c r="J65" s="111" t="n">
        <f aca="false">+Actuals!G272</f>
        <v>0</v>
      </c>
      <c r="K65" s="87" t="n">
        <f aca="false">+Actuals!H272</f>
        <v>0</v>
      </c>
      <c r="L65" s="111" t="n">
        <f aca="false">+Actuals!I272</f>
        <v>0</v>
      </c>
      <c r="M65" s="112" t="n">
        <f aca="false">+Actuals!J272</f>
        <v>0</v>
      </c>
      <c r="N65" s="111" t="n">
        <f aca="false">+Actuals!K272</f>
        <v>0</v>
      </c>
      <c r="O65" s="112" t="n">
        <f aca="false">+Actuals!L272</f>
        <v>0</v>
      </c>
      <c r="P65" s="111" t="n">
        <f aca="false">+Actuals!M272</f>
        <v>0</v>
      </c>
      <c r="Q65" s="112" t="n">
        <f aca="false">+Actuals!N272+462267+100000-11451+31601+10000-462249</f>
        <v>130168</v>
      </c>
      <c r="R65" s="111" t="n">
        <f aca="false">+Actuals!O272</f>
        <v>0</v>
      </c>
      <c r="S65" s="112" t="n">
        <f aca="false">+Actuals!P272+243</f>
        <v>243</v>
      </c>
      <c r="T65" s="111" t="n">
        <f aca="false">+Actuals!Q272</f>
        <v>0</v>
      </c>
      <c r="U65" s="112" t="n">
        <f aca="false">+Actuals!R272</f>
        <v>0</v>
      </c>
      <c r="V65" s="111" t="n">
        <f aca="false">+Actuals!S272</f>
        <v>0</v>
      </c>
      <c r="W65" s="117" t="n">
        <f aca="false">+Actuals!T272-7</f>
        <v>-7</v>
      </c>
      <c r="X65" s="111" t="n">
        <f aca="false">+Actuals!U272</f>
        <v>0</v>
      </c>
      <c r="Y65" s="112" t="n">
        <f aca="false">+Actuals!V272+5</f>
        <v>5</v>
      </c>
      <c r="Z65" s="111" t="n">
        <f aca="false">+Actuals!W272</f>
        <v>0</v>
      </c>
      <c r="AA65" s="112" t="n">
        <f aca="false">+Actuals!X272</f>
        <v>0</v>
      </c>
      <c r="AB65" s="111" t="n">
        <f aca="false">+Actuals!Y272</f>
        <v>0</v>
      </c>
      <c r="AC65" s="112" t="n">
        <f aca="false">35+30</f>
        <v>65</v>
      </c>
      <c r="AD65" s="111" t="n">
        <f aca="false">+Actuals!AA272</f>
        <v>0</v>
      </c>
      <c r="AE65" s="112" t="n">
        <f aca="false">+Actuals!AB272</f>
        <v>0</v>
      </c>
      <c r="AF65" s="111" t="n">
        <f aca="false">+Actuals!AC472</f>
        <v>0</v>
      </c>
      <c r="AG65" s="112" t="n">
        <f aca="false">+Actuals!AD472</f>
        <v>0</v>
      </c>
      <c r="AH65" s="111" t="n">
        <f aca="false">+Actuals!AE472</f>
        <v>0</v>
      </c>
      <c r="AI65" s="112" t="n">
        <f aca="false">+Actuals!AF472</f>
        <v>0</v>
      </c>
      <c r="AJ65" s="111" t="n">
        <f aca="false">+Actuals!AG472</f>
        <v>0</v>
      </c>
      <c r="AK65" s="112" t="n">
        <f aca="false">+Actuals!AH472</f>
        <v>0</v>
      </c>
      <c r="AL65" s="111" t="n">
        <f aca="false">+Actuals!AI472</f>
        <v>0</v>
      </c>
      <c r="AM65" s="112" t="n">
        <f aca="false">+Actuals!AJ472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11674882</v>
      </c>
      <c r="E66" s="48" t="n">
        <f aca="false">SUM(E64:E65)</f>
        <v>225881.53</v>
      </c>
      <c r="F66" s="17" t="n">
        <f aca="false">SUM(F64:F65)</f>
        <v>0</v>
      </c>
      <c r="G66" s="48" t="n">
        <f aca="false">SUM(G64:G65)</f>
        <v>93300</v>
      </c>
      <c r="H66" s="17" t="n">
        <f aca="false">SUM(H64:H65)</f>
        <v>0</v>
      </c>
      <c r="I66" s="48" t="n">
        <f aca="false">SUM(I64:I65)</f>
        <v>-792477.65</v>
      </c>
      <c r="J66" s="17" t="n">
        <f aca="false">SUM(J64:J65)</f>
        <v>0</v>
      </c>
      <c r="K66" s="86" t="n">
        <f aca="false">SUM(K64:K65)</f>
        <v>0</v>
      </c>
      <c r="L66" s="17" t="n">
        <f aca="false">SUM(L64:L65)</f>
        <v>12919583</v>
      </c>
      <c r="M66" s="48" t="n">
        <f aca="false">SUM(M64:M65)</f>
        <v>21914.03</v>
      </c>
      <c r="N66" s="17" t="n">
        <f aca="false">SUM(N64:N65)</f>
        <v>-446963</v>
      </c>
      <c r="O66" s="48" t="n">
        <f aca="false">SUM(O64:O65)</f>
        <v>-17.94</v>
      </c>
      <c r="P66" s="17" t="n">
        <f aca="false">SUM(P64:P65)</f>
        <v>-828041</v>
      </c>
      <c r="Q66" s="48" t="n">
        <f aca="false">SUM(Q64:Q65)</f>
        <v>110618.79</v>
      </c>
      <c r="R66" s="17" t="n">
        <f aca="false">SUM(R64:R65)</f>
        <v>23534</v>
      </c>
      <c r="S66" s="48" t="n">
        <f aca="false">SUM(S64:S65)</f>
        <v>-0.319999999999993</v>
      </c>
      <c r="T66" s="17" t="n">
        <f aca="false">SUM(T64:T65)</f>
        <v>-14</v>
      </c>
      <c r="U66" s="48" t="n">
        <f aca="false">SUM(U64:U65)</f>
        <v>792484.65</v>
      </c>
      <c r="V66" s="17" t="n">
        <f aca="false">SUM(V64:V65)</f>
        <v>6783</v>
      </c>
      <c r="W66" s="48" t="n">
        <f aca="false">SUM(W64:W65)</f>
        <v>-10</v>
      </c>
      <c r="X66" s="17" t="n">
        <f aca="false">SUM(X64:X65)</f>
        <v>0</v>
      </c>
      <c r="Y66" s="48" t="n">
        <f aca="false">SUM(Y64:Y65)</f>
        <v>4.97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65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723632.56</v>
      </c>
      <c r="F70" s="44" t="n">
        <f aca="false">'TIE-OUT'!R70+RECLASS!R70</f>
        <v>0</v>
      </c>
      <c r="G70" s="45" t="n">
        <f aca="false">'TIE-OUT'!S70+RECLASS!S70</f>
        <v>723632.56</v>
      </c>
      <c r="H70" s="111" t="n">
        <f aca="false">+Actuals!E273</f>
        <v>0</v>
      </c>
      <c r="I70" s="112" t="n">
        <f aca="false">+Actuals!F273</f>
        <v>0</v>
      </c>
      <c r="J70" s="111" t="n">
        <f aca="false">+Actuals!G273</f>
        <v>0</v>
      </c>
      <c r="K70" s="87" t="n">
        <f aca="false">+Actuals!H273</f>
        <v>0</v>
      </c>
      <c r="L70" s="111" t="n">
        <f aca="false">+Actuals!I273</f>
        <v>0</v>
      </c>
      <c r="M70" s="112" t="n">
        <f aca="false">+Actuals!J273</f>
        <v>0</v>
      </c>
      <c r="N70" s="111" t="n">
        <f aca="false">+Actuals!K273</f>
        <v>0</v>
      </c>
      <c r="O70" s="112" t="n">
        <f aca="false">+Actuals!L273</f>
        <v>0</v>
      </c>
      <c r="P70" s="111" t="n">
        <f aca="false">+Actuals!M273</f>
        <v>0</v>
      </c>
      <c r="Q70" s="112" t="n">
        <f aca="false">+Actuals!N273</f>
        <v>0</v>
      </c>
      <c r="R70" s="111" t="n">
        <f aca="false">+Actuals!O273</f>
        <v>0</v>
      </c>
      <c r="S70" s="112" t="n">
        <f aca="false">+Actuals!P273</f>
        <v>0</v>
      </c>
      <c r="T70" s="111" t="n">
        <f aca="false">+Actuals!Q273</f>
        <v>0</v>
      </c>
      <c r="U70" s="112" t="n">
        <f aca="false">+Actuals!R273</f>
        <v>0</v>
      </c>
      <c r="V70" s="111" t="n">
        <f aca="false">+Actuals!S273</f>
        <v>0</v>
      </c>
      <c r="W70" s="112" t="n">
        <f aca="false">+Actuals!T273</f>
        <v>0</v>
      </c>
      <c r="X70" s="111" t="n">
        <f aca="false">+Actuals!U273</f>
        <v>0</v>
      </c>
      <c r="Y70" s="112" t="n">
        <f aca="false">+Actuals!V273</f>
        <v>0</v>
      </c>
      <c r="Z70" s="111" t="n">
        <f aca="false">+Actuals!W273</f>
        <v>0</v>
      </c>
      <c r="AA70" s="112" t="n">
        <f aca="false">+Actuals!X273</f>
        <v>0</v>
      </c>
      <c r="AB70" s="111" t="n">
        <f aca="false">+Actuals!Y273</f>
        <v>0</v>
      </c>
      <c r="AC70" s="112" t="n">
        <f aca="false">+Actuals!Z273</f>
        <v>0</v>
      </c>
      <c r="AD70" s="111" t="n">
        <f aca="false">+Actuals!AA273</f>
        <v>0</v>
      </c>
      <c r="AE70" s="112" t="n">
        <f aca="false">+Actuals!AB273</f>
        <v>0</v>
      </c>
      <c r="AF70" s="111" t="n">
        <f aca="false">+Actuals!AC473</f>
        <v>0</v>
      </c>
      <c r="AG70" s="112" t="n">
        <f aca="false">+Actuals!AD473</f>
        <v>0</v>
      </c>
      <c r="AH70" s="111" t="n">
        <f aca="false">+Actuals!AE473</f>
        <v>0</v>
      </c>
      <c r="AI70" s="112" t="n">
        <f aca="false">+Actuals!AF473</f>
        <v>0</v>
      </c>
      <c r="AJ70" s="111" t="n">
        <f aca="false">+Actuals!AG473</f>
        <v>0</v>
      </c>
      <c r="AK70" s="112" t="n">
        <f aca="false">+Actuals!AH473</f>
        <v>0</v>
      </c>
      <c r="AL70" s="111" t="n">
        <f aca="false">+Actuals!AI473</f>
        <v>0</v>
      </c>
      <c r="AM70" s="112" t="n">
        <f aca="false">+Actuals!AJ473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'TIE-OUT'!R71+RECLASS!R71</f>
        <v>0</v>
      </c>
      <c r="G71" s="115" t="n">
        <f aca="false">'TIE-OUT'!S71+RECLASS!S71</f>
        <v>0</v>
      </c>
      <c r="H71" s="111" t="n">
        <f aca="false">+Actuals!E274</f>
        <v>0</v>
      </c>
      <c r="I71" s="112" t="n">
        <f aca="false">+Actuals!F274</f>
        <v>0</v>
      </c>
      <c r="J71" s="111" t="n">
        <f aca="false">+Actuals!G274</f>
        <v>0</v>
      </c>
      <c r="K71" s="87" t="n">
        <f aca="false">+Actuals!H274</f>
        <v>0</v>
      </c>
      <c r="L71" s="111" t="n">
        <f aca="false">+Actuals!I274</f>
        <v>0</v>
      </c>
      <c r="M71" s="112" t="n">
        <f aca="false">+Actuals!J274</f>
        <v>0</v>
      </c>
      <c r="N71" s="111" t="n">
        <f aca="false">+Actuals!K274</f>
        <v>0</v>
      </c>
      <c r="O71" s="112" t="n">
        <f aca="false">+Actuals!L274</f>
        <v>0</v>
      </c>
      <c r="P71" s="111" t="n">
        <f aca="false">+Actuals!M274</f>
        <v>0</v>
      </c>
      <c r="Q71" s="112" t="n">
        <f aca="false">+Actuals!N274</f>
        <v>0</v>
      </c>
      <c r="R71" s="111" t="n">
        <f aca="false">+Actuals!O274</f>
        <v>0</v>
      </c>
      <c r="S71" s="112" t="n">
        <f aca="false">+Actuals!P274</f>
        <v>0</v>
      </c>
      <c r="T71" s="111" t="n">
        <f aca="false">+Actuals!Q274</f>
        <v>0</v>
      </c>
      <c r="U71" s="112" t="n">
        <f aca="false">+Actuals!R274</f>
        <v>0</v>
      </c>
      <c r="V71" s="111" t="n">
        <f aca="false">+Actuals!S274</f>
        <v>0</v>
      </c>
      <c r="W71" s="112" t="n">
        <f aca="false">+Actuals!T274</f>
        <v>0</v>
      </c>
      <c r="X71" s="111" t="n">
        <f aca="false">+Actuals!U274</f>
        <v>0</v>
      </c>
      <c r="Y71" s="112" t="n">
        <f aca="false">+Actuals!V274</f>
        <v>0</v>
      </c>
      <c r="Z71" s="111" t="n">
        <f aca="false">+Actuals!W274</f>
        <v>0</v>
      </c>
      <c r="AA71" s="112" t="n">
        <f aca="false">+Actuals!X274</f>
        <v>0</v>
      </c>
      <c r="AB71" s="111" t="n">
        <f aca="false">+Actuals!Y274</f>
        <v>0</v>
      </c>
      <c r="AC71" s="112" t="n">
        <f aca="false">+Actuals!Z274</f>
        <v>0</v>
      </c>
      <c r="AD71" s="111" t="n">
        <f aca="false">+Actuals!AA274</f>
        <v>0</v>
      </c>
      <c r="AE71" s="112" t="n">
        <f aca="false">+Actuals!AB274</f>
        <v>0</v>
      </c>
      <c r="AF71" s="111" t="n">
        <f aca="false">+Actuals!AC474</f>
        <v>0</v>
      </c>
      <c r="AG71" s="112" t="n">
        <f aca="false">+Actuals!AD474</f>
        <v>0</v>
      </c>
      <c r="AH71" s="111" t="n">
        <f aca="false">+Actuals!AE474</f>
        <v>0</v>
      </c>
      <c r="AI71" s="112" t="n">
        <f aca="false">+Actuals!AF474</f>
        <v>0</v>
      </c>
      <c r="AJ71" s="111" t="n">
        <f aca="false">+Actuals!AG474</f>
        <v>0</v>
      </c>
      <c r="AK71" s="112" t="n">
        <f aca="false">+Actuals!AH474</f>
        <v>0</v>
      </c>
      <c r="AL71" s="111" t="n">
        <f aca="false">+Actuals!AI474</f>
        <v>0</v>
      </c>
      <c r="AM71" s="112" t="n">
        <f aca="false">+Actuals!AJ474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723632.56</v>
      </c>
      <c r="F72" s="17" t="n">
        <f aca="false">SUM(F70:F71)</f>
        <v>0</v>
      </c>
      <c r="G72" s="48" t="n">
        <f aca="false">SUM(G70:G71)</f>
        <v>723632.56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'TIE-OUT'!R73+RECLASS!R73</f>
        <v>0</v>
      </c>
      <c r="G73" s="13" t="n">
        <f aca="false">'TIE-OUT'!S73+RECLASS!S73</f>
        <v>0</v>
      </c>
      <c r="H73" s="111" t="n">
        <f aca="false">+Actuals!E275</f>
        <v>0</v>
      </c>
      <c r="I73" s="112" t="n">
        <f aca="false">+Actuals!F275</f>
        <v>0</v>
      </c>
      <c r="J73" s="111" t="n">
        <f aca="false">+Actuals!G275</f>
        <v>0</v>
      </c>
      <c r="K73" s="87" t="n">
        <f aca="false">+Actuals!H275</f>
        <v>0</v>
      </c>
      <c r="L73" s="111" t="n">
        <f aca="false">+Actuals!I275</f>
        <v>0</v>
      </c>
      <c r="M73" s="112" t="n">
        <f aca="false">+Actuals!J275</f>
        <v>0</v>
      </c>
      <c r="N73" s="111" t="n">
        <f aca="false">+Actuals!K275</f>
        <v>0</v>
      </c>
      <c r="O73" s="112" t="n">
        <f aca="false">+Actuals!L275</f>
        <v>0</v>
      </c>
      <c r="P73" s="111" t="n">
        <f aca="false">+Actuals!M275</f>
        <v>0</v>
      </c>
      <c r="Q73" s="112" t="n">
        <f aca="false">+Actuals!N275</f>
        <v>0</v>
      </c>
      <c r="R73" s="111" t="n">
        <f aca="false">+Actuals!O275</f>
        <v>0</v>
      </c>
      <c r="S73" s="112" t="n">
        <f aca="false">+Actuals!P275</f>
        <v>0</v>
      </c>
      <c r="T73" s="111" t="n">
        <f aca="false">+Actuals!Q275</f>
        <v>0</v>
      </c>
      <c r="U73" s="112" t="n">
        <f aca="false">+Actuals!R275</f>
        <v>0</v>
      </c>
      <c r="V73" s="111" t="n">
        <f aca="false">+Actuals!S275</f>
        <v>0</v>
      </c>
      <c r="W73" s="112" t="n">
        <f aca="false">+Actuals!T275</f>
        <v>0</v>
      </c>
      <c r="X73" s="111" t="n">
        <f aca="false">+Actuals!U275</f>
        <v>0</v>
      </c>
      <c r="Y73" s="112" t="n">
        <f aca="false">+Actuals!V275</f>
        <v>0</v>
      </c>
      <c r="Z73" s="111" t="n">
        <f aca="false">+Actuals!W275</f>
        <v>0</v>
      </c>
      <c r="AA73" s="112" t="n">
        <f aca="false">+Actuals!X275</f>
        <v>0</v>
      </c>
      <c r="AB73" s="111" t="n">
        <f aca="false">+Actuals!Y275</f>
        <v>0</v>
      </c>
      <c r="AC73" s="112" t="n">
        <f aca="false">+Actuals!Z275</f>
        <v>0</v>
      </c>
      <c r="AD73" s="111" t="n">
        <f aca="false">+Actuals!AA275</f>
        <v>0</v>
      </c>
      <c r="AE73" s="112" t="n">
        <f aca="false">+Actuals!AB275</f>
        <v>0</v>
      </c>
      <c r="AF73" s="111" t="n">
        <f aca="false">+Actuals!AC475</f>
        <v>0</v>
      </c>
      <c r="AG73" s="112" t="n">
        <f aca="false">+Actuals!AD475</f>
        <v>0</v>
      </c>
      <c r="AH73" s="111" t="n">
        <f aca="false">+Actuals!AE475</f>
        <v>0</v>
      </c>
      <c r="AI73" s="112" t="n">
        <f aca="false">+Actuals!AF475</f>
        <v>0</v>
      </c>
      <c r="AJ73" s="111" t="n">
        <f aca="false">+Actuals!AG475</f>
        <v>0</v>
      </c>
      <c r="AK73" s="112" t="n">
        <f aca="false">+Actuals!AH475</f>
        <v>0</v>
      </c>
      <c r="AL73" s="111" t="n">
        <f aca="false">+Actuals!AI475</f>
        <v>0</v>
      </c>
      <c r="AM73" s="112" t="n">
        <f aca="false">+Actuals!AJ475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219645</v>
      </c>
      <c r="F74" s="13" t="n">
        <f aca="false">'TIE-OUT'!R74+RECLASS!R74</f>
        <v>0</v>
      </c>
      <c r="G74" s="13" t="n">
        <f aca="false">'TIE-OUT'!S74+RECLASS!S74</f>
        <v>-787089</v>
      </c>
      <c r="H74" s="111" t="n">
        <f aca="false">+Actuals!E276</f>
        <v>0</v>
      </c>
      <c r="I74" s="112" t="n">
        <f aca="false">+Actuals!F276</f>
        <v>0</v>
      </c>
      <c r="J74" s="111" t="n">
        <f aca="false">+Actuals!G276</f>
        <v>0</v>
      </c>
      <c r="K74" s="87" t="n">
        <f aca="false">+Actuals!H276</f>
        <v>0</v>
      </c>
      <c r="L74" s="111" t="n">
        <f aca="false">+Actuals!I276</f>
        <v>0</v>
      </c>
      <c r="M74" s="112" t="n">
        <f aca="false">+Actuals!J276</f>
        <v>0</v>
      </c>
      <c r="N74" s="111" t="n">
        <f aca="false">+Actuals!K276</f>
        <v>0</v>
      </c>
      <c r="O74" s="112" t="n">
        <f aca="false">+Actuals!L276</f>
        <v>0</v>
      </c>
      <c r="P74" s="111" t="n">
        <f aca="false">+Actuals!M276</f>
        <v>0</v>
      </c>
      <c r="Q74" s="113" t="n">
        <f aca="false">+Actuals!N276+1006734</f>
        <v>1006734</v>
      </c>
      <c r="R74" s="111" t="n">
        <f aca="false">+Actuals!O276</f>
        <v>0</v>
      </c>
      <c r="S74" s="112" t="n">
        <f aca="false">+Actuals!P276</f>
        <v>0</v>
      </c>
      <c r="T74" s="111" t="n">
        <f aca="false">+Actuals!Q276</f>
        <v>0</v>
      </c>
      <c r="U74" s="112" t="n">
        <f aca="false">+Actuals!R276</f>
        <v>0</v>
      </c>
      <c r="V74" s="111" t="n">
        <f aca="false">+Actuals!S276</f>
        <v>0</v>
      </c>
      <c r="W74" s="112" t="n">
        <f aca="false">+Actuals!T276</f>
        <v>0</v>
      </c>
      <c r="X74" s="111" t="n">
        <f aca="false">+Actuals!U276</f>
        <v>0</v>
      </c>
      <c r="Y74" s="112" t="n">
        <f aca="false">+Actuals!V276</f>
        <v>0</v>
      </c>
      <c r="Z74" s="111" t="n">
        <f aca="false">+Actuals!W276</f>
        <v>0</v>
      </c>
      <c r="AA74" s="112" t="n">
        <f aca="false">+Actuals!X276</f>
        <v>0</v>
      </c>
      <c r="AB74" s="111" t="n">
        <f aca="false">+Actuals!Y276</f>
        <v>0</v>
      </c>
      <c r="AC74" s="112" t="n">
        <f aca="false">+Actuals!Z276</f>
        <v>0</v>
      </c>
      <c r="AD74" s="111" t="n">
        <f aca="false">+Actuals!AA276</f>
        <v>0</v>
      </c>
      <c r="AE74" s="112" t="n">
        <f aca="false">+Actuals!AB276</f>
        <v>0</v>
      </c>
      <c r="AF74" s="111" t="n">
        <f aca="false">+Actuals!AC476</f>
        <v>0</v>
      </c>
      <c r="AG74" s="112" t="n">
        <f aca="false">+Actuals!AD476</f>
        <v>0</v>
      </c>
      <c r="AH74" s="111" t="n">
        <f aca="false">+Actuals!AE476</f>
        <v>0</v>
      </c>
      <c r="AI74" s="112" t="n">
        <f aca="false">+Actuals!AF476</f>
        <v>0</v>
      </c>
      <c r="AJ74" s="111" t="n">
        <f aca="false">+Actuals!AG476</f>
        <v>0</v>
      </c>
      <c r="AK74" s="112" t="n">
        <f aca="false">+Actuals!AH476</f>
        <v>0</v>
      </c>
      <c r="AL74" s="111" t="n">
        <f aca="false">+Actuals!AI476</f>
        <v>0</v>
      </c>
      <c r="AM74" s="112" t="n">
        <f aca="false">+Actuals!AJ476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86400</v>
      </c>
      <c r="F75" s="13" t="n">
        <f aca="false">'TIE-OUT'!R75+RECLASS!R75</f>
        <v>0</v>
      </c>
      <c r="G75" s="13" t="n">
        <f aca="false">'TIE-OUT'!S75+RECLASS!S75</f>
        <v>86400</v>
      </c>
      <c r="H75" s="111" t="n">
        <f aca="false">+Actuals!E277</f>
        <v>0</v>
      </c>
      <c r="I75" s="112" t="n">
        <f aca="false">+Actuals!F277</f>
        <v>0</v>
      </c>
      <c r="J75" s="111" t="n">
        <f aca="false">+Actuals!G277</f>
        <v>0</v>
      </c>
      <c r="K75" s="87" t="n">
        <f aca="false">+Actuals!H277</f>
        <v>0</v>
      </c>
      <c r="L75" s="111" t="n">
        <f aca="false">+Actuals!I277</f>
        <v>0</v>
      </c>
      <c r="M75" s="112" t="n">
        <f aca="false">+Actuals!J277</f>
        <v>0</v>
      </c>
      <c r="N75" s="111" t="n">
        <f aca="false">+Actuals!K277</f>
        <v>0</v>
      </c>
      <c r="O75" s="112" t="n">
        <f aca="false">+Actuals!L277</f>
        <v>0</v>
      </c>
      <c r="P75" s="111" t="n">
        <f aca="false">+Actuals!M277</f>
        <v>0</v>
      </c>
      <c r="Q75" s="112" t="n">
        <f aca="false">+Actuals!N277</f>
        <v>0</v>
      </c>
      <c r="R75" s="111" t="n">
        <f aca="false">+Actuals!O277</f>
        <v>0</v>
      </c>
      <c r="S75" s="112" t="n">
        <f aca="false">+Actuals!P277</f>
        <v>0</v>
      </c>
      <c r="T75" s="111" t="n">
        <f aca="false">+Actuals!Q277</f>
        <v>0</v>
      </c>
      <c r="U75" s="112" t="n">
        <f aca="false">+Actuals!R277</f>
        <v>0</v>
      </c>
      <c r="V75" s="111" t="n">
        <f aca="false">+Actuals!S277</f>
        <v>0</v>
      </c>
      <c r="W75" s="112" t="n">
        <f aca="false">+Actuals!T277</f>
        <v>0</v>
      </c>
      <c r="X75" s="111" t="n">
        <f aca="false">+Actuals!U277</f>
        <v>0</v>
      </c>
      <c r="Y75" s="112" t="n">
        <f aca="false">+Actuals!V277</f>
        <v>0</v>
      </c>
      <c r="Z75" s="111" t="n">
        <f aca="false">+Actuals!W277</f>
        <v>0</v>
      </c>
      <c r="AA75" s="112" t="n">
        <f aca="false">+Actuals!X277</f>
        <v>0</v>
      </c>
      <c r="AB75" s="111" t="n">
        <f aca="false">+Actuals!Y277</f>
        <v>0</v>
      </c>
      <c r="AC75" s="112" t="n">
        <f aca="false">+Actuals!Z277</f>
        <v>0</v>
      </c>
      <c r="AD75" s="111" t="n">
        <f aca="false">+Actuals!AA277</f>
        <v>0</v>
      </c>
      <c r="AE75" s="112" t="n">
        <f aca="false">+Actuals!AB277</f>
        <v>0</v>
      </c>
      <c r="AF75" s="111" t="n">
        <f aca="false">+Actuals!AC477</f>
        <v>0</v>
      </c>
      <c r="AG75" s="112" t="n">
        <f aca="false">+Actuals!AD477</f>
        <v>0</v>
      </c>
      <c r="AH75" s="111" t="n">
        <f aca="false">+Actuals!AE477</f>
        <v>0</v>
      </c>
      <c r="AI75" s="112" t="n">
        <f aca="false">+Actuals!AF477</f>
        <v>0</v>
      </c>
      <c r="AJ75" s="111" t="n">
        <f aca="false">+Actuals!AG477</f>
        <v>0</v>
      </c>
      <c r="AK75" s="112" t="n">
        <f aca="false">+Actuals!AH477</f>
        <v>0</v>
      </c>
      <c r="AL75" s="111" t="n">
        <f aca="false">+Actuals!AI477</f>
        <v>0</v>
      </c>
      <c r="AM75" s="112" t="n">
        <f aca="false">+Actuals!AJ477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-9087.55</v>
      </c>
      <c r="F76" s="13" t="n">
        <f aca="false">'TIE-OUT'!R76+RECLASS!R76</f>
        <v>0</v>
      </c>
      <c r="G76" s="13" t="n">
        <f aca="false">'TIE-OUT'!S76+RECLASS!S76</f>
        <v>0</v>
      </c>
      <c r="H76" s="111" t="n">
        <f aca="false">+Actuals!E278</f>
        <v>-0</v>
      </c>
      <c r="I76" s="112" t="n">
        <f aca="false">+Actuals!F278</f>
        <v>-0</v>
      </c>
      <c r="J76" s="111" t="n">
        <f aca="false">+Actuals!G278</f>
        <v>-0</v>
      </c>
      <c r="K76" s="87" t="n">
        <f aca="false">+Actuals!H278</f>
        <v>-9087.55</v>
      </c>
      <c r="L76" s="111" t="n">
        <f aca="false">+Actuals!I278</f>
        <v>-0</v>
      </c>
      <c r="M76" s="112" t="n">
        <f aca="false">+Actuals!J278</f>
        <v>-0</v>
      </c>
      <c r="N76" s="111" t="n">
        <f aca="false">+Actuals!K278</f>
        <v>-0</v>
      </c>
      <c r="O76" s="112" t="n">
        <f aca="false">+Actuals!L278</f>
        <v>-0</v>
      </c>
      <c r="P76" s="111" t="n">
        <f aca="false">+Actuals!M278</f>
        <v>-0</v>
      </c>
      <c r="Q76" s="112" t="n">
        <f aca="false">+Actuals!N278</f>
        <v>-0</v>
      </c>
      <c r="R76" s="111" t="n">
        <f aca="false">+Actuals!O278</f>
        <v>-0</v>
      </c>
      <c r="S76" s="112" t="n">
        <f aca="false">+Actuals!P278</f>
        <v>-0</v>
      </c>
      <c r="T76" s="111" t="n">
        <f aca="false">+Actuals!Q278</f>
        <v>-0</v>
      </c>
      <c r="U76" s="112" t="n">
        <f aca="false">+Actuals!R278</f>
        <v>-0</v>
      </c>
      <c r="V76" s="111" t="n">
        <f aca="false">+Actuals!S278</f>
        <v>-0</v>
      </c>
      <c r="W76" s="112" t="n">
        <f aca="false">+Actuals!T278</f>
        <v>-0</v>
      </c>
      <c r="X76" s="111" t="n">
        <f aca="false">+Actuals!U278</f>
        <v>-0</v>
      </c>
      <c r="Y76" s="112" t="n">
        <f aca="false">+Actuals!V278</f>
        <v>-0</v>
      </c>
      <c r="Z76" s="111" t="n">
        <f aca="false">+Actuals!W278</f>
        <v>-0</v>
      </c>
      <c r="AA76" s="112" t="n">
        <f aca="false">+Actuals!X278</f>
        <v>-0</v>
      </c>
      <c r="AB76" s="111" t="n">
        <f aca="false">+Actuals!Y278</f>
        <v>-0</v>
      </c>
      <c r="AC76" s="112" t="n">
        <f aca="false">+Actuals!Z278</f>
        <v>-0</v>
      </c>
      <c r="AD76" s="111" t="n">
        <f aca="false">+Actuals!AA278</f>
        <v>-0</v>
      </c>
      <c r="AE76" s="112" t="n">
        <f aca="false">+Actuals!AB278</f>
        <v>-0</v>
      </c>
      <c r="AF76" s="111" t="n">
        <f aca="false">+Actuals!AC478</f>
        <v>-0</v>
      </c>
      <c r="AG76" s="112" t="n">
        <f aca="false">+Actuals!AD478</f>
        <v>-0</v>
      </c>
      <c r="AH76" s="111" t="n">
        <f aca="false">+Actuals!AE478</f>
        <v>-0</v>
      </c>
      <c r="AI76" s="112" t="n">
        <f aca="false">+Actuals!AF478</f>
        <v>-0</v>
      </c>
      <c r="AJ76" s="111" t="n">
        <f aca="false">+Actuals!AG478</f>
        <v>-0</v>
      </c>
      <c r="AK76" s="112" t="n">
        <f aca="false">+Actuals!AH478</f>
        <v>-0</v>
      </c>
      <c r="AL76" s="111" t="n">
        <f aca="false">+Actuals!AI478</f>
        <v>-0</v>
      </c>
      <c r="AM76" s="112" t="n">
        <f aca="false">+Actuals!AJ478</f>
        <v>-0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0</v>
      </c>
      <c r="F77" s="13" t="n">
        <f aca="false">'TIE-OUT'!R77+RECLASS!R77</f>
        <v>0</v>
      </c>
      <c r="G77" s="13" t="n">
        <f aca="false">'TIE-OUT'!S77+RECLASS!S77</f>
        <v>0</v>
      </c>
      <c r="H77" s="111" t="n">
        <f aca="false">+Actuals!E279</f>
        <v>0</v>
      </c>
      <c r="I77" s="112" t="n">
        <f aca="false">+Actuals!F279</f>
        <v>0</v>
      </c>
      <c r="J77" s="111" t="n">
        <f aca="false">+Actuals!G279</f>
        <v>0</v>
      </c>
      <c r="K77" s="87" t="n">
        <f aca="false">+Actuals!H279</f>
        <v>0</v>
      </c>
      <c r="L77" s="111" t="n">
        <f aca="false">+Actuals!I279</f>
        <v>0</v>
      </c>
      <c r="M77" s="112" t="n">
        <f aca="false">+Actuals!J279</f>
        <v>0</v>
      </c>
      <c r="N77" s="111" t="n">
        <f aca="false">+Actuals!K279</f>
        <v>0</v>
      </c>
      <c r="O77" s="112" t="n">
        <f aca="false">+Actuals!L279</f>
        <v>0</v>
      </c>
      <c r="P77" s="111" t="n">
        <f aca="false">+Actuals!M279</f>
        <v>0</v>
      </c>
      <c r="Q77" s="112" t="n">
        <f aca="false">+Actuals!N279</f>
        <v>0</v>
      </c>
      <c r="R77" s="111" t="n">
        <f aca="false">+Actuals!O279</f>
        <v>0</v>
      </c>
      <c r="S77" s="112" t="n">
        <f aca="false">+Actuals!P279</f>
        <v>0</v>
      </c>
      <c r="T77" s="111" t="n">
        <f aca="false">+Actuals!Q279</f>
        <v>0</v>
      </c>
      <c r="U77" s="112" t="n">
        <f aca="false">+Actuals!R279</f>
        <v>0</v>
      </c>
      <c r="V77" s="111" t="n">
        <f aca="false">+Actuals!S279</f>
        <v>0</v>
      </c>
      <c r="W77" s="112" t="n">
        <f aca="false">+Actuals!T279</f>
        <v>0</v>
      </c>
      <c r="X77" s="111" t="n">
        <f aca="false">+Actuals!U279</f>
        <v>0</v>
      </c>
      <c r="Y77" s="112" t="n">
        <f aca="false">+Actuals!V279</f>
        <v>0</v>
      </c>
      <c r="Z77" s="111" t="n">
        <f aca="false">+Actuals!W279</f>
        <v>0</v>
      </c>
      <c r="AA77" s="112" t="n">
        <f aca="false">+Actuals!X279</f>
        <v>0</v>
      </c>
      <c r="AB77" s="111" t="n">
        <f aca="false">+Actuals!Y279</f>
        <v>0</v>
      </c>
      <c r="AC77" s="112" t="n">
        <f aca="false">+Actuals!Z279</f>
        <v>0</v>
      </c>
      <c r="AD77" s="111" t="n">
        <f aca="false">+Actuals!AA279</f>
        <v>0</v>
      </c>
      <c r="AE77" s="112" t="n">
        <f aca="false">+Actuals!AB279</f>
        <v>0</v>
      </c>
      <c r="AF77" s="111" t="n">
        <f aca="false">+Actuals!AC479</f>
        <v>0</v>
      </c>
      <c r="AG77" s="112" t="n">
        <f aca="false">+Actuals!AD479</f>
        <v>0</v>
      </c>
      <c r="AH77" s="111" t="n">
        <f aca="false">+Actuals!AE479</f>
        <v>0</v>
      </c>
      <c r="AI77" s="112" t="n">
        <f aca="false">+Actuals!AF479</f>
        <v>0</v>
      </c>
      <c r="AJ77" s="111" t="n">
        <f aca="false">+Actuals!AG479</f>
        <v>0</v>
      </c>
      <c r="AK77" s="112" t="n">
        <f aca="false">+Actuals!AH479</f>
        <v>0</v>
      </c>
      <c r="AL77" s="111" t="n">
        <f aca="false">+Actuals!AI479</f>
        <v>0</v>
      </c>
      <c r="AM77" s="112" t="n">
        <f aca="false">+Actuals!AJ479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'TIE-OUT'!R78+RECLASS!R78</f>
        <v>0</v>
      </c>
      <c r="G78" s="13" t="n">
        <f aca="false">'TIE-OUT'!S78+RECLASS!S78</f>
        <v>0</v>
      </c>
      <c r="H78" s="111" t="n">
        <f aca="false">+Actuals!E280</f>
        <v>0</v>
      </c>
      <c r="I78" s="112" t="n">
        <f aca="false">+Actuals!F280</f>
        <v>0</v>
      </c>
      <c r="J78" s="111" t="n">
        <f aca="false">+Actuals!G280</f>
        <v>0</v>
      </c>
      <c r="K78" s="87" t="n">
        <f aca="false">+Actuals!H280</f>
        <v>0</v>
      </c>
      <c r="L78" s="111" t="n">
        <f aca="false">+Actuals!I280</f>
        <v>0</v>
      </c>
      <c r="M78" s="112" t="n">
        <f aca="false">+Actuals!J280</f>
        <v>0</v>
      </c>
      <c r="N78" s="111" t="n">
        <f aca="false">+Actuals!K280</f>
        <v>0</v>
      </c>
      <c r="O78" s="112" t="n">
        <f aca="false">+Actuals!L280</f>
        <v>0</v>
      </c>
      <c r="P78" s="111" t="n">
        <f aca="false">+Actuals!M280</f>
        <v>0</v>
      </c>
      <c r="Q78" s="112" t="n">
        <f aca="false">+Actuals!N280</f>
        <v>0</v>
      </c>
      <c r="R78" s="111" t="n">
        <f aca="false">+Actuals!O280</f>
        <v>0</v>
      </c>
      <c r="S78" s="112" t="n">
        <f aca="false">+Actuals!P280</f>
        <v>0</v>
      </c>
      <c r="T78" s="111" t="n">
        <f aca="false">+Actuals!Q280</f>
        <v>0</v>
      </c>
      <c r="U78" s="112" t="n">
        <f aca="false">+Actuals!R280</f>
        <v>0</v>
      </c>
      <c r="V78" s="111" t="n">
        <f aca="false">+Actuals!S280</f>
        <v>0</v>
      </c>
      <c r="W78" s="112" t="n">
        <f aca="false">+Actuals!T280</f>
        <v>0</v>
      </c>
      <c r="X78" s="111" t="n">
        <f aca="false">+Actuals!U280</f>
        <v>0</v>
      </c>
      <c r="Y78" s="112" t="n">
        <f aca="false">+Actuals!V280</f>
        <v>0</v>
      </c>
      <c r="Z78" s="111" t="n">
        <f aca="false">+Actuals!W280</f>
        <v>0</v>
      </c>
      <c r="AA78" s="112" t="n">
        <f aca="false">+Actuals!X280</f>
        <v>0</v>
      </c>
      <c r="AB78" s="111" t="n">
        <f aca="false">+Actuals!Y280</f>
        <v>0</v>
      </c>
      <c r="AC78" s="112" t="n">
        <f aca="false">+Actuals!Z280</f>
        <v>0</v>
      </c>
      <c r="AD78" s="111" t="n">
        <f aca="false">+Actuals!AA280</f>
        <v>0</v>
      </c>
      <c r="AE78" s="112" t="n">
        <f aca="false">+Actuals!AB280</f>
        <v>0</v>
      </c>
      <c r="AF78" s="111" t="n">
        <f aca="false">+Actuals!AC480</f>
        <v>0</v>
      </c>
      <c r="AG78" s="112" t="n">
        <f aca="false">+Actuals!AD480</f>
        <v>0</v>
      </c>
      <c r="AH78" s="111" t="n">
        <f aca="false">+Actuals!AE480</f>
        <v>0</v>
      </c>
      <c r="AI78" s="112" t="n">
        <f aca="false">+Actuals!AF480</f>
        <v>0</v>
      </c>
      <c r="AJ78" s="111" t="n">
        <f aca="false">+Actuals!AG480</f>
        <v>0</v>
      </c>
      <c r="AK78" s="112" t="n">
        <f aca="false">+Actuals!AH480</f>
        <v>0</v>
      </c>
      <c r="AL78" s="111" t="n">
        <f aca="false">+Actuals!AI480</f>
        <v>0</v>
      </c>
      <c r="AM78" s="112" t="n">
        <f aca="false">+Actuals!AJ480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'TIE-OUT'!R79+RECLASS!R79</f>
        <v>0</v>
      </c>
      <c r="G79" s="13" t="n">
        <f aca="false">'TIE-OUT'!S79+RECLASS!S79</f>
        <v>0</v>
      </c>
      <c r="H79" s="111" t="n">
        <f aca="false">+Actuals!E281</f>
        <v>0</v>
      </c>
      <c r="I79" s="112" t="n">
        <f aca="false">+Actuals!F281</f>
        <v>0</v>
      </c>
      <c r="J79" s="111" t="n">
        <f aca="false">+Actuals!G281</f>
        <v>0</v>
      </c>
      <c r="K79" s="87" t="n">
        <f aca="false">+Actuals!H281</f>
        <v>0</v>
      </c>
      <c r="L79" s="111" t="n">
        <f aca="false">+Actuals!I281</f>
        <v>0</v>
      </c>
      <c r="M79" s="112" t="n">
        <f aca="false">+Actuals!J281</f>
        <v>0</v>
      </c>
      <c r="N79" s="111" t="n">
        <f aca="false">+Actuals!K281</f>
        <v>0</v>
      </c>
      <c r="O79" s="112" t="n">
        <f aca="false">+Actuals!L281</f>
        <v>0</v>
      </c>
      <c r="P79" s="111" t="n">
        <f aca="false">+Actuals!M281</f>
        <v>0</v>
      </c>
      <c r="Q79" s="112" t="n">
        <f aca="false">+Actuals!N281</f>
        <v>0</v>
      </c>
      <c r="R79" s="111" t="n">
        <f aca="false">+Actuals!O281</f>
        <v>0</v>
      </c>
      <c r="S79" s="112" t="n">
        <f aca="false">+Actuals!P281</f>
        <v>0</v>
      </c>
      <c r="T79" s="111" t="n">
        <f aca="false">+Actuals!Q281</f>
        <v>0</v>
      </c>
      <c r="U79" s="112" t="n">
        <f aca="false">+Actuals!R281</f>
        <v>0</v>
      </c>
      <c r="V79" s="111" t="n">
        <f aca="false">+Actuals!S281</f>
        <v>0</v>
      </c>
      <c r="W79" s="112" t="n">
        <f aca="false">+Actuals!T281</f>
        <v>0</v>
      </c>
      <c r="X79" s="111" t="n">
        <f aca="false">+Actuals!U281</f>
        <v>0</v>
      </c>
      <c r="Y79" s="112" t="n">
        <f aca="false">+Actuals!V281</f>
        <v>0</v>
      </c>
      <c r="Z79" s="111" t="n">
        <f aca="false">+Actuals!W281</f>
        <v>0</v>
      </c>
      <c r="AA79" s="112" t="n">
        <f aca="false">+Actuals!X281</f>
        <v>0</v>
      </c>
      <c r="AB79" s="111" t="n">
        <f aca="false">+Actuals!Y281</f>
        <v>0</v>
      </c>
      <c r="AC79" s="112" t="n">
        <f aca="false">+Actuals!Z281</f>
        <v>0</v>
      </c>
      <c r="AD79" s="111" t="n">
        <f aca="false">+Actuals!AA281</f>
        <v>0</v>
      </c>
      <c r="AE79" s="112" t="n">
        <f aca="false">+Actuals!AB281</f>
        <v>0</v>
      </c>
      <c r="AF79" s="111" t="n">
        <f aca="false">+Actuals!AC481</f>
        <v>0</v>
      </c>
      <c r="AG79" s="112" t="n">
        <f aca="false">+Actuals!AD481</f>
        <v>0</v>
      </c>
      <c r="AH79" s="111" t="n">
        <f aca="false">+Actuals!AE481</f>
        <v>0</v>
      </c>
      <c r="AI79" s="112" t="n">
        <f aca="false">+Actuals!AF481</f>
        <v>0</v>
      </c>
      <c r="AJ79" s="111" t="n">
        <f aca="false">+Actuals!AG481</f>
        <v>0</v>
      </c>
      <c r="AK79" s="112" t="n">
        <f aca="false">+Actuals!AH481</f>
        <v>0</v>
      </c>
      <c r="AL79" s="111" t="n">
        <f aca="false">+Actuals!AI481</f>
        <v>0</v>
      </c>
      <c r="AM79" s="112" t="n">
        <f aca="false">+Actuals!AJ481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'TIE-OUT'!R80+RECLASS!R80</f>
        <v>0</v>
      </c>
      <c r="G80" s="13" t="n">
        <f aca="false">'TIE-OUT'!S80+RECLASS!S80</f>
        <v>0</v>
      </c>
      <c r="H80" s="111" t="n">
        <f aca="false">+Actuals!E282</f>
        <v>0</v>
      </c>
      <c r="I80" s="112" t="n">
        <f aca="false">+Actuals!F282</f>
        <v>0</v>
      </c>
      <c r="J80" s="111" t="n">
        <f aca="false">+Actuals!G282</f>
        <v>0</v>
      </c>
      <c r="K80" s="87" t="n">
        <f aca="false">+Actuals!H282</f>
        <v>0</v>
      </c>
      <c r="L80" s="111" t="n">
        <f aca="false">+Actuals!I282</f>
        <v>0</v>
      </c>
      <c r="M80" s="112" t="n">
        <f aca="false">+Actuals!J282</f>
        <v>0</v>
      </c>
      <c r="N80" s="111" t="n">
        <f aca="false">+Actuals!K282</f>
        <v>0</v>
      </c>
      <c r="O80" s="112" t="n">
        <f aca="false">+Actuals!L282</f>
        <v>0</v>
      </c>
      <c r="P80" s="111" t="n">
        <f aca="false">+Actuals!M282</f>
        <v>0</v>
      </c>
      <c r="Q80" s="112" t="n">
        <f aca="false">+Actuals!N282</f>
        <v>0</v>
      </c>
      <c r="R80" s="111" t="n">
        <f aca="false">+Actuals!O282</f>
        <v>0</v>
      </c>
      <c r="S80" s="112" t="n">
        <f aca="false">+Actuals!P282</f>
        <v>0</v>
      </c>
      <c r="T80" s="111" t="n">
        <f aca="false">+Actuals!Q282</f>
        <v>0</v>
      </c>
      <c r="U80" s="112" t="n">
        <f aca="false">+Actuals!R282</f>
        <v>0</v>
      </c>
      <c r="V80" s="111" t="n">
        <f aca="false">+Actuals!S282</f>
        <v>0</v>
      </c>
      <c r="W80" s="112" t="n">
        <f aca="false">+Actuals!T282</f>
        <v>0</v>
      </c>
      <c r="X80" s="111" t="n">
        <f aca="false">+Actuals!U282</f>
        <v>0</v>
      </c>
      <c r="Y80" s="112" t="n">
        <f aca="false">+Actuals!V282</f>
        <v>0</v>
      </c>
      <c r="Z80" s="111" t="n">
        <f aca="false">+Actuals!W282</f>
        <v>0</v>
      </c>
      <c r="AA80" s="112" t="n">
        <f aca="false">+Actuals!X282</f>
        <v>0</v>
      </c>
      <c r="AB80" s="111" t="n">
        <f aca="false">+Actuals!Y282</f>
        <v>0</v>
      </c>
      <c r="AC80" s="112" t="n">
        <f aca="false">+Actuals!Z282</f>
        <v>0</v>
      </c>
      <c r="AD80" s="111" t="n">
        <f aca="false">+Actuals!AA282</f>
        <v>0</v>
      </c>
      <c r="AE80" s="112" t="n">
        <f aca="false">+Actuals!AB282</f>
        <v>0</v>
      </c>
      <c r="AF80" s="111" t="n">
        <f aca="false">+Actuals!AC482</f>
        <v>0</v>
      </c>
      <c r="AG80" s="112" t="n">
        <f aca="false">+Actuals!AD482</f>
        <v>0</v>
      </c>
      <c r="AH80" s="111" t="n">
        <f aca="false">+Actuals!AE482</f>
        <v>0</v>
      </c>
      <c r="AI80" s="112" t="n">
        <f aca="false">+Actuals!AF482</f>
        <v>0</v>
      </c>
      <c r="AJ80" s="111" t="n">
        <f aca="false">+Actuals!AG482</f>
        <v>0</v>
      </c>
      <c r="AK80" s="112" t="n">
        <f aca="false">+Actuals!AH482</f>
        <v>0</v>
      </c>
      <c r="AL80" s="111" t="n">
        <f aca="false">+Actuals!AI482</f>
        <v>0</v>
      </c>
      <c r="AM80" s="112" t="n">
        <f aca="false">+Actuals!AJ482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-59718</v>
      </c>
      <c r="F81" s="13" t="n">
        <f aca="false">'TIE-OUT'!R81+RECLASS!R81</f>
        <v>0</v>
      </c>
      <c r="G81" s="13" t="n">
        <f aca="false">'TIE-OUT'!S81+RECLASS!S81</f>
        <v>0</v>
      </c>
      <c r="H81" s="111" t="n">
        <f aca="false">+Actuals!E283</f>
        <v>0</v>
      </c>
      <c r="I81" s="112" t="n">
        <v>-9718</v>
      </c>
      <c r="J81" s="111" t="n">
        <f aca="false">+Actuals!G283</f>
        <v>0</v>
      </c>
      <c r="K81" s="87" t="n">
        <f aca="false">+Actuals!H283-50000</f>
        <v>-50000</v>
      </c>
      <c r="L81" s="111" t="n">
        <f aca="false">+Actuals!I283</f>
        <v>0</v>
      </c>
      <c r="M81" s="112" t="n">
        <f aca="false">+Actuals!J283</f>
        <v>0</v>
      </c>
      <c r="N81" s="111" t="n">
        <f aca="false">+Actuals!K283</f>
        <v>0</v>
      </c>
      <c r="O81" s="112" t="n">
        <f aca="false">+Actuals!L283</f>
        <v>0</v>
      </c>
      <c r="P81" s="111" t="n">
        <f aca="false">+Actuals!M283</f>
        <v>0</v>
      </c>
      <c r="Q81" s="112" t="n">
        <f aca="false">+Actuals!N283</f>
        <v>0</v>
      </c>
      <c r="R81" s="111" t="n">
        <f aca="false">+Actuals!O283</f>
        <v>0</v>
      </c>
      <c r="S81" s="112" t="n">
        <f aca="false">+Actuals!P283</f>
        <v>0</v>
      </c>
      <c r="T81" s="111" t="n">
        <f aca="false">+Actuals!Q283</f>
        <v>0</v>
      </c>
      <c r="U81" s="112" t="n">
        <f aca="false">+Actuals!R283</f>
        <v>0</v>
      </c>
      <c r="V81" s="111" t="n">
        <f aca="false">+Actuals!S283</f>
        <v>0</v>
      </c>
      <c r="W81" s="112" t="n">
        <f aca="false">+Actuals!T283</f>
        <v>0</v>
      </c>
      <c r="X81" s="111" t="n">
        <f aca="false">+Actuals!U283</f>
        <v>0</v>
      </c>
      <c r="Y81" s="112" t="n">
        <f aca="false">+Actuals!V283</f>
        <v>0</v>
      </c>
      <c r="Z81" s="111" t="n">
        <f aca="false">+Actuals!W283</f>
        <v>0</v>
      </c>
      <c r="AA81" s="112" t="n">
        <f aca="false">+Actuals!X283</f>
        <v>0</v>
      </c>
      <c r="AB81" s="111" t="n">
        <f aca="false">+Actuals!Y283</f>
        <v>0</v>
      </c>
      <c r="AC81" s="112" t="n">
        <f aca="false">+Actuals!Z283</f>
        <v>0</v>
      </c>
      <c r="AD81" s="111" t="n">
        <f aca="false">+Actuals!AA283</f>
        <v>-0</v>
      </c>
      <c r="AE81" s="112" t="n">
        <f aca="false">+Actuals!AB283</f>
        <v>-0</v>
      </c>
      <c r="AF81" s="111" t="n">
        <f aca="false">+Actuals!AC483</f>
        <v>0</v>
      </c>
      <c r="AG81" s="112" t="n">
        <f aca="false">+Actuals!AD483</f>
        <v>0</v>
      </c>
      <c r="AH81" s="111" t="n">
        <f aca="false">+Actuals!AE483</f>
        <v>0</v>
      </c>
      <c r="AI81" s="112" t="n">
        <f aca="false">+Actuals!AF483</f>
        <v>0</v>
      </c>
      <c r="AJ81" s="111" t="n">
        <f aca="false">+Actuals!AG483</f>
        <v>0</v>
      </c>
      <c r="AK81" s="112" t="n">
        <f aca="false">+Actuals!AH483</f>
        <v>0</v>
      </c>
      <c r="AL81" s="111" t="n">
        <f aca="false">+Actuals!AI483</f>
        <v>0</v>
      </c>
      <c r="AM81" s="112" t="n">
        <f aca="false">+Actuals!AJ483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702522.305999999</v>
      </c>
      <c r="F82" s="59" t="n">
        <f aca="false">F16+F24+F29+F36+F43+F45+F47+F49</f>
        <v>0</v>
      </c>
      <c r="G82" s="60" t="n">
        <f aca="false">SUM(G72:G81)+G16+G24+G29+G36+G43+G45+G47+G49+G51+G56+G61+G66</f>
        <v>-9571859.02</v>
      </c>
      <c r="H82" s="59" t="n">
        <f aca="false">H16+H24+H29+H36+H43+H45+H47+H49</f>
        <v>-3000</v>
      </c>
      <c r="I82" s="60" t="n">
        <f aca="false">SUM(I72:I81)+I16+I24+I29+I36+I43+I45+I47+I49+I51+I56+I61+I66</f>
        <v>8832111.81</v>
      </c>
      <c r="J82" s="59" t="n">
        <f aca="false">J16+J24+J29+J36+J43+J45+J47+J49</f>
        <v>0</v>
      </c>
      <c r="K82" s="88" t="n">
        <f aca="false">SUM(K72:K81)+K16+K24+K29+K36+K43+K45+K47+K49+K51+K56+K61+K66</f>
        <v>-9550077.922</v>
      </c>
      <c r="L82" s="59" t="n">
        <f aca="false">L16+L24+L29+L36+L43+L45+L47+L49</f>
        <v>3000</v>
      </c>
      <c r="M82" s="60" t="n">
        <f aca="false">SUM(M72:M81)+M16+M24+M29+M36+M43+M45+M47+M49+M51+M56+M61+M66</f>
        <v>8169564.486</v>
      </c>
      <c r="N82" s="59" t="n">
        <f aca="false">N16+N24+N29+N36+N43+N45+N47+N49</f>
        <v>0</v>
      </c>
      <c r="O82" s="60" t="n">
        <f aca="false">SUM(O72:O81)+O16+O24+O29+O36+O43+O45+O47+O49+O51+O56+O61+O66</f>
        <v>3872545.456</v>
      </c>
      <c r="P82" s="59" t="n">
        <f aca="false">P16+P24+P29+P36+P43+P45+P47+P49</f>
        <v>0</v>
      </c>
      <c r="Q82" s="60" t="n">
        <f aca="false">SUM(Q72:Q81)+Q16+Q24+Q29+Q36+Q43+Q45+Q47+Q49+Q51+Q56+Q61+Q66</f>
        <v>-1298445.75</v>
      </c>
      <c r="R82" s="59" t="n">
        <f aca="false">R16+R24+R29+R36+R43+R45+R47+R49</f>
        <v>0</v>
      </c>
      <c r="S82" s="60" t="n">
        <f aca="false">SUM(S72:S81)+S16+S24+S29+S36+S43+S45+S47+S49+S51+S56+S61+S66</f>
        <v>-522.760000000002</v>
      </c>
      <c r="T82" s="59" t="n">
        <f aca="false">T16+T24+T29+T36+T43+T45+T47+T49</f>
        <v>0</v>
      </c>
      <c r="U82" s="60" t="n">
        <f aca="false">SUM(U72:U81)+U16+U24+U29+U36+U43+U45+U47+U49+U51+U56+U61+U66</f>
        <v>832312.42</v>
      </c>
      <c r="V82" s="59" t="n">
        <f aca="false">V16+V24+V29+V36+V43+V45+V47+V49</f>
        <v>0</v>
      </c>
      <c r="W82" s="60" t="n">
        <f aca="false">SUM(W72:W81)+W16+W24+W29+W36+W43+W45+W47+W49+W51+W56+W61+W66</f>
        <v>269600.935</v>
      </c>
      <c r="X82" s="59" t="n">
        <f aca="false">X16+X24+X29+X36+X43+X45+X47+X49</f>
        <v>0</v>
      </c>
      <c r="Y82" s="60" t="n">
        <f aca="false">SUM(Y72:Y81)+Y16+Y24+Y29+Y36+Y43+Y45+Y47+Y49+Y51+Y56+Y61+Y66</f>
        <v>10738.42</v>
      </c>
      <c r="Z82" s="59" t="n">
        <f aca="false">Z16+Z24+Z29+Z36+Z43+Z45+Z47+Z49</f>
        <v>0</v>
      </c>
      <c r="AA82" s="60" t="n">
        <f aca="false">SUM(AA72:AA81)+AA16+AA24+AA29+AA36+AA43+AA45+AA47+AA49+AA51+AA56+AA61+AA66</f>
        <v>-1789051.346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-15081.2909999999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-955832.62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8220.68399999998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1293.65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1885153.038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1852.11600000006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I84" s="22"/>
    </row>
    <row r="85" customFormat="false" ht="12.75" hidden="false" customHeight="false" outlineLevel="0" collapsed="false">
      <c r="A85" s="62" t="s">
        <v>22</v>
      </c>
      <c r="B85" s="52"/>
      <c r="F85" s="15"/>
      <c r="G85" s="15"/>
      <c r="H85" s="15"/>
      <c r="I85" s="15"/>
      <c r="K85" s="0"/>
      <c r="L85" s="22"/>
    </row>
    <row r="86" customFormat="false" ht="12.75" hidden="false" customHeight="false" outlineLevel="0" collapsed="false">
      <c r="A86" s="3"/>
      <c r="B86" s="52"/>
      <c r="C86" s="54" t="s">
        <v>98</v>
      </c>
      <c r="D86" s="63" t="n">
        <f aca="false">SUM(F86,H86,J86,L86,N86,P86,R86,T86,V86,X86,Z86,AB86,AD86)</f>
        <v>0</v>
      </c>
      <c r="E86" s="63" t="n">
        <f aca="false">SUM(G86,I86,K86,M86,O86,Q86,S86,U86,W86,Y86,AA86,AC86,AE86)</f>
        <v>114789.44</v>
      </c>
      <c r="F86" s="63" t="n">
        <f aca="false">'TIE-OUT'!R86+RECLASS!R86</f>
        <v>0</v>
      </c>
      <c r="G86" s="63" t="n">
        <f aca="false">'TIE-OUT'!S86+RECLASS!S86</f>
        <v>114789.44</v>
      </c>
      <c r="H86" s="63" t="n">
        <v>0</v>
      </c>
      <c r="I86" s="63" t="n">
        <v>0</v>
      </c>
      <c r="J86" s="63" t="n">
        <v>0</v>
      </c>
      <c r="K86" s="63" t="n">
        <v>0</v>
      </c>
      <c r="L86" s="63" t="n">
        <v>0</v>
      </c>
      <c r="M86" s="63" t="n">
        <v>0</v>
      </c>
      <c r="N86" s="63" t="n">
        <v>0</v>
      </c>
      <c r="O86" s="63" t="n">
        <v>0</v>
      </c>
      <c r="P86" s="63" t="n">
        <v>0</v>
      </c>
      <c r="Q86" s="63" t="n">
        <v>0</v>
      </c>
      <c r="R86" s="63" t="n">
        <v>0</v>
      </c>
      <c r="S86" s="63" t="n">
        <v>0</v>
      </c>
      <c r="T86" s="63" t="n">
        <v>0</v>
      </c>
      <c r="U86" s="63" t="n">
        <v>0</v>
      </c>
      <c r="V86" s="63" t="n">
        <v>0</v>
      </c>
      <c r="W86" s="63" t="n">
        <v>0</v>
      </c>
      <c r="X86" s="63" t="n">
        <v>0</v>
      </c>
      <c r="Y86" s="63" t="n">
        <v>0</v>
      </c>
      <c r="Z86" s="63" t="n">
        <v>0</v>
      </c>
      <c r="AA86" s="63" t="n">
        <v>0</v>
      </c>
      <c r="AB86" s="63" t="n">
        <v>0</v>
      </c>
      <c r="AC86" s="63" t="n">
        <v>0</v>
      </c>
      <c r="AD86" s="63" t="n">
        <v>0</v>
      </c>
      <c r="AE86" s="63" t="n">
        <v>0</v>
      </c>
      <c r="AF86" s="63" t="n">
        <v>0</v>
      </c>
      <c r="AG86" s="63" t="n">
        <v>0</v>
      </c>
      <c r="AH86" s="63" t="n">
        <v>0</v>
      </c>
      <c r="AI86" s="63" t="n">
        <v>0</v>
      </c>
      <c r="AJ86" s="63" t="n">
        <v>0</v>
      </c>
      <c r="AK86" s="63" t="n">
        <v>0</v>
      </c>
      <c r="AL86" s="63" t="n">
        <v>0</v>
      </c>
      <c r="AM86" s="63" t="n">
        <v>0</v>
      </c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customFormat="false" ht="12.75" hidden="false" customHeight="false" outlineLevel="0" collapsed="false">
      <c r="A87" s="3"/>
      <c r="B87" s="52"/>
      <c r="C87" s="54" t="s">
        <v>88</v>
      </c>
      <c r="D87" s="64" t="n">
        <f aca="false">SUM(F87,H87,J87,L87,N87,P87,R87,T87,V87,X87,Z87,AB87,AD87)</f>
        <v>0</v>
      </c>
      <c r="E87" s="64" t="n">
        <f aca="false">SUM(G87,I87,K87,M87,O87,Q87,S87,U87,W87,Y87,AA87,AC87,AE87)</f>
        <v>0</v>
      </c>
      <c r="F87" s="64" t="n">
        <f aca="false">'TIE-OUT'!R87+RECLASS!R87</f>
        <v>0</v>
      </c>
      <c r="G87" s="64" t="n">
        <f aca="false">'TIE-OUT'!S87+RECLASS!S87</f>
        <v>0</v>
      </c>
      <c r="H87" s="64" t="n">
        <v>0</v>
      </c>
      <c r="I87" s="64" t="n">
        <v>0</v>
      </c>
      <c r="J87" s="64" t="n">
        <v>0</v>
      </c>
      <c r="K87" s="64" t="n">
        <v>0</v>
      </c>
      <c r="L87" s="64" t="n">
        <v>0</v>
      </c>
      <c r="M87" s="64" t="n">
        <v>0</v>
      </c>
      <c r="N87" s="64" t="n">
        <v>0</v>
      </c>
      <c r="O87" s="64" t="n">
        <v>0</v>
      </c>
      <c r="P87" s="64" t="n">
        <v>0</v>
      </c>
      <c r="Q87" s="64" t="n">
        <v>0</v>
      </c>
      <c r="R87" s="64" t="n">
        <v>0</v>
      </c>
      <c r="S87" s="64" t="n">
        <v>0</v>
      </c>
      <c r="T87" s="64" t="n">
        <v>0</v>
      </c>
      <c r="U87" s="64" t="n">
        <v>0</v>
      </c>
      <c r="V87" s="64" t="n">
        <v>0</v>
      </c>
      <c r="W87" s="64" t="n">
        <v>0</v>
      </c>
      <c r="X87" s="64" t="n">
        <v>0</v>
      </c>
      <c r="Y87" s="64" t="n">
        <v>0</v>
      </c>
      <c r="Z87" s="64" t="n">
        <v>0</v>
      </c>
      <c r="AA87" s="64" t="n">
        <v>0</v>
      </c>
      <c r="AB87" s="64" t="n">
        <v>0</v>
      </c>
      <c r="AC87" s="64" t="n">
        <v>0</v>
      </c>
      <c r="AD87" s="64" t="n">
        <v>0</v>
      </c>
      <c r="AE87" s="64" t="n">
        <v>0</v>
      </c>
      <c r="AF87" s="64" t="n">
        <v>0</v>
      </c>
      <c r="AG87" s="64" t="n">
        <v>0</v>
      </c>
      <c r="AH87" s="64" t="n">
        <v>0</v>
      </c>
      <c r="AI87" s="64" t="n">
        <v>0</v>
      </c>
      <c r="AJ87" s="64" t="n">
        <v>0</v>
      </c>
      <c r="AK87" s="64" t="n">
        <v>0</v>
      </c>
      <c r="AL87" s="64" t="n">
        <v>0</v>
      </c>
      <c r="AM87" s="64" t="n">
        <v>0</v>
      </c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customFormat="false" ht="12.75" hidden="false" customHeight="false" outlineLevel="0" collapsed="false">
      <c r="A88" s="3"/>
      <c r="B88" s="52"/>
      <c r="C88" s="54" t="s">
        <v>89</v>
      </c>
      <c r="D88" s="65" t="n">
        <f aca="false">SUM(F88,H88,J88,L88,N88,P88,R88,T88,V88,X88,Z88,AB88,AD88)</f>
        <v>0</v>
      </c>
      <c r="E88" s="65" t="n">
        <f aca="false">SUM(G88,I88,K88,M88,O88,Q88,S88,U88,W88,Y88,AA88,AC88,AE88)</f>
        <v>-121600</v>
      </c>
      <c r="F88" s="65" t="n">
        <f aca="false">'TIE-OUT'!R88+RECLASS!R88</f>
        <v>0</v>
      </c>
      <c r="G88" s="65" t="n">
        <f aca="false">'TIE-OUT'!S88+RECLASS!S88</f>
        <v>-121600</v>
      </c>
      <c r="H88" s="65" t="n">
        <v>0</v>
      </c>
      <c r="I88" s="65" t="n">
        <v>0</v>
      </c>
      <c r="J88" s="65" t="n">
        <v>0</v>
      </c>
      <c r="K88" s="65" t="n">
        <v>0</v>
      </c>
      <c r="L88" s="65" t="n">
        <v>0</v>
      </c>
      <c r="M88" s="65" t="n">
        <v>0</v>
      </c>
      <c r="N88" s="65" t="n">
        <v>0</v>
      </c>
      <c r="O88" s="65" t="n">
        <v>0</v>
      </c>
      <c r="P88" s="65" t="n">
        <v>0</v>
      </c>
      <c r="Q88" s="65" t="n">
        <v>0</v>
      </c>
      <c r="R88" s="65" t="n">
        <v>0</v>
      </c>
      <c r="S88" s="65" t="n">
        <v>0</v>
      </c>
      <c r="T88" s="65" t="n">
        <v>0</v>
      </c>
      <c r="U88" s="65" t="n">
        <v>0</v>
      </c>
      <c r="V88" s="65" t="n">
        <v>0</v>
      </c>
      <c r="W88" s="65" t="n">
        <v>0</v>
      </c>
      <c r="X88" s="65" t="n">
        <v>0</v>
      </c>
      <c r="Y88" s="65" t="n">
        <v>0</v>
      </c>
      <c r="Z88" s="65" t="n">
        <v>0</v>
      </c>
      <c r="AA88" s="65" t="n">
        <v>0</v>
      </c>
      <c r="AB88" s="65" t="n">
        <v>0</v>
      </c>
      <c r="AC88" s="65" t="n">
        <v>0</v>
      </c>
      <c r="AD88" s="65" t="n">
        <v>0</v>
      </c>
      <c r="AE88" s="65" t="n">
        <v>0</v>
      </c>
      <c r="AF88" s="65" t="n">
        <v>0</v>
      </c>
      <c r="AG88" s="65" t="n">
        <v>0</v>
      </c>
      <c r="AH88" s="65" t="n">
        <v>0</v>
      </c>
      <c r="AI88" s="65" t="n">
        <v>0</v>
      </c>
      <c r="AJ88" s="65" t="n">
        <v>0</v>
      </c>
      <c r="AK88" s="65" t="n">
        <v>0</v>
      </c>
      <c r="AL88" s="65" t="n">
        <v>0</v>
      </c>
      <c r="AM88" s="65" t="n">
        <v>0</v>
      </c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customFormat="false" ht="20.25" hidden="false" customHeight="true" outlineLevel="0" collapsed="false">
      <c r="A89" s="102"/>
      <c r="B89" s="103"/>
      <c r="C89" s="68" t="s">
        <v>99</v>
      </c>
      <c r="D89" s="108" t="n">
        <f aca="false">SUM(D86:D88)</f>
        <v>0</v>
      </c>
      <c r="E89" s="108" t="n">
        <f aca="false">SUM(E86:E88)</f>
        <v>-6810.56</v>
      </c>
      <c r="F89" s="108" t="n">
        <f aca="false">SUM(F86:F88)</f>
        <v>0</v>
      </c>
      <c r="G89" s="108" t="n">
        <f aca="false">SUM(G86:G88)</f>
        <v>-6810.56</v>
      </c>
      <c r="H89" s="108" t="n">
        <f aca="false">SUM(H86:H88)</f>
        <v>0</v>
      </c>
      <c r="I89" s="108" t="n">
        <f aca="false">SUM(I86:I88)</f>
        <v>0</v>
      </c>
      <c r="J89" s="108" t="n">
        <f aca="false">SUM(J86:J88)</f>
        <v>0</v>
      </c>
      <c r="K89" s="108" t="n">
        <f aca="false">SUM(K86:K88)</f>
        <v>0</v>
      </c>
      <c r="L89" s="108" t="n">
        <f aca="false">SUM(L86:L88)</f>
        <v>0</v>
      </c>
      <c r="M89" s="108" t="n">
        <f aca="false">SUM(M86:M88)</f>
        <v>0</v>
      </c>
      <c r="N89" s="108" t="n">
        <f aca="false">SUM(N86:N88)</f>
        <v>0</v>
      </c>
      <c r="O89" s="108" t="n">
        <f aca="false">SUM(O86:O88)</f>
        <v>0</v>
      </c>
      <c r="P89" s="108" t="n">
        <f aca="false">SUM(P86:P88)</f>
        <v>0</v>
      </c>
      <c r="Q89" s="108" t="n">
        <f aca="false">SUM(Q86:Q88)</f>
        <v>0</v>
      </c>
      <c r="R89" s="108" t="n">
        <f aca="false">SUM(R86:R88)</f>
        <v>0</v>
      </c>
      <c r="S89" s="108" t="n">
        <f aca="false">SUM(S86:S88)</f>
        <v>0</v>
      </c>
      <c r="T89" s="108" t="n">
        <f aca="false">SUM(T86:T88)</f>
        <v>0</v>
      </c>
      <c r="U89" s="108" t="n">
        <f aca="false">SUM(U86:U88)</f>
        <v>0</v>
      </c>
      <c r="V89" s="108" t="n">
        <f aca="false">SUM(V86:V88)</f>
        <v>0</v>
      </c>
      <c r="W89" s="108" t="n">
        <f aca="false">SUM(W86:W88)</f>
        <v>0</v>
      </c>
      <c r="X89" s="108" t="n">
        <f aca="false">SUM(X86:X88)</f>
        <v>0</v>
      </c>
      <c r="Y89" s="108" t="n">
        <f aca="false">SUM(Y86:Y88)</f>
        <v>0</v>
      </c>
      <c r="Z89" s="108" t="n">
        <f aca="false">SUM(Z86:Z88)</f>
        <v>0</v>
      </c>
      <c r="AA89" s="108" t="n">
        <f aca="false">SUM(AA86:AA88)</f>
        <v>0</v>
      </c>
      <c r="AB89" s="108" t="n">
        <f aca="false">SUM(AB86:AB88)</f>
        <v>0</v>
      </c>
      <c r="AC89" s="108" t="n">
        <f aca="false">SUM(AC86:AC88)</f>
        <v>0</v>
      </c>
      <c r="AD89" s="108" t="n">
        <f aca="false">SUM(AD86:AD88)</f>
        <v>0</v>
      </c>
      <c r="AE89" s="108" t="n">
        <f aca="false">SUM(AE86:AE88)</f>
        <v>0</v>
      </c>
      <c r="AF89" s="108" t="n">
        <f aca="false">SUM(AF86:AF88)</f>
        <v>0</v>
      </c>
      <c r="AG89" s="108" t="n">
        <f aca="false">SUM(AG86:AG88)</f>
        <v>0</v>
      </c>
      <c r="AH89" s="108" t="n">
        <f aca="false">SUM(AH86:AH88)</f>
        <v>0</v>
      </c>
      <c r="AI89" s="108" t="n">
        <f aca="false">SUM(AI86:AI88)</f>
        <v>0</v>
      </c>
      <c r="AJ89" s="108" t="n">
        <f aca="false">SUM(AJ86:AJ88)</f>
        <v>0</v>
      </c>
      <c r="AK89" s="108" t="n">
        <f aca="false">SUM(AK86:AK88)</f>
        <v>0</v>
      </c>
      <c r="AL89" s="108" t="n">
        <f aca="false">SUM(AL86:AL88)</f>
        <v>0</v>
      </c>
      <c r="AM89" s="108" t="n">
        <f aca="false">SUM(AM86:AM88)</f>
        <v>0</v>
      </c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</row>
    <row r="90" customFormat="false" ht="12.75" hidden="false" customHeight="false" outlineLevel="0" collapsed="false">
      <c r="A90" s="62"/>
      <c r="B90" s="52"/>
      <c r="F90" s="15"/>
      <c r="G90" s="15"/>
      <c r="H90" s="15"/>
      <c r="I90" s="15"/>
      <c r="K90" s="0"/>
    </row>
    <row r="91" customFormat="false" ht="20.25" hidden="false" customHeight="true" outlineLevel="0" collapsed="false">
      <c r="A91" s="66"/>
      <c r="B91" s="67"/>
      <c r="C91" s="68" t="s">
        <v>100</v>
      </c>
      <c r="D91" s="69" t="n">
        <f aca="false">+D82+D89</f>
        <v>0</v>
      </c>
      <c r="E91" s="69" t="n">
        <f aca="false">+E82+E89</f>
        <v>695711.745999999</v>
      </c>
      <c r="F91" s="69" t="n">
        <f aca="false">+F82+F89</f>
        <v>0</v>
      </c>
      <c r="G91" s="69" t="n">
        <f aca="false">+G82+G89</f>
        <v>-9578669.58</v>
      </c>
      <c r="H91" s="69" t="n">
        <f aca="false">+H82+H89</f>
        <v>-3000</v>
      </c>
      <c r="I91" s="69" t="n">
        <f aca="false">+I82+I89</f>
        <v>8832111.81</v>
      </c>
      <c r="J91" s="69" t="n">
        <f aca="false">+J82+J89</f>
        <v>0</v>
      </c>
      <c r="K91" s="69" t="n">
        <f aca="false">+K82+K89</f>
        <v>-9550077.922</v>
      </c>
      <c r="L91" s="69" t="n">
        <f aca="false">+L82+L89</f>
        <v>3000</v>
      </c>
      <c r="M91" s="69" t="n">
        <f aca="false">+M82+M89</f>
        <v>8169564.486</v>
      </c>
      <c r="N91" s="69" t="n">
        <f aca="false">+N82+N89</f>
        <v>0</v>
      </c>
      <c r="O91" s="69" t="n">
        <f aca="false">+O82+O89</f>
        <v>3872545.456</v>
      </c>
      <c r="P91" s="69" t="n">
        <f aca="false">+P82+P89</f>
        <v>0</v>
      </c>
      <c r="Q91" s="69" t="n">
        <f aca="false">+Q82+Q89</f>
        <v>-1298445.75</v>
      </c>
      <c r="R91" s="69" t="n">
        <f aca="false">+R82+R89</f>
        <v>0</v>
      </c>
      <c r="S91" s="69" t="n">
        <f aca="false">+S82+S89</f>
        <v>-522.760000000002</v>
      </c>
      <c r="T91" s="69" t="n">
        <f aca="false">+T82+T89</f>
        <v>0</v>
      </c>
      <c r="U91" s="69" t="n">
        <f aca="false">+U82+U89</f>
        <v>832312.42</v>
      </c>
      <c r="V91" s="69" t="n">
        <f aca="false">+V82+V89</f>
        <v>0</v>
      </c>
      <c r="W91" s="69" t="n">
        <f aca="false">+W82+W89</f>
        <v>269600.935</v>
      </c>
      <c r="X91" s="69" t="n">
        <f aca="false">+X82+X89</f>
        <v>0</v>
      </c>
      <c r="Y91" s="69" t="n">
        <f aca="false">+Y82+Y89</f>
        <v>10738.42</v>
      </c>
      <c r="Z91" s="69" t="n">
        <f aca="false">+Z82+Z89</f>
        <v>0</v>
      </c>
      <c r="AA91" s="69" t="n">
        <f aca="false">+AA82+AA89</f>
        <v>-1789051.346</v>
      </c>
      <c r="AB91" s="69" t="n">
        <f aca="false">+AB82+AB89</f>
        <v>0</v>
      </c>
      <c r="AC91" s="69" t="n">
        <f aca="false">+AC82+AC89</f>
        <v>-15081.2909999999</v>
      </c>
      <c r="AD91" s="69" t="n">
        <f aca="false">+AD82+AD89</f>
        <v>0</v>
      </c>
      <c r="AE91" s="69" t="n">
        <f aca="false">+AE82+AE89</f>
        <v>-955832.62</v>
      </c>
      <c r="AF91" s="69" t="n">
        <f aca="false">+AF82+AF89</f>
        <v>0</v>
      </c>
      <c r="AG91" s="69" t="n">
        <f aca="false">+AG82+AG89</f>
        <v>8220.68399999998</v>
      </c>
      <c r="AH91" s="69" t="n">
        <f aca="false">+AH82+AH89</f>
        <v>0</v>
      </c>
      <c r="AI91" s="69" t="n">
        <f aca="false">+AI82+AI89</f>
        <v>1293.65</v>
      </c>
      <c r="AJ91" s="69" t="n">
        <f aca="false">+AJ82+AJ89</f>
        <v>0</v>
      </c>
      <c r="AK91" s="69" t="n">
        <f aca="false">+AK82+AK89</f>
        <v>1885153.038</v>
      </c>
      <c r="AL91" s="69" t="n">
        <f aca="false">+AL82+AL89</f>
        <v>0</v>
      </c>
      <c r="AM91" s="69" t="n">
        <f aca="false">+AM82+AM89</f>
        <v>1852.11600000006</v>
      </c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B61" activePane="bottomRight" state="frozen"/>
      <selection pane="topLeft" activeCell="A1" activeCellId="0" sqref="A1"/>
      <selection pane="topRight" activeCell="AB1" activeCellId="0" sqref="AB1"/>
      <selection pane="bottomLeft" activeCell="A61" activeCellId="0" sqref="A61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28"/>
    <col collapsed="false" customWidth="true" hidden="false" outlineLevel="0" max="57" min="12" style="0" width="15.28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1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84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120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25379879</v>
      </c>
      <c r="E11" s="47" t="n">
        <f aca="false">SUM(G11,I11,K11,M11,O11,Q11,S11,U11,W11,Y11,AA11,AC11,AE11,AG11,AI11,AK11,AM11)</f>
        <v>47481128.52</v>
      </c>
      <c r="F11" s="13" t="n">
        <f aca="false">'TIE-OUT'!P11+RECLASS!P11</f>
        <v>0</v>
      </c>
      <c r="G11" s="47" t="n">
        <f aca="false">'TIE-OUT'!Q11+RECLASS!Q11</f>
        <v>0</v>
      </c>
      <c r="H11" s="111" t="n">
        <f aca="false">+Actuals!E4</f>
        <v>25430142</v>
      </c>
      <c r="I11" s="112" t="n">
        <f aca="false">+Actuals!F4</f>
        <v>47754063.15</v>
      </c>
      <c r="J11" s="111" t="n">
        <f aca="false">+Actuals!G4</f>
        <v>328672</v>
      </c>
      <c r="K11" s="87" t="n">
        <f aca="false">+Actuals!H4</f>
        <v>510966.03</v>
      </c>
      <c r="L11" s="111" t="n">
        <f aca="false">+Actuals!I4</f>
        <v>34686</v>
      </c>
      <c r="M11" s="112" t="n">
        <f aca="false">+Actuals!J4</f>
        <v>295627.52</v>
      </c>
      <c r="N11" s="111" t="n">
        <f aca="false">+Actuals!K4</f>
        <v>-383436</v>
      </c>
      <c r="O11" s="112" t="n">
        <f aca="false">+Actuals!L4</f>
        <v>-746477.4</v>
      </c>
      <c r="P11" s="111" t="n">
        <f aca="false">+Actuals!M4</f>
        <v>-103707</v>
      </c>
      <c r="Q11" s="112" t="n">
        <f aca="false">+Actuals!N4</f>
        <v>-521369.96</v>
      </c>
      <c r="R11" s="111" t="n">
        <f aca="false">+Actuals!O4</f>
        <v>-156160</v>
      </c>
      <c r="S11" s="112" t="n">
        <f aca="false">+Actuals!P4</f>
        <v>-285978.83</v>
      </c>
      <c r="T11" s="111" t="n">
        <f aca="false">+Actuals!Q4</f>
        <v>21602</v>
      </c>
      <c r="U11" s="112" t="n">
        <f aca="false">+Actuals!R4</f>
        <v>54022.69</v>
      </c>
      <c r="V11" s="111" t="n">
        <f aca="false">+Actuals!S4</f>
        <v>-0</v>
      </c>
      <c r="W11" s="112" t="n">
        <f aca="false">+Actuals!T4</f>
        <v>0.01</v>
      </c>
      <c r="X11" s="111" t="n">
        <f aca="false">+Actuals!U4</f>
        <v>-6287</v>
      </c>
      <c r="Y11" s="112" t="n">
        <f aca="false">+Actuals!V4</f>
        <v>-11055.22</v>
      </c>
      <c r="Z11" s="111" t="n">
        <f aca="false">+Actuals!W4</f>
        <v>228993</v>
      </c>
      <c r="AA11" s="112" t="n">
        <f aca="false">+Actuals!X4</f>
        <v>449867.06</v>
      </c>
      <c r="AB11" s="111" t="n">
        <f aca="false">+Actuals!Y4</f>
        <v>-0</v>
      </c>
      <c r="AC11" s="112" t="n">
        <f aca="false">+Actuals!Z4</f>
        <v>-0</v>
      </c>
      <c r="AD11" s="111" t="n">
        <f aca="false">+Actuals!AA4</f>
        <v>-20149</v>
      </c>
      <c r="AE11" s="112" t="n">
        <f aca="false">+Actuals!AB4</f>
        <v>-34772.88</v>
      </c>
      <c r="AF11" s="111" t="n">
        <f aca="false">+Actuals!AC4</f>
        <v>-0</v>
      </c>
      <c r="AG11" s="112" t="n">
        <f aca="false">+Actuals!AD4</f>
        <v>-188.08</v>
      </c>
      <c r="AH11" s="111" t="n">
        <f aca="false">+Actuals!AE4</f>
        <v>669</v>
      </c>
      <c r="AI11" s="112" t="n">
        <f aca="false">+Actuals!AF4</f>
        <v>1184.13</v>
      </c>
      <c r="AJ11" s="111" t="n">
        <f aca="false">+Actuals!AG4</f>
        <v>-0</v>
      </c>
      <c r="AK11" s="112" t="n">
        <f aca="false">+Actuals!AH4</f>
        <v>-0</v>
      </c>
      <c r="AL11" s="111" t="n">
        <f aca="false">+Actuals!AI4</f>
        <v>4854</v>
      </c>
      <c r="AM11" s="112" t="n">
        <f aca="false">+Actuals!AJ4</f>
        <v>15240.3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-2899134.3</v>
      </c>
      <c r="F12" s="13" t="n">
        <f aca="false">'TIE-OUT'!P12+RECLASS!P12</f>
        <v>0</v>
      </c>
      <c r="G12" s="47" t="n">
        <f aca="false">'TIE-OUT'!Q12+RECLASS!Q12</f>
        <v>-2899134.3</v>
      </c>
      <c r="H12" s="111" t="n">
        <f aca="false">+Actuals!E5</f>
        <v>0</v>
      </c>
      <c r="I12" s="112" t="n">
        <f aca="false">+Actuals!F5</f>
        <v>0</v>
      </c>
      <c r="J12" s="111" t="n">
        <f aca="false">+Actuals!G5</f>
        <v>0</v>
      </c>
      <c r="K12" s="87" t="n">
        <f aca="false">+Actuals!H5</f>
        <v>0</v>
      </c>
      <c r="L12" s="111" t="n">
        <f aca="false">+Actuals!I5</f>
        <v>0</v>
      </c>
      <c r="M12" s="112" t="n">
        <f aca="false">+Actuals!J5</f>
        <v>0</v>
      </c>
      <c r="N12" s="111" t="n">
        <f aca="false">+Actuals!K5</f>
        <v>0</v>
      </c>
      <c r="O12" s="112" t="n">
        <f aca="false">+Actuals!L5</f>
        <v>0</v>
      </c>
      <c r="P12" s="111" t="n">
        <f aca="false">+Actuals!M5</f>
        <v>0</v>
      </c>
      <c r="Q12" s="112" t="n">
        <f aca="false">+Actuals!N5</f>
        <v>0</v>
      </c>
      <c r="R12" s="111" t="n">
        <f aca="false">+Actuals!O5</f>
        <v>0</v>
      </c>
      <c r="S12" s="112" t="n">
        <f aca="false">+Actuals!P5</f>
        <v>0</v>
      </c>
      <c r="T12" s="111" t="n">
        <f aca="false">+Actuals!Q5</f>
        <v>0</v>
      </c>
      <c r="U12" s="112" t="n">
        <f aca="false">+Actuals!R5</f>
        <v>0</v>
      </c>
      <c r="V12" s="111" t="n">
        <f aca="false">+Actuals!S5</f>
        <v>0</v>
      </c>
      <c r="W12" s="112" t="n">
        <f aca="false">+Actuals!T5</f>
        <v>0</v>
      </c>
      <c r="X12" s="111" t="n">
        <f aca="false">+Actuals!U5</f>
        <v>0</v>
      </c>
      <c r="Y12" s="112" t="n">
        <f aca="false">+Actuals!V5</f>
        <v>0</v>
      </c>
      <c r="Z12" s="111" t="n">
        <f aca="false">+Actuals!W5</f>
        <v>0</v>
      </c>
      <c r="AA12" s="112" t="n">
        <f aca="false">+Actuals!X5</f>
        <v>0</v>
      </c>
      <c r="AB12" s="111" t="n">
        <f aca="false">+Actuals!Y5</f>
        <v>0</v>
      </c>
      <c r="AC12" s="112" t="n">
        <f aca="false">+Actuals!Z5</f>
        <v>0</v>
      </c>
      <c r="AD12" s="111" t="n">
        <f aca="false">+Actuals!AA5</f>
        <v>0</v>
      </c>
      <c r="AE12" s="112" t="n">
        <f aca="false">+Actuals!AB5</f>
        <v>0</v>
      </c>
      <c r="AF12" s="111" t="n">
        <f aca="false">+Actuals!AC5</f>
        <v>0</v>
      </c>
      <c r="AG12" s="112" t="n">
        <f aca="false">+Actuals!AD5</f>
        <v>0</v>
      </c>
      <c r="AH12" s="111" t="n">
        <f aca="false">+Actuals!AE5</f>
        <v>0</v>
      </c>
      <c r="AI12" s="112" t="n">
        <f aca="false">+Actuals!AF5</f>
        <v>0</v>
      </c>
      <c r="AJ12" s="111" t="n">
        <f aca="false">+Actuals!AG5</f>
        <v>0</v>
      </c>
      <c r="AK12" s="112" t="n">
        <f aca="false">+Actuals!AH5</f>
        <v>0</v>
      </c>
      <c r="AL12" s="111" t="n">
        <f aca="false">+Actuals!AI5</f>
        <v>0</v>
      </c>
      <c r="AM12" s="112" t="n">
        <f aca="false">+Actuals!AJ5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0</v>
      </c>
      <c r="E13" s="47" t="n">
        <f aca="false">SUM(G13,I13,K13,M13,O13,Q13,S13,U13,W13,Y13,AA13,AC13,AE13,AG13,AI13,AK13,AM13)</f>
        <v>0</v>
      </c>
      <c r="F13" s="13" t="n">
        <f aca="false">'TIE-OUT'!P13+RECLASS!P13</f>
        <v>0</v>
      </c>
      <c r="G13" s="47" t="n">
        <f aca="false">'TIE-OUT'!Q13+RECLASS!Q13</f>
        <v>0</v>
      </c>
      <c r="H13" s="111" t="n">
        <f aca="false">+Actuals!E6</f>
        <v>0</v>
      </c>
      <c r="I13" s="112" t="n">
        <f aca="false">+Actuals!F6</f>
        <v>0</v>
      </c>
      <c r="J13" s="111" t="n">
        <f aca="false">+Actuals!G6</f>
        <v>0</v>
      </c>
      <c r="K13" s="87" t="n">
        <f aca="false">+Actuals!H6</f>
        <v>0</v>
      </c>
      <c r="L13" s="111" t="n">
        <f aca="false">+Actuals!I6</f>
        <v>0</v>
      </c>
      <c r="M13" s="112" t="n">
        <f aca="false">+Actuals!J6</f>
        <v>0</v>
      </c>
      <c r="N13" s="111" t="n">
        <f aca="false">+Actuals!K6</f>
        <v>0</v>
      </c>
      <c r="O13" s="112" t="n">
        <f aca="false">+Actuals!L6</f>
        <v>0</v>
      </c>
      <c r="P13" s="111" t="n">
        <f aca="false">+Actuals!M6</f>
        <v>0</v>
      </c>
      <c r="Q13" s="112" t="n">
        <f aca="false">+Actuals!N6</f>
        <v>0</v>
      </c>
      <c r="R13" s="111" t="n">
        <f aca="false">+Actuals!O6</f>
        <v>0</v>
      </c>
      <c r="S13" s="112" t="n">
        <f aca="false">+Actuals!P6</f>
        <v>0</v>
      </c>
      <c r="T13" s="111" t="n">
        <f aca="false">+Actuals!Q6</f>
        <v>0</v>
      </c>
      <c r="U13" s="112" t="n">
        <f aca="false">+Actuals!R6</f>
        <v>0</v>
      </c>
      <c r="V13" s="111" t="n">
        <f aca="false">+Actuals!S6</f>
        <v>0</v>
      </c>
      <c r="W13" s="112" t="n">
        <f aca="false">+Actuals!T6</f>
        <v>0</v>
      </c>
      <c r="X13" s="111" t="n">
        <f aca="false">+Actuals!U6</f>
        <v>0</v>
      </c>
      <c r="Y13" s="112" t="n">
        <f aca="false">+Actuals!V6</f>
        <v>0</v>
      </c>
      <c r="Z13" s="111" t="n">
        <f aca="false">+Actuals!W6</f>
        <v>0</v>
      </c>
      <c r="AA13" s="112" t="n">
        <f aca="false">+Actuals!X6</f>
        <v>0</v>
      </c>
      <c r="AB13" s="111" t="n">
        <f aca="false">+Actuals!Y6</f>
        <v>0</v>
      </c>
      <c r="AC13" s="112" t="n">
        <f aca="false">+Actuals!Z6</f>
        <v>0</v>
      </c>
      <c r="AD13" s="111" t="n">
        <f aca="false">+Actuals!AA6</f>
        <v>0</v>
      </c>
      <c r="AE13" s="112" t="n">
        <f aca="false">+Actuals!AB6</f>
        <v>0</v>
      </c>
      <c r="AF13" s="111" t="n">
        <f aca="false">+Actuals!AC6</f>
        <v>0</v>
      </c>
      <c r="AG13" s="112" t="n">
        <f aca="false">+Actuals!AD6</f>
        <v>0</v>
      </c>
      <c r="AH13" s="111" t="n">
        <f aca="false">+Actuals!AE6</f>
        <v>0</v>
      </c>
      <c r="AI13" s="112" t="n">
        <f aca="false">+Actuals!AF6</f>
        <v>0</v>
      </c>
      <c r="AJ13" s="111" t="n">
        <f aca="false">+Actuals!AG6</f>
        <v>0</v>
      </c>
      <c r="AK13" s="112" t="n">
        <f aca="false">+Actuals!AH6</f>
        <v>0</v>
      </c>
      <c r="AL13" s="111" t="n">
        <f aca="false">+Actuals!AI6</f>
        <v>0</v>
      </c>
      <c r="AM13" s="112" t="n">
        <f aca="false">+Actuals!AJ6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'TIE-OUT'!P14+RECLASS!P14</f>
        <v>0</v>
      </c>
      <c r="G14" s="47" t="n">
        <f aca="false">'TIE-OUT'!Q14+RECLASS!Q14</f>
        <v>0</v>
      </c>
      <c r="H14" s="111" t="n">
        <f aca="false">+Actuals!E7</f>
        <v>0</v>
      </c>
      <c r="I14" s="112" t="n">
        <f aca="false">+Actuals!F7</f>
        <v>0</v>
      </c>
      <c r="J14" s="111" t="n">
        <f aca="false">+Actuals!G7</f>
        <v>0</v>
      </c>
      <c r="K14" s="87" t="n">
        <f aca="false">+Actuals!H7</f>
        <v>0</v>
      </c>
      <c r="L14" s="111" t="n">
        <f aca="false">+Actuals!I7</f>
        <v>0</v>
      </c>
      <c r="M14" s="112" t="n">
        <f aca="false">+Actuals!J7</f>
        <v>0</v>
      </c>
      <c r="N14" s="111" t="n">
        <f aca="false">+Actuals!K7</f>
        <v>0</v>
      </c>
      <c r="O14" s="112" t="n">
        <f aca="false">+Actuals!L7</f>
        <v>0</v>
      </c>
      <c r="P14" s="111" t="n">
        <f aca="false">+Actuals!M7</f>
        <v>0</v>
      </c>
      <c r="Q14" s="112" t="n">
        <f aca="false">+Actuals!N7</f>
        <v>0</v>
      </c>
      <c r="R14" s="111" t="n">
        <f aca="false">+Actuals!O7</f>
        <v>0</v>
      </c>
      <c r="S14" s="112" t="n">
        <f aca="false">+Actuals!P7</f>
        <v>0</v>
      </c>
      <c r="T14" s="111" t="n">
        <f aca="false">+Actuals!Q7</f>
        <v>0</v>
      </c>
      <c r="U14" s="112" t="n">
        <f aca="false">+Actuals!R7</f>
        <v>0</v>
      </c>
      <c r="V14" s="111" t="n">
        <f aca="false">+Actuals!S7</f>
        <v>0</v>
      </c>
      <c r="W14" s="112" t="n">
        <f aca="false">+Actuals!T7</f>
        <v>0</v>
      </c>
      <c r="X14" s="111" t="n">
        <f aca="false">+Actuals!U7</f>
        <v>0</v>
      </c>
      <c r="Y14" s="112" t="n">
        <f aca="false">+Actuals!V7</f>
        <v>0</v>
      </c>
      <c r="Z14" s="111" t="n">
        <f aca="false">+Actuals!W7</f>
        <v>0</v>
      </c>
      <c r="AA14" s="112" t="n">
        <f aca="false">+Actuals!X7</f>
        <v>0</v>
      </c>
      <c r="AB14" s="111" t="n">
        <f aca="false">+Actuals!Y7</f>
        <v>0</v>
      </c>
      <c r="AC14" s="112" t="n">
        <f aca="false">+Actuals!Z7</f>
        <v>0</v>
      </c>
      <c r="AD14" s="111" t="n">
        <f aca="false">+Actuals!AA7</f>
        <v>0</v>
      </c>
      <c r="AE14" s="112" t="n">
        <f aca="false">+Actuals!AB7</f>
        <v>0</v>
      </c>
      <c r="AF14" s="111" t="n">
        <f aca="false">+Actuals!AC7</f>
        <v>0</v>
      </c>
      <c r="AG14" s="112" t="n">
        <f aca="false">+Actuals!AD7</f>
        <v>0</v>
      </c>
      <c r="AH14" s="111" t="n">
        <f aca="false">+Actuals!AE7</f>
        <v>0</v>
      </c>
      <c r="AI14" s="112" t="n">
        <f aca="false">+Actuals!AF7</f>
        <v>0</v>
      </c>
      <c r="AJ14" s="111" t="n">
        <f aca="false">+Actuals!AG7</f>
        <v>0</v>
      </c>
      <c r="AK14" s="112" t="n">
        <f aca="false">+Actuals!AH7</f>
        <v>0</v>
      </c>
      <c r="AL14" s="111" t="n">
        <f aca="false">+Actuals!AI7</f>
        <v>0</v>
      </c>
      <c r="AM14" s="112" t="n">
        <f aca="false">+Actuals!AJ7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'TIE-OUT'!P15+RECLASS!P15</f>
        <v>0</v>
      </c>
      <c r="G15" s="115" t="n">
        <f aca="false">'TIE-OUT'!Q15+RECLASS!Q15</f>
        <v>0</v>
      </c>
      <c r="H15" s="111" t="n">
        <f aca="false">+Actuals!E8</f>
        <v>0</v>
      </c>
      <c r="I15" s="112" t="n">
        <f aca="false">+Actuals!F8</f>
        <v>0</v>
      </c>
      <c r="J15" s="111" t="n">
        <f aca="false">+Actuals!G8</f>
        <v>0</v>
      </c>
      <c r="K15" s="87" t="n">
        <f aca="false">+Actuals!H8</f>
        <v>0</v>
      </c>
      <c r="L15" s="111" t="n">
        <f aca="false">+Actuals!I8</f>
        <v>0</v>
      </c>
      <c r="M15" s="112" t="n">
        <f aca="false">+Actuals!J8</f>
        <v>0</v>
      </c>
      <c r="N15" s="111" t="n">
        <f aca="false">+Actuals!K8</f>
        <v>0</v>
      </c>
      <c r="O15" s="112" t="n">
        <f aca="false">+Actuals!L8</f>
        <v>0</v>
      </c>
      <c r="P15" s="111" t="n">
        <f aca="false">+Actuals!M8</f>
        <v>0</v>
      </c>
      <c r="Q15" s="112" t="n">
        <f aca="false">+Actuals!N8</f>
        <v>0</v>
      </c>
      <c r="R15" s="111" t="n">
        <f aca="false">+Actuals!O8</f>
        <v>0</v>
      </c>
      <c r="S15" s="112" t="n">
        <f aca="false">+Actuals!P8</f>
        <v>0</v>
      </c>
      <c r="T15" s="111" t="n">
        <f aca="false">+Actuals!Q8</f>
        <v>0</v>
      </c>
      <c r="U15" s="112" t="n">
        <f aca="false">+Actuals!R8</f>
        <v>0</v>
      </c>
      <c r="V15" s="111" t="n">
        <f aca="false">+Actuals!S8</f>
        <v>0</v>
      </c>
      <c r="W15" s="112" t="n">
        <f aca="false">+Actuals!T8</f>
        <v>0</v>
      </c>
      <c r="X15" s="111" t="n">
        <f aca="false">+Actuals!U8</f>
        <v>0</v>
      </c>
      <c r="Y15" s="112" t="n">
        <f aca="false">+Actuals!V8</f>
        <v>0</v>
      </c>
      <c r="Z15" s="111" t="n">
        <f aca="false">+Actuals!W8</f>
        <v>0</v>
      </c>
      <c r="AA15" s="112" t="n">
        <f aca="false">+Actuals!X8</f>
        <v>0</v>
      </c>
      <c r="AB15" s="111" t="n">
        <f aca="false">+Actuals!Y8</f>
        <v>0</v>
      </c>
      <c r="AC15" s="112" t="n">
        <f aca="false">+Actuals!Z8</f>
        <v>0</v>
      </c>
      <c r="AD15" s="111" t="n">
        <f aca="false">+Actuals!AA8</f>
        <v>0</v>
      </c>
      <c r="AE15" s="112" t="n">
        <f aca="false">+Actuals!AB8</f>
        <v>0</v>
      </c>
      <c r="AF15" s="111" t="n">
        <f aca="false">+Actuals!AC8</f>
        <v>0</v>
      </c>
      <c r="AG15" s="112" t="n">
        <f aca="false">+Actuals!AD8</f>
        <v>0</v>
      </c>
      <c r="AH15" s="111" t="n">
        <f aca="false">+Actuals!AE8</f>
        <v>0</v>
      </c>
      <c r="AI15" s="112" t="n">
        <f aca="false">+Actuals!AF8</f>
        <v>0</v>
      </c>
      <c r="AJ15" s="111" t="n">
        <f aca="false">+Actuals!AG8</f>
        <v>0</v>
      </c>
      <c r="AK15" s="112" t="n">
        <f aca="false">+Actuals!AH8</f>
        <v>0</v>
      </c>
      <c r="AL15" s="111" t="n">
        <f aca="false">+Actuals!AI8</f>
        <v>0</v>
      </c>
      <c r="AM15" s="112" t="n">
        <f aca="false">+Actuals!AJ8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25379879</v>
      </c>
      <c r="E16" s="48" t="n">
        <f aca="false">SUM(E11:E15)</f>
        <v>44581994.22</v>
      </c>
      <c r="F16" s="17" t="n">
        <f aca="false">SUM(F11:F15)</f>
        <v>0</v>
      </c>
      <c r="G16" s="48" t="n">
        <f aca="false">SUM(G11:G15)</f>
        <v>-2899134.3</v>
      </c>
      <c r="H16" s="17" t="n">
        <f aca="false">SUM(H11:H15)</f>
        <v>25430142</v>
      </c>
      <c r="I16" s="48" t="n">
        <f aca="false">SUM(I11:I15)</f>
        <v>47754063.15</v>
      </c>
      <c r="J16" s="17" t="n">
        <f aca="false">SUM(J11:J15)</f>
        <v>328672</v>
      </c>
      <c r="K16" s="86" t="n">
        <f aca="false">SUM(K11:K15)</f>
        <v>510966.03</v>
      </c>
      <c r="L16" s="17" t="n">
        <f aca="false">SUM(L11:L15)</f>
        <v>34686</v>
      </c>
      <c r="M16" s="48" t="n">
        <f aca="false">SUM(M11:M15)</f>
        <v>295627.52</v>
      </c>
      <c r="N16" s="17" t="n">
        <f aca="false">SUM(N11:N15)</f>
        <v>-383436</v>
      </c>
      <c r="O16" s="48" t="n">
        <f aca="false">SUM(O11:O15)</f>
        <v>-746477.4</v>
      </c>
      <c r="P16" s="17" t="n">
        <f aca="false">SUM(P11:P15)</f>
        <v>-103707</v>
      </c>
      <c r="Q16" s="48" t="n">
        <f aca="false">SUM(Q11:Q15)</f>
        <v>-521369.96</v>
      </c>
      <c r="R16" s="17" t="n">
        <f aca="false">SUM(R11:R15)</f>
        <v>-156160</v>
      </c>
      <c r="S16" s="48" t="n">
        <f aca="false">SUM(S11:S15)</f>
        <v>-285978.83</v>
      </c>
      <c r="T16" s="17" t="n">
        <f aca="false">SUM(T11:T15)</f>
        <v>21602</v>
      </c>
      <c r="U16" s="48" t="n">
        <f aca="false">SUM(U11:U15)</f>
        <v>54022.69</v>
      </c>
      <c r="V16" s="17" t="n">
        <f aca="false">SUM(V11:V15)</f>
        <v>0</v>
      </c>
      <c r="W16" s="48" t="n">
        <f aca="false">SUM(W11:W15)</f>
        <v>0.01</v>
      </c>
      <c r="X16" s="17" t="n">
        <f aca="false">SUM(X11:X15)</f>
        <v>-6287</v>
      </c>
      <c r="Y16" s="48" t="n">
        <f aca="false">SUM(Y11:Y15)</f>
        <v>-11055.22</v>
      </c>
      <c r="Z16" s="17" t="n">
        <f aca="false">SUM(Z11:Z15)</f>
        <v>228993</v>
      </c>
      <c r="AA16" s="48" t="n">
        <f aca="false">SUM(AA11:AA15)</f>
        <v>449867.06</v>
      </c>
      <c r="AB16" s="17" t="n">
        <f aca="false">SUM(AB11:AB15)</f>
        <v>0</v>
      </c>
      <c r="AC16" s="48" t="n">
        <f aca="false">SUM(AC11:AC15)</f>
        <v>0</v>
      </c>
      <c r="AD16" s="17" t="n">
        <f aca="false">SUM(AD11:AD15)</f>
        <v>-20149</v>
      </c>
      <c r="AE16" s="48" t="n">
        <f aca="false">SUM(AE11:AE15)</f>
        <v>-34772.88</v>
      </c>
      <c r="AF16" s="17" t="n">
        <f aca="false">SUM(AF11:AF15)</f>
        <v>0</v>
      </c>
      <c r="AG16" s="48" t="n">
        <f aca="false">SUM(AG11:AG15)</f>
        <v>-188.08</v>
      </c>
      <c r="AH16" s="17" t="n">
        <f aca="false">SUM(AH11:AH15)</f>
        <v>669</v>
      </c>
      <c r="AI16" s="48" t="n">
        <f aca="false">SUM(AI11:AI15)</f>
        <v>1184.13</v>
      </c>
      <c r="AJ16" s="17" t="n">
        <f aca="false">SUM(AJ11:AJ15)</f>
        <v>0</v>
      </c>
      <c r="AK16" s="48" t="n">
        <f aca="false">SUM(AK11:AK15)</f>
        <v>0</v>
      </c>
      <c r="AL16" s="17" t="n">
        <f aca="false">SUM(AL11:AL15)</f>
        <v>4854</v>
      </c>
      <c r="AM16" s="48" t="n">
        <f aca="false">SUM(AM11:AM15)</f>
        <v>15240.3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-5138107</v>
      </c>
      <c r="E19" s="47" t="n">
        <f aca="false">SUM(G19,I19,K19,M19,O19,Q19,S19,U19,W19,Y19,AA19,AC19,AE19,AG19,AI19,AK19,AM19)</f>
        <v>-8832406.84</v>
      </c>
      <c r="F19" s="44" t="n">
        <f aca="false">'TIE-OUT'!P19+RECLASS!P19</f>
        <v>0</v>
      </c>
      <c r="G19" s="45" t="n">
        <f aca="false">'TIE-OUT'!Q19+RECLASS!Q19</f>
        <v>0</v>
      </c>
      <c r="H19" s="111" t="n">
        <f aca="false">+Actuals!E9</f>
        <v>-4358908</v>
      </c>
      <c r="I19" s="112" t="n">
        <f aca="false">+Actuals!F9</f>
        <v>-7632869.37</v>
      </c>
      <c r="J19" s="111" t="n">
        <f aca="false">+Actuals!G9</f>
        <v>-411951</v>
      </c>
      <c r="K19" s="87" t="n">
        <f aca="false">+Actuals!H9</f>
        <v>-703826.41</v>
      </c>
      <c r="L19" s="111" t="n">
        <f aca="false">+Actuals!I9</f>
        <v>-61740</v>
      </c>
      <c r="M19" s="112" t="n">
        <f aca="false">+Actuals!J9</f>
        <v>-103538.1</v>
      </c>
      <c r="N19" s="111" t="n">
        <f aca="false">+Actuals!K9</f>
        <v>-103412</v>
      </c>
      <c r="O19" s="112" t="n">
        <f aca="false">+Actuals!L9</f>
        <v>-178168.44</v>
      </c>
      <c r="P19" s="111" t="n">
        <f aca="false">+Actuals!M9</f>
        <v>148744</v>
      </c>
      <c r="Q19" s="112" t="n">
        <f aca="false">+Actuals!N9</f>
        <v>390760.47</v>
      </c>
      <c r="R19" s="111" t="n">
        <f aca="false">+Actuals!O9</f>
        <v>-108366</v>
      </c>
      <c r="S19" s="112" t="n">
        <f aca="false">+Actuals!P9</f>
        <v>-181116.49</v>
      </c>
      <c r="T19" s="111" t="n">
        <f aca="false">+Actuals!Q9</f>
        <v>-519</v>
      </c>
      <c r="U19" s="112" t="n">
        <f aca="false">+Actuals!R9</f>
        <v>-785.79</v>
      </c>
      <c r="V19" s="111" t="n">
        <f aca="false">+Actuals!S9</f>
        <v>6536</v>
      </c>
      <c r="W19" s="112" t="n">
        <f aca="false">+Actuals!T9</f>
        <v>10025.71</v>
      </c>
      <c r="X19" s="111" t="n">
        <f aca="false">+Actuals!U9</f>
        <v>-3192</v>
      </c>
      <c r="Y19" s="112" t="n">
        <f aca="false">+Actuals!V9</f>
        <v>-5200.15</v>
      </c>
      <c r="Z19" s="111" t="n">
        <f aca="false">+Actuals!W9</f>
        <v>-203375</v>
      </c>
      <c r="AA19" s="112" t="n">
        <f aca="false">+Actuals!X9</f>
        <v>-353719.5</v>
      </c>
      <c r="AB19" s="111" t="n">
        <f aca="false">+Actuals!Y9</f>
        <v>2781</v>
      </c>
      <c r="AC19" s="112" t="n">
        <f aca="false">+Actuals!Z9</f>
        <v>4554.16</v>
      </c>
      <c r="AD19" s="111" t="n">
        <f aca="false">+Actuals!AA9</f>
        <v>-39851</v>
      </c>
      <c r="AE19" s="112" t="n">
        <f aca="false">+Actuals!AB9</f>
        <v>-69934.78</v>
      </c>
      <c r="AF19" s="111" t="n">
        <f aca="false">+Actuals!AC9</f>
        <v>-0</v>
      </c>
      <c r="AG19" s="112" t="n">
        <f aca="false">+Actuals!AD9</f>
        <v>-0</v>
      </c>
      <c r="AH19" s="111" t="n">
        <f aca="false">+Actuals!AE9</f>
        <v>-0</v>
      </c>
      <c r="AI19" s="112" t="n">
        <f aca="false">+Actuals!AF9</f>
        <v>-0</v>
      </c>
      <c r="AJ19" s="111" t="n">
        <f aca="false">+Actuals!AG9</f>
        <v>-0</v>
      </c>
      <c r="AK19" s="112" t="n">
        <f aca="false">+Actuals!AH9</f>
        <v>-0</v>
      </c>
      <c r="AL19" s="111" t="n">
        <f aca="false">+Actuals!AI9</f>
        <v>-4854</v>
      </c>
      <c r="AM19" s="112" t="n">
        <f aca="false">+Actuals!AJ9</f>
        <v>-8588.15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813484.61</v>
      </c>
      <c r="F20" s="13" t="n">
        <f aca="false">'TIE-OUT'!P20+RECLASS!P20</f>
        <v>0</v>
      </c>
      <c r="G20" s="47" t="n">
        <f aca="false">'TIE-OUT'!Q20+RECLASS!Q20</f>
        <v>908654.61</v>
      </c>
      <c r="H20" s="111" t="n">
        <f aca="false">+Actuals!E10</f>
        <v>0</v>
      </c>
      <c r="I20" s="112" t="n">
        <f aca="false">+Actuals!F10</f>
        <v>0</v>
      </c>
      <c r="J20" s="111" t="n">
        <f aca="false">+Actuals!G10</f>
        <v>0</v>
      </c>
      <c r="K20" s="87" t="n">
        <f aca="false">+Actuals!H10</f>
        <v>0</v>
      </c>
      <c r="L20" s="111" t="n">
        <f aca="false">+Actuals!I10</f>
        <v>0</v>
      </c>
      <c r="M20" s="112" t="n">
        <f aca="false">+Actuals!J10</f>
        <v>0</v>
      </c>
      <c r="N20" s="111" t="n">
        <f aca="false">+Actuals!K10</f>
        <v>0</v>
      </c>
      <c r="O20" s="112" t="n">
        <f aca="false">+Actuals!L10</f>
        <v>0</v>
      </c>
      <c r="P20" s="111" t="n">
        <f aca="false">+Actuals!M10</f>
        <v>0</v>
      </c>
      <c r="Q20" s="113" t="n">
        <f aca="false">+Actuals!N10-95170</f>
        <v>-95170</v>
      </c>
      <c r="R20" s="111" t="n">
        <f aca="false">+Actuals!O10</f>
        <v>0</v>
      </c>
      <c r="S20" s="112" t="n">
        <f aca="false">+Actuals!P10</f>
        <v>0</v>
      </c>
      <c r="T20" s="111" t="n">
        <f aca="false">+Actuals!Q10</f>
        <v>0</v>
      </c>
      <c r="U20" s="112" t="n">
        <f aca="false">+Actuals!R10</f>
        <v>0</v>
      </c>
      <c r="V20" s="111" t="n">
        <f aca="false">+Actuals!S10</f>
        <v>0</v>
      </c>
      <c r="W20" s="112" t="n">
        <f aca="false">+Actuals!T10</f>
        <v>0</v>
      </c>
      <c r="X20" s="111" t="n">
        <f aca="false">+Actuals!U10</f>
        <v>0</v>
      </c>
      <c r="Y20" s="112" t="n">
        <f aca="false">+Actuals!V10</f>
        <v>0</v>
      </c>
      <c r="Z20" s="111" t="n">
        <f aca="false">+Actuals!W10</f>
        <v>0</v>
      </c>
      <c r="AA20" s="112" t="n">
        <f aca="false">+Actuals!X10</f>
        <v>0</v>
      </c>
      <c r="AB20" s="111" t="n">
        <f aca="false">+Actuals!Y10</f>
        <v>0</v>
      </c>
      <c r="AC20" s="112" t="n">
        <f aca="false">+Actuals!Z10</f>
        <v>0</v>
      </c>
      <c r="AD20" s="111" t="n">
        <f aca="false">+Actuals!AA10</f>
        <v>0</v>
      </c>
      <c r="AE20" s="112" t="n">
        <f aca="false">+Actuals!AB10</f>
        <v>0</v>
      </c>
      <c r="AF20" s="111" t="n">
        <f aca="false">+Actuals!AC10</f>
        <v>0</v>
      </c>
      <c r="AG20" s="112" t="n">
        <f aca="false">+Actuals!AD10</f>
        <v>0</v>
      </c>
      <c r="AH20" s="111" t="n">
        <f aca="false">+Actuals!AE10</f>
        <v>0</v>
      </c>
      <c r="AI20" s="112" t="n">
        <f aca="false">+Actuals!AF10</f>
        <v>0</v>
      </c>
      <c r="AJ20" s="111" t="n">
        <f aca="false">+Actuals!AG10</f>
        <v>0</v>
      </c>
      <c r="AK20" s="112" t="n">
        <f aca="false">+Actuals!AH10</f>
        <v>0</v>
      </c>
      <c r="AL20" s="111" t="n">
        <f aca="false">+Actuals!AI10</f>
        <v>0</v>
      </c>
      <c r="AM20" s="112" t="n">
        <f aca="false">+Actuals!AJ10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0</v>
      </c>
      <c r="E21" s="47" t="n">
        <f aca="false">SUM(G21,I21,K21,M21,O21,Q21,S21,U21,W21,Y21,AA21,AC21,AE21,AG21,AI21,AK21,AM21)</f>
        <v>0</v>
      </c>
      <c r="F21" s="13" t="n">
        <f aca="false">'TIE-OUT'!P21+RECLASS!P21</f>
        <v>0</v>
      </c>
      <c r="G21" s="47" t="n">
        <f aca="false">'TIE-OUT'!Q21+RECLASS!Q21</f>
        <v>0</v>
      </c>
      <c r="H21" s="111" t="n">
        <f aca="false">+Actuals!E11</f>
        <v>0</v>
      </c>
      <c r="I21" s="112" t="n">
        <f aca="false">+Actuals!F11</f>
        <v>0</v>
      </c>
      <c r="J21" s="111" t="n">
        <f aca="false">+Actuals!G11</f>
        <v>0</v>
      </c>
      <c r="K21" s="87" t="n">
        <f aca="false">+Actuals!H11</f>
        <v>0</v>
      </c>
      <c r="L21" s="111" t="n">
        <f aca="false">+Actuals!I11</f>
        <v>0</v>
      </c>
      <c r="M21" s="112" t="n">
        <f aca="false">+Actuals!J11</f>
        <v>0</v>
      </c>
      <c r="N21" s="111" t="n">
        <f aca="false">+Actuals!K11</f>
        <v>0</v>
      </c>
      <c r="O21" s="112" t="n">
        <f aca="false">+Actuals!L11</f>
        <v>0</v>
      </c>
      <c r="P21" s="111" t="n">
        <f aca="false">+Actuals!M11</f>
        <v>0</v>
      </c>
      <c r="Q21" s="112" t="n">
        <f aca="false">+Actuals!N11</f>
        <v>0</v>
      </c>
      <c r="R21" s="111" t="n">
        <f aca="false">+Actuals!O11</f>
        <v>0</v>
      </c>
      <c r="S21" s="112" t="n">
        <f aca="false">+Actuals!P11</f>
        <v>0</v>
      </c>
      <c r="T21" s="111" t="n">
        <f aca="false">+Actuals!Q11</f>
        <v>0</v>
      </c>
      <c r="U21" s="112" t="n">
        <f aca="false">+Actuals!R11</f>
        <v>0</v>
      </c>
      <c r="V21" s="111" t="n">
        <f aca="false">+Actuals!S11</f>
        <v>0</v>
      </c>
      <c r="W21" s="112" t="n">
        <f aca="false">+Actuals!T11</f>
        <v>0</v>
      </c>
      <c r="X21" s="111" t="n">
        <f aca="false">+Actuals!U11</f>
        <v>0</v>
      </c>
      <c r="Y21" s="112" t="n">
        <f aca="false">+Actuals!V11</f>
        <v>0</v>
      </c>
      <c r="Z21" s="111" t="n">
        <f aca="false">+Actuals!W11</f>
        <v>0</v>
      </c>
      <c r="AA21" s="112" t="n">
        <f aca="false">+Actuals!X11</f>
        <v>0</v>
      </c>
      <c r="AB21" s="111" t="n">
        <f aca="false">+Actuals!Y11</f>
        <v>0</v>
      </c>
      <c r="AC21" s="112" t="n">
        <f aca="false">+Actuals!Z11</f>
        <v>0</v>
      </c>
      <c r="AD21" s="111" t="n">
        <f aca="false">+Actuals!AA11</f>
        <v>0</v>
      </c>
      <c r="AE21" s="112" t="n">
        <f aca="false">+Actuals!AB11</f>
        <v>0</v>
      </c>
      <c r="AF21" s="111" t="n">
        <f aca="false">+Actuals!AC11</f>
        <v>0</v>
      </c>
      <c r="AG21" s="112" t="n">
        <f aca="false">+Actuals!AD11</f>
        <v>0</v>
      </c>
      <c r="AH21" s="111" t="n">
        <f aca="false">+Actuals!AE11</f>
        <v>0</v>
      </c>
      <c r="AI21" s="112" t="n">
        <f aca="false">+Actuals!AF11</f>
        <v>0</v>
      </c>
      <c r="AJ21" s="111" t="n">
        <f aca="false">+Actuals!AG11</f>
        <v>0</v>
      </c>
      <c r="AK21" s="112" t="n">
        <f aca="false">+Actuals!AH11</f>
        <v>0</v>
      </c>
      <c r="AL21" s="111" t="n">
        <f aca="false">+Actuals!AI11</f>
        <v>0</v>
      </c>
      <c r="AM21" s="112" t="n">
        <f aca="false">+Actuals!AJ11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'TIE-OUT'!P22+RECLASS!P22</f>
        <v>0</v>
      </c>
      <c r="G22" s="47" t="n">
        <f aca="false">'TIE-OUT'!Q22+RECLASS!Q22</f>
        <v>0</v>
      </c>
      <c r="H22" s="111" t="n">
        <f aca="false">+Actuals!E12</f>
        <v>0</v>
      </c>
      <c r="I22" s="112" t="n">
        <f aca="false">+Actuals!F12</f>
        <v>0</v>
      </c>
      <c r="J22" s="111" t="n">
        <f aca="false">+Actuals!G12</f>
        <v>0</v>
      </c>
      <c r="K22" s="87" t="n">
        <f aca="false">+Actuals!H12</f>
        <v>0</v>
      </c>
      <c r="L22" s="111" t="n">
        <f aca="false">+Actuals!I12</f>
        <v>0</v>
      </c>
      <c r="M22" s="112" t="n">
        <f aca="false">+Actuals!J12</f>
        <v>0</v>
      </c>
      <c r="N22" s="111" t="n">
        <f aca="false">+Actuals!K12</f>
        <v>0</v>
      </c>
      <c r="O22" s="112" t="n">
        <f aca="false">+Actuals!L12</f>
        <v>0</v>
      </c>
      <c r="P22" s="111" t="n">
        <f aca="false">+Actuals!M12</f>
        <v>0</v>
      </c>
      <c r="Q22" s="112" t="n">
        <f aca="false">+Actuals!N12</f>
        <v>0</v>
      </c>
      <c r="R22" s="111" t="n">
        <f aca="false">+Actuals!O12</f>
        <v>0</v>
      </c>
      <c r="S22" s="112" t="n">
        <f aca="false">+Actuals!P12</f>
        <v>0</v>
      </c>
      <c r="T22" s="111" t="n">
        <f aca="false">+Actuals!Q12</f>
        <v>0</v>
      </c>
      <c r="U22" s="112" t="n">
        <f aca="false">+Actuals!R12</f>
        <v>0</v>
      </c>
      <c r="V22" s="111" t="n">
        <f aca="false">+Actuals!S12</f>
        <v>0</v>
      </c>
      <c r="W22" s="112" t="n">
        <f aca="false">+Actuals!T12</f>
        <v>0</v>
      </c>
      <c r="X22" s="111" t="n">
        <f aca="false">+Actuals!U12</f>
        <v>0</v>
      </c>
      <c r="Y22" s="112" t="n">
        <f aca="false">+Actuals!V12</f>
        <v>0</v>
      </c>
      <c r="Z22" s="111" t="n">
        <f aca="false">+Actuals!W12</f>
        <v>0</v>
      </c>
      <c r="AA22" s="112" t="n">
        <f aca="false">+Actuals!X12</f>
        <v>0</v>
      </c>
      <c r="AB22" s="111" t="n">
        <f aca="false">+Actuals!Y12</f>
        <v>0</v>
      </c>
      <c r="AC22" s="112" t="n">
        <f aca="false">+Actuals!Z12</f>
        <v>0</v>
      </c>
      <c r="AD22" s="111" t="n">
        <f aca="false">+Actuals!AA12</f>
        <v>0</v>
      </c>
      <c r="AE22" s="112" t="n">
        <f aca="false">+Actuals!AB12</f>
        <v>0</v>
      </c>
      <c r="AF22" s="111" t="n">
        <f aca="false">+Actuals!AC12</f>
        <v>0</v>
      </c>
      <c r="AG22" s="112" t="n">
        <f aca="false">+Actuals!AD12</f>
        <v>0</v>
      </c>
      <c r="AH22" s="111" t="n">
        <f aca="false">+Actuals!AE12</f>
        <v>0</v>
      </c>
      <c r="AI22" s="112" t="n">
        <f aca="false">+Actuals!AF12</f>
        <v>0</v>
      </c>
      <c r="AJ22" s="111" t="n">
        <f aca="false">+Actuals!AG12</f>
        <v>0</v>
      </c>
      <c r="AK22" s="112" t="n">
        <f aca="false">+Actuals!AH12</f>
        <v>0</v>
      </c>
      <c r="AL22" s="111" t="n">
        <f aca="false">+Actuals!AI12</f>
        <v>0</v>
      </c>
      <c r="AM22" s="112" t="n">
        <f aca="false">+Actuals!AJ12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0</v>
      </c>
      <c r="E23" s="47" t="n">
        <f aca="false">SUM(G23,I23,K23,M23,O23,Q23,S23,U23,W23,Y23,AA23,AC23,AE23,AG23,AI23,AK23,AM23)</f>
        <v>0</v>
      </c>
      <c r="F23" s="114" t="n">
        <f aca="false">'TIE-OUT'!P23+RECLASS!P23</f>
        <v>0</v>
      </c>
      <c r="G23" s="115" t="n">
        <f aca="false">'TIE-OUT'!Q23+RECLASS!Q23</f>
        <v>0</v>
      </c>
      <c r="H23" s="111" t="n">
        <f aca="false">+Actuals!E13</f>
        <v>0</v>
      </c>
      <c r="I23" s="112" t="n">
        <f aca="false">+Actuals!F13</f>
        <v>0</v>
      </c>
      <c r="J23" s="111" t="n">
        <f aca="false">+Actuals!G13</f>
        <v>0</v>
      </c>
      <c r="K23" s="87" t="n">
        <f aca="false">+Actuals!H13</f>
        <v>0</v>
      </c>
      <c r="L23" s="111" t="n">
        <f aca="false">+Actuals!I13</f>
        <v>0</v>
      </c>
      <c r="M23" s="112" t="n">
        <f aca="false">+Actuals!J13</f>
        <v>0</v>
      </c>
      <c r="N23" s="111" t="n">
        <f aca="false">+Actuals!K13</f>
        <v>0</v>
      </c>
      <c r="O23" s="112" t="n">
        <f aca="false">+Actuals!L13</f>
        <v>0</v>
      </c>
      <c r="P23" s="111" t="n">
        <f aca="false">+Actuals!M13</f>
        <v>0</v>
      </c>
      <c r="Q23" s="112" t="n">
        <f aca="false">+Actuals!N13</f>
        <v>0</v>
      </c>
      <c r="R23" s="111" t="n">
        <f aca="false">+Actuals!O13</f>
        <v>0</v>
      </c>
      <c r="S23" s="112" t="n">
        <f aca="false">+Actuals!P13</f>
        <v>0</v>
      </c>
      <c r="T23" s="111" t="n">
        <f aca="false">+Actuals!Q13</f>
        <v>0</v>
      </c>
      <c r="U23" s="112" t="n">
        <f aca="false">+Actuals!R13</f>
        <v>0</v>
      </c>
      <c r="V23" s="111" t="n">
        <f aca="false">+Actuals!S13</f>
        <v>0</v>
      </c>
      <c r="W23" s="112" t="n">
        <f aca="false">+Actuals!T13</f>
        <v>0</v>
      </c>
      <c r="X23" s="111" t="n">
        <f aca="false">+Actuals!U13</f>
        <v>0</v>
      </c>
      <c r="Y23" s="112" t="n">
        <f aca="false">+Actuals!V13</f>
        <v>0</v>
      </c>
      <c r="Z23" s="111" t="n">
        <f aca="false">+Actuals!W13</f>
        <v>0</v>
      </c>
      <c r="AA23" s="112" t="n">
        <f aca="false">+Actuals!X13</f>
        <v>0</v>
      </c>
      <c r="AB23" s="111" t="n">
        <f aca="false">+Actuals!Y13</f>
        <v>0</v>
      </c>
      <c r="AC23" s="112" t="n">
        <f aca="false">+Actuals!Z13</f>
        <v>0</v>
      </c>
      <c r="AD23" s="111" t="n">
        <f aca="false">+Actuals!AA13</f>
        <v>0</v>
      </c>
      <c r="AE23" s="112" t="n">
        <f aca="false">+Actuals!AB13</f>
        <v>0</v>
      </c>
      <c r="AF23" s="111" t="n">
        <f aca="false">+Actuals!AC13</f>
        <v>0</v>
      </c>
      <c r="AG23" s="112" t="n">
        <f aca="false">+Actuals!AD13</f>
        <v>0</v>
      </c>
      <c r="AH23" s="111" t="n">
        <f aca="false">+Actuals!AE13</f>
        <v>0</v>
      </c>
      <c r="AI23" s="112" t="n">
        <f aca="false">+Actuals!AF13</f>
        <v>0</v>
      </c>
      <c r="AJ23" s="111" t="n">
        <f aca="false">+Actuals!AG13</f>
        <v>0</v>
      </c>
      <c r="AK23" s="112" t="n">
        <f aca="false">+Actuals!AH13</f>
        <v>0</v>
      </c>
      <c r="AL23" s="111" t="n">
        <f aca="false">+Actuals!AI13</f>
        <v>0</v>
      </c>
      <c r="AM23" s="112" t="n">
        <f aca="false">+Actuals!AJ13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-5138107</v>
      </c>
      <c r="E24" s="48" t="n">
        <f aca="false">SUM(E19:E23)</f>
        <v>-8018922.23</v>
      </c>
      <c r="F24" s="17" t="n">
        <f aca="false">SUM(F19:F23)</f>
        <v>0</v>
      </c>
      <c r="G24" s="48" t="n">
        <f aca="false">SUM(G19:G23)</f>
        <v>908654.61</v>
      </c>
      <c r="H24" s="17" t="n">
        <f aca="false">SUM(H19:H23)</f>
        <v>-4358908</v>
      </c>
      <c r="I24" s="48" t="n">
        <f aca="false">SUM(I19:I23)</f>
        <v>-7632869.37</v>
      </c>
      <c r="J24" s="17" t="n">
        <f aca="false">SUM(J19:J23)</f>
        <v>-411951</v>
      </c>
      <c r="K24" s="86" t="n">
        <f aca="false">SUM(K19:K23)</f>
        <v>-703826.41</v>
      </c>
      <c r="L24" s="17" t="n">
        <f aca="false">SUM(L19:L23)</f>
        <v>-61740</v>
      </c>
      <c r="M24" s="48" t="n">
        <f aca="false">SUM(M19:M23)</f>
        <v>-103538.1</v>
      </c>
      <c r="N24" s="17" t="n">
        <f aca="false">SUM(N19:N23)</f>
        <v>-103412</v>
      </c>
      <c r="O24" s="48" t="n">
        <f aca="false">SUM(O19:O23)</f>
        <v>-178168.44</v>
      </c>
      <c r="P24" s="17" t="n">
        <f aca="false">SUM(P19:P23)</f>
        <v>148744</v>
      </c>
      <c r="Q24" s="48" t="n">
        <f aca="false">SUM(Q19:Q23)</f>
        <v>295590.47</v>
      </c>
      <c r="R24" s="17" t="n">
        <f aca="false">SUM(R19:R23)</f>
        <v>-108366</v>
      </c>
      <c r="S24" s="48" t="n">
        <f aca="false">SUM(S19:S23)</f>
        <v>-181116.49</v>
      </c>
      <c r="T24" s="17" t="n">
        <f aca="false">SUM(T19:T23)</f>
        <v>-519</v>
      </c>
      <c r="U24" s="48" t="n">
        <f aca="false">SUM(U19:U23)</f>
        <v>-785.79</v>
      </c>
      <c r="V24" s="17" t="n">
        <f aca="false">SUM(V19:V23)</f>
        <v>6536</v>
      </c>
      <c r="W24" s="48" t="n">
        <f aca="false">SUM(W19:W23)</f>
        <v>10025.71</v>
      </c>
      <c r="X24" s="17" t="n">
        <f aca="false">SUM(X19:X23)</f>
        <v>-3192</v>
      </c>
      <c r="Y24" s="48" t="n">
        <f aca="false">SUM(Y19:Y23)</f>
        <v>-5200.15</v>
      </c>
      <c r="Z24" s="17" t="n">
        <f aca="false">SUM(Z19:Z23)</f>
        <v>-203375</v>
      </c>
      <c r="AA24" s="48" t="n">
        <f aca="false">SUM(AA19:AA23)</f>
        <v>-353719.5</v>
      </c>
      <c r="AB24" s="17" t="n">
        <f aca="false">SUM(AB19:AB23)</f>
        <v>2781</v>
      </c>
      <c r="AC24" s="48" t="n">
        <f aca="false">SUM(AC19:AC23)</f>
        <v>4554.16</v>
      </c>
      <c r="AD24" s="17" t="n">
        <f aca="false">SUM(AD19:AD23)</f>
        <v>-39851</v>
      </c>
      <c r="AE24" s="48" t="n">
        <f aca="false">SUM(AE19:AE23)</f>
        <v>-69934.78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0</v>
      </c>
      <c r="AK24" s="48" t="n">
        <f aca="false">SUM(AK19:AK23)</f>
        <v>0</v>
      </c>
      <c r="AL24" s="17" t="n">
        <f aca="false">SUM(AL19:AL23)</f>
        <v>-4854</v>
      </c>
      <c r="AM24" s="48" t="n">
        <f aca="false">SUM(AM19:AM23)</f>
        <v>-8588.15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-3646715</v>
      </c>
      <c r="E27" s="47" t="n">
        <f aca="false">SUM(G27,I27,K27,M27,O27,Q27,S27,U27,W27,Y27,AA27,AC27,AE27,AG27,AI27,AK27,AM27)</f>
        <v>-6653895.5867</v>
      </c>
      <c r="F27" s="44" t="n">
        <f aca="false">'TIE-OUT'!P27+RECLASS!P27</f>
        <v>0</v>
      </c>
      <c r="G27" s="45" t="n">
        <f aca="false">'TIE-OUT'!Q27+RECLASS!Q27</f>
        <v>0</v>
      </c>
      <c r="H27" s="111" t="n">
        <f aca="false">+Actuals!E14</f>
        <v>780022</v>
      </c>
      <c r="I27" s="112" t="n">
        <f aca="false">+Actuals!F14</f>
        <v>63214</v>
      </c>
      <c r="J27" s="111" t="n">
        <f aca="false">+Actuals!G14</f>
        <v>165797</v>
      </c>
      <c r="K27" s="87" t="n">
        <f aca="false">+Actuals!H14</f>
        <v>1534017.86</v>
      </c>
      <c r="L27" s="111" t="n">
        <f aca="false">+Actuals!I14</f>
        <v>175188</v>
      </c>
      <c r="M27" s="112" t="n">
        <f aca="false">+Actuals!J14</f>
        <v>112237.5</v>
      </c>
      <c r="N27" s="111" t="n">
        <f aca="false">+Actuals!K14</f>
        <v>551554</v>
      </c>
      <c r="O27" s="112" t="n">
        <f aca="false">+Actuals!L14</f>
        <v>930637.0842</v>
      </c>
      <c r="P27" s="111" t="n">
        <f aca="false">+Actuals!M14</f>
        <v>-5717381</v>
      </c>
      <c r="Q27" s="112" t="n">
        <f aca="false">+Actuals!N14</f>
        <v>-9974820.5093</v>
      </c>
      <c r="R27" s="111" t="n">
        <f aca="false">+Actuals!O14</f>
        <v>555765</v>
      </c>
      <c r="S27" s="112" t="n">
        <f aca="false">+Actuals!P14</f>
        <v>952207.1085</v>
      </c>
      <c r="T27" s="111" t="n">
        <f aca="false">+Actuals!Q14</f>
        <v>-14015</v>
      </c>
      <c r="U27" s="112" t="n">
        <f aca="false">+Actuals!R14</f>
        <v>-24771.5125</v>
      </c>
      <c r="V27" s="111" t="n">
        <f aca="false">+Actuals!S14</f>
        <v>-7019</v>
      </c>
      <c r="W27" s="112" t="n">
        <f aca="false">+Actuals!T14</f>
        <v>-12406.0825</v>
      </c>
      <c r="X27" s="111" t="n">
        <f aca="false">+Actuals!U14</f>
        <v>3192</v>
      </c>
      <c r="Y27" s="112" t="n">
        <f aca="false">+Actuals!V14</f>
        <v>5641.86</v>
      </c>
      <c r="Z27" s="111" t="n">
        <f aca="false">+Actuals!W14</f>
        <v>-400</v>
      </c>
      <c r="AA27" s="112" t="n">
        <f aca="false">+Actuals!X14</f>
        <v>-674.92</v>
      </c>
      <c r="AB27" s="111" t="n">
        <f aca="false">+Actuals!Y14</f>
        <v>-5562</v>
      </c>
      <c r="AC27" s="112" t="n">
        <f aca="false">+Actuals!Z14</f>
        <v>-9384.7626</v>
      </c>
      <c r="AD27" s="111" t="n">
        <f aca="false">+Actuals!AA14</f>
        <v>42781</v>
      </c>
      <c r="AE27" s="112" t="n">
        <f aca="false">+Actuals!AB14</f>
        <v>75615.4175</v>
      </c>
      <c r="AF27" s="111" t="n">
        <f aca="false">+Actuals!AC14</f>
        <v>-0</v>
      </c>
      <c r="AG27" s="112" t="n">
        <f aca="false">+Actuals!AD14</f>
        <v>-0</v>
      </c>
      <c r="AH27" s="111" t="n">
        <f aca="false">+Actuals!AE14</f>
        <v>-0</v>
      </c>
      <c r="AI27" s="112" t="n">
        <f aca="false">+Actuals!AF14</f>
        <v>-0</v>
      </c>
      <c r="AJ27" s="111" t="n">
        <f aca="false">+Actuals!AG14</f>
        <v>-0</v>
      </c>
      <c r="AK27" s="112" t="n">
        <f aca="false">+Actuals!AH14</f>
        <v>-0</v>
      </c>
      <c r="AL27" s="111" t="n">
        <f aca="false">+Actuals!AI14</f>
        <v>-176637</v>
      </c>
      <c r="AM27" s="112" t="n">
        <f aca="false">+Actuals!AJ14</f>
        <v>-305408.63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-16536703</v>
      </c>
      <c r="E28" s="47" t="n">
        <f aca="false">SUM(G28,I28,K28,M28,O28,Q28,S28,U28,W28,Y28,AA28,AC28,AE28,AG28,AI28,AK28,AM28)</f>
        <v>-29328779.7709</v>
      </c>
      <c r="F28" s="114" t="n">
        <f aca="false">'TIE-OUT'!P28+RECLASS!P28</f>
        <v>0</v>
      </c>
      <c r="G28" s="115" t="n">
        <f aca="false">'TIE-OUT'!Q28+RECLASS!Q28</f>
        <v>0</v>
      </c>
      <c r="H28" s="111" t="n">
        <f aca="false">+Actuals!E15</f>
        <v>-9998997</v>
      </c>
      <c r="I28" s="112" t="n">
        <f aca="false">+Actuals!F15</f>
        <v>-17773461</v>
      </c>
      <c r="J28" s="111" t="n">
        <f aca="false">+Actuals!G15</f>
        <v>-5456469</v>
      </c>
      <c r="K28" s="87" t="n">
        <f aca="false">+Actuals!H15</f>
        <v>-9713728.07</v>
      </c>
      <c r="L28" s="111" t="n">
        <f aca="false">+Actuals!I15</f>
        <v>-1046966</v>
      </c>
      <c r="M28" s="112" t="n">
        <f aca="false">+Actuals!J15</f>
        <v>-1780587.9109</v>
      </c>
      <c r="N28" s="111" t="n">
        <f aca="false">+Actuals!K15</f>
        <v>-52609</v>
      </c>
      <c r="O28" s="112" t="n">
        <f aca="false">+Actuals!L15</f>
        <v>-91946.02</v>
      </c>
      <c r="P28" s="111" t="n">
        <f aca="false">+Actuals!M15</f>
        <v>67386</v>
      </c>
      <c r="Q28" s="112" t="n">
        <f aca="false">+Actuals!N15</f>
        <v>118146.07</v>
      </c>
      <c r="R28" s="111" t="n">
        <f aca="false">+Actuals!O15</f>
        <v>-219500</v>
      </c>
      <c r="S28" s="112" t="n">
        <f aca="false">+Actuals!P15</f>
        <v>-390710.000000002</v>
      </c>
      <c r="T28" s="111" t="n">
        <f aca="false">+Actuals!Q15</f>
        <v>-7068</v>
      </c>
      <c r="U28" s="112" t="n">
        <f aca="false">+Actuals!R15</f>
        <v>-12478.44</v>
      </c>
      <c r="V28" s="111" t="n">
        <f aca="false">+Actuals!S15</f>
        <v>483</v>
      </c>
      <c r="W28" s="112" t="n">
        <f aca="false">+Actuals!T15</f>
        <v>859.74</v>
      </c>
      <c r="X28" s="111" t="n">
        <f aca="false">+Actuals!U15</f>
        <v>6287</v>
      </c>
      <c r="Y28" s="112" t="n">
        <f aca="false">+Actuals!V15</f>
        <v>11190.86</v>
      </c>
      <c r="Z28" s="111" t="n">
        <f aca="false">+Actuals!W15</f>
        <v>-25218</v>
      </c>
      <c r="AA28" s="112" t="n">
        <f aca="false">+Actuals!X15</f>
        <v>-44888.04</v>
      </c>
      <c r="AB28" s="111" t="n">
        <f aca="false">+Actuals!Y15</f>
        <v>-0</v>
      </c>
      <c r="AC28" s="112" t="n">
        <f aca="false">+Actuals!Z15</f>
        <v>-0</v>
      </c>
      <c r="AD28" s="111" t="n">
        <f aca="false">+Actuals!AA15</f>
        <v>20000</v>
      </c>
      <c r="AE28" s="112" t="n">
        <f aca="false">+Actuals!AB15</f>
        <v>35600</v>
      </c>
      <c r="AF28" s="111" t="n">
        <f aca="false">+Actuals!AC15</f>
        <v>-0</v>
      </c>
      <c r="AG28" s="112" t="n">
        <f aca="false">+Actuals!AD15</f>
        <v>-0</v>
      </c>
      <c r="AH28" s="111" t="n">
        <f aca="false">+Actuals!AE15</f>
        <v>-669</v>
      </c>
      <c r="AI28" s="112" t="n">
        <f aca="false">+Actuals!AF15</f>
        <v>-1190.82</v>
      </c>
      <c r="AJ28" s="111" t="n">
        <f aca="false">+Actuals!AG15</f>
        <v>-0</v>
      </c>
      <c r="AK28" s="112" t="n">
        <f aca="false">+Actuals!AH15</f>
        <v>-0</v>
      </c>
      <c r="AL28" s="111" t="n">
        <f aca="false">+Actuals!AI15</f>
        <v>176637</v>
      </c>
      <c r="AM28" s="112" t="n">
        <f aca="false">+Actuals!AJ15</f>
        <v>314413.86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-20183418</v>
      </c>
      <c r="E29" s="48" t="n">
        <f aca="false">SUM(E27:E28)</f>
        <v>-35982675.3576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-9218975</v>
      </c>
      <c r="I29" s="48" t="n">
        <f aca="false">SUM(I27:I28)</f>
        <v>-17710247</v>
      </c>
      <c r="J29" s="17" t="n">
        <f aca="false">SUM(J27:J28)</f>
        <v>-5290672</v>
      </c>
      <c r="K29" s="86" t="n">
        <f aca="false">SUM(K27:K28)</f>
        <v>-8179710.21</v>
      </c>
      <c r="L29" s="17" t="n">
        <f aca="false">SUM(L27:L28)</f>
        <v>-871778</v>
      </c>
      <c r="M29" s="48" t="n">
        <f aca="false">SUM(M27:M28)</f>
        <v>-1668350.4109</v>
      </c>
      <c r="N29" s="17" t="n">
        <f aca="false">SUM(N27:N28)</f>
        <v>498945</v>
      </c>
      <c r="O29" s="48" t="n">
        <f aca="false">SUM(O27:O28)</f>
        <v>838691.0642</v>
      </c>
      <c r="P29" s="17" t="n">
        <f aca="false">SUM(P27:P28)</f>
        <v>-5649995</v>
      </c>
      <c r="Q29" s="48" t="n">
        <f aca="false">SUM(Q27:Q28)</f>
        <v>-9856674.4393</v>
      </c>
      <c r="R29" s="17" t="n">
        <f aca="false">SUM(R27:R28)</f>
        <v>336265</v>
      </c>
      <c r="S29" s="48" t="n">
        <f aca="false">SUM(S27:S28)</f>
        <v>561497.108499998</v>
      </c>
      <c r="T29" s="17" t="n">
        <f aca="false">SUM(T27:T28)</f>
        <v>-21083</v>
      </c>
      <c r="U29" s="48" t="n">
        <f aca="false">SUM(U27:U28)</f>
        <v>-37249.9525</v>
      </c>
      <c r="V29" s="17" t="n">
        <f aca="false">SUM(V27:V28)</f>
        <v>-6536</v>
      </c>
      <c r="W29" s="48" t="n">
        <f aca="false">SUM(W27:W28)</f>
        <v>-11546.3425</v>
      </c>
      <c r="X29" s="17" t="n">
        <f aca="false">SUM(X27:X28)</f>
        <v>9479</v>
      </c>
      <c r="Y29" s="48" t="n">
        <f aca="false">SUM(Y27:Y28)</f>
        <v>16832.72</v>
      </c>
      <c r="Z29" s="17" t="n">
        <f aca="false">SUM(Z27:Z28)</f>
        <v>-25618</v>
      </c>
      <c r="AA29" s="48" t="n">
        <f aca="false">SUM(AA27:AA28)</f>
        <v>-45562.96</v>
      </c>
      <c r="AB29" s="17" t="n">
        <f aca="false">SUM(AB27:AB28)</f>
        <v>-5562</v>
      </c>
      <c r="AC29" s="48" t="n">
        <f aca="false">SUM(AC27:AC28)</f>
        <v>-9384.7626</v>
      </c>
      <c r="AD29" s="17" t="n">
        <f aca="false">SUM(AD27:AD28)</f>
        <v>62781</v>
      </c>
      <c r="AE29" s="48" t="n">
        <f aca="false">SUM(AE27:AE28)</f>
        <v>111215.4175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-669</v>
      </c>
      <c r="AI29" s="48" t="n">
        <f aca="false">SUM(AI27:AI28)</f>
        <v>-1190.82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9005.22999999998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-58354</v>
      </c>
      <c r="E32" s="47" t="n">
        <f aca="false">SUM(G32,I32,K32,M32,O32,Q32,S32,U32,W32,Y32,AA32,AC32,AE32,AG32,AI32,AK32,AM32)</f>
        <v>-100485.586</v>
      </c>
      <c r="F32" s="44" t="n">
        <f aca="false">'TIE-OUT'!P32+RECLASS!P32</f>
        <v>0</v>
      </c>
      <c r="G32" s="45" t="n">
        <f aca="false">'TIE-OUT'!Q32+RECLASS!Q32</f>
        <v>0</v>
      </c>
      <c r="H32" s="111" t="n">
        <f aca="false">+Actuals!E16</f>
        <v>-0</v>
      </c>
      <c r="I32" s="112" t="n">
        <f aca="false">+Actuals!F16</f>
        <v>-0</v>
      </c>
      <c r="J32" s="111" t="n">
        <f aca="false">+Actuals!G16</f>
        <v>-15365</v>
      </c>
      <c r="K32" s="87" t="n">
        <f aca="false">+Actuals!H16</f>
        <v>-26458.53</v>
      </c>
      <c r="L32" s="111" t="n">
        <f aca="false">+Actuals!I16</f>
        <v>26972</v>
      </c>
      <c r="M32" s="112" t="n">
        <f aca="false">+Actuals!J16</f>
        <v>46364.535</v>
      </c>
      <c r="N32" s="111" t="n">
        <f aca="false">+Actuals!K16</f>
        <v>2971</v>
      </c>
      <c r="O32" s="112" t="n">
        <f aca="false">+Actuals!L16</f>
        <v>2514.959</v>
      </c>
      <c r="P32" s="111" t="n">
        <f aca="false">+Actuals!M16</f>
        <v>-1193</v>
      </c>
      <c r="Q32" s="112" t="n">
        <f aca="false">+Actuals!N16</f>
        <v>1912.966</v>
      </c>
      <c r="R32" s="111" t="n">
        <f aca="false">+Actuals!O16</f>
        <v>-71739</v>
      </c>
      <c r="S32" s="112" t="n">
        <f aca="false">+Actuals!P16</f>
        <v>-157847.88</v>
      </c>
      <c r="T32" s="111" t="n">
        <f aca="false">+Actuals!Q16</f>
        <v>-0</v>
      </c>
      <c r="U32" s="112" t="n">
        <f aca="false">+Actuals!R16</f>
        <v>6243.878</v>
      </c>
      <c r="V32" s="111" t="n">
        <f aca="false">+Actuals!S16</f>
        <v>-0</v>
      </c>
      <c r="W32" s="112" t="n">
        <f aca="false">+Actuals!T16</f>
        <v>-4026.426</v>
      </c>
      <c r="X32" s="111" t="n">
        <f aca="false">+Actuals!U16</f>
        <v>-0</v>
      </c>
      <c r="Y32" s="112" t="n">
        <f aca="false">+Actuals!V16</f>
        <v>-19665.298</v>
      </c>
      <c r="Z32" s="111" t="n">
        <f aca="false">+Actuals!W16</f>
        <v>-0</v>
      </c>
      <c r="AA32" s="112" t="n">
        <f aca="false">+Actuals!X16</f>
        <v>-16397.474</v>
      </c>
      <c r="AB32" s="111" t="n">
        <f aca="false">+Actuals!Y16</f>
        <v>2781</v>
      </c>
      <c r="AC32" s="112" t="n">
        <f aca="false">+Actuals!Z16</f>
        <v>73885.486</v>
      </c>
      <c r="AD32" s="111" t="n">
        <f aca="false">+Actuals!AA16</f>
        <v>-2781</v>
      </c>
      <c r="AE32" s="112" t="n">
        <f aca="false">+Actuals!AB16</f>
        <v>-7011.802</v>
      </c>
      <c r="AF32" s="111" t="n">
        <f aca="false">+Actuals!AC16</f>
        <v>0</v>
      </c>
      <c r="AG32" s="112" t="n">
        <f aca="false">+Actuals!AD16</f>
        <v>0</v>
      </c>
      <c r="AH32" s="111" t="n">
        <f aca="false">+Actuals!AE16</f>
        <v>0</v>
      </c>
      <c r="AI32" s="112" t="n">
        <f aca="false">+Actuals!AF16</f>
        <v>0</v>
      </c>
      <c r="AJ32" s="111" t="n">
        <f aca="false">+Actuals!AG16</f>
        <v>-0</v>
      </c>
      <c r="AK32" s="112" t="n">
        <f aca="false">+Actuals!AH16</f>
        <v>-0</v>
      </c>
      <c r="AL32" s="111" t="n">
        <f aca="false">+Actuals!AI16</f>
        <v>0</v>
      </c>
      <c r="AM32" s="112" t="n">
        <f aca="false">+Actuals!AJ16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0</v>
      </c>
      <c r="E33" s="47" t="n">
        <f aca="false">SUM(G33,I33,K33,M33,O33,Q33,S33,U33,W33,Y33,AA33,AC33,AE33,AG33,AI33,AK33,AM33)</f>
        <v>0</v>
      </c>
      <c r="F33" s="13" t="n">
        <f aca="false">'TIE-OUT'!P33+RECLASS!P33</f>
        <v>0</v>
      </c>
      <c r="G33" s="47" t="n">
        <f aca="false">'TIE-OUT'!Q33+RECLASS!Q33</f>
        <v>0</v>
      </c>
      <c r="H33" s="111" t="n">
        <f aca="false">+Actuals!E17</f>
        <v>0</v>
      </c>
      <c r="I33" s="112" t="n">
        <f aca="false">+Actuals!F17</f>
        <v>0</v>
      </c>
      <c r="J33" s="111" t="n">
        <f aca="false">+Actuals!G17</f>
        <v>0</v>
      </c>
      <c r="K33" s="87" t="n">
        <f aca="false">+Actuals!H17</f>
        <v>0</v>
      </c>
      <c r="L33" s="111" t="n">
        <f aca="false">+Actuals!I17</f>
        <v>0</v>
      </c>
      <c r="M33" s="112" t="n">
        <f aca="false">+Actuals!J17</f>
        <v>0</v>
      </c>
      <c r="N33" s="111" t="n">
        <f aca="false">+Actuals!K17</f>
        <v>0</v>
      </c>
      <c r="O33" s="112" t="n">
        <f aca="false">+Actuals!L17</f>
        <v>0</v>
      </c>
      <c r="P33" s="111" t="n">
        <f aca="false">+Actuals!M17</f>
        <v>0</v>
      </c>
      <c r="Q33" s="112" t="n">
        <f aca="false">+Actuals!N17</f>
        <v>0</v>
      </c>
      <c r="R33" s="111" t="n">
        <f aca="false">+Actuals!O17</f>
        <v>0</v>
      </c>
      <c r="S33" s="112" t="n">
        <f aca="false">+Actuals!P17</f>
        <v>0</v>
      </c>
      <c r="T33" s="111" t="n">
        <f aca="false">+Actuals!Q17</f>
        <v>0</v>
      </c>
      <c r="U33" s="112" t="n">
        <f aca="false">+Actuals!R17</f>
        <v>0</v>
      </c>
      <c r="V33" s="111" t="n">
        <f aca="false">+Actuals!S17</f>
        <v>0</v>
      </c>
      <c r="W33" s="112" t="n">
        <f aca="false">+Actuals!T17</f>
        <v>0</v>
      </c>
      <c r="X33" s="111" t="n">
        <f aca="false">+Actuals!U17</f>
        <v>0</v>
      </c>
      <c r="Y33" s="112" t="n">
        <f aca="false">+Actuals!V17</f>
        <v>0</v>
      </c>
      <c r="Z33" s="111" t="n">
        <f aca="false">+Actuals!W17</f>
        <v>0</v>
      </c>
      <c r="AA33" s="112" t="n">
        <f aca="false">+Actuals!X17</f>
        <v>0</v>
      </c>
      <c r="AB33" s="111" t="n">
        <f aca="false">+Actuals!Y17</f>
        <v>0</v>
      </c>
      <c r="AC33" s="112" t="n">
        <f aca="false">+Actuals!Z17</f>
        <v>0</v>
      </c>
      <c r="AD33" s="111" t="n">
        <f aca="false">+Actuals!AA17</f>
        <v>0</v>
      </c>
      <c r="AE33" s="112" t="n">
        <f aca="false">+Actuals!AB17</f>
        <v>0</v>
      </c>
      <c r="AF33" s="111" t="n">
        <f aca="false">+Actuals!AC17</f>
        <v>0</v>
      </c>
      <c r="AG33" s="112" t="n">
        <f aca="false">+Actuals!AD17</f>
        <v>0</v>
      </c>
      <c r="AH33" s="111" t="n">
        <f aca="false">+Actuals!AE17</f>
        <v>0</v>
      </c>
      <c r="AI33" s="112" t="n">
        <f aca="false">+Actuals!AF17</f>
        <v>0</v>
      </c>
      <c r="AJ33" s="111" t="n">
        <f aca="false">+Actuals!AG17</f>
        <v>0</v>
      </c>
      <c r="AK33" s="112" t="n">
        <f aca="false">+Actuals!AH17</f>
        <v>0</v>
      </c>
      <c r="AL33" s="111" t="n">
        <f aca="false">+Actuals!AI17</f>
        <v>0</v>
      </c>
      <c r="AM33" s="112" t="n">
        <f aca="false">+Actuals!AJ17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0</v>
      </c>
      <c r="E34" s="47" t="n">
        <f aca="false">SUM(G34,I34,K34,M34,O34,Q34,S34,U34,W34,Y34,AA34,AC34,AE34,AG34,AI34,AK34,AM34)</f>
        <v>0</v>
      </c>
      <c r="F34" s="13" t="n">
        <f aca="false">'TIE-OUT'!P34+RECLASS!P34</f>
        <v>0</v>
      </c>
      <c r="G34" s="47" t="n">
        <f aca="false">'TIE-OUT'!Q34+RECLASS!Q34</f>
        <v>0</v>
      </c>
      <c r="H34" s="111" t="n">
        <f aca="false">+Actuals!E18</f>
        <v>0</v>
      </c>
      <c r="I34" s="112" t="n">
        <f aca="false">+Actuals!F18</f>
        <v>0</v>
      </c>
      <c r="J34" s="111" t="n">
        <f aca="false">+Actuals!G18</f>
        <v>0</v>
      </c>
      <c r="K34" s="87" t="n">
        <f aca="false">+Actuals!H18</f>
        <v>0</v>
      </c>
      <c r="L34" s="111" t="n">
        <f aca="false">+Actuals!I18</f>
        <v>0</v>
      </c>
      <c r="M34" s="112" t="n">
        <f aca="false">+Actuals!J18</f>
        <v>0</v>
      </c>
      <c r="N34" s="111" t="n">
        <f aca="false">+Actuals!K18</f>
        <v>0</v>
      </c>
      <c r="O34" s="112" t="n">
        <f aca="false">+Actuals!L18</f>
        <v>0</v>
      </c>
      <c r="P34" s="111" t="n">
        <f aca="false">+Actuals!M18</f>
        <v>0</v>
      </c>
      <c r="Q34" s="112" t="n">
        <f aca="false">+Actuals!N18</f>
        <v>0</v>
      </c>
      <c r="R34" s="111" t="n">
        <f aca="false">+Actuals!O18</f>
        <v>0</v>
      </c>
      <c r="S34" s="112" t="n">
        <f aca="false">+Actuals!P18</f>
        <v>0</v>
      </c>
      <c r="T34" s="111" t="n">
        <f aca="false">+Actuals!Q18</f>
        <v>0</v>
      </c>
      <c r="U34" s="112" t="n">
        <f aca="false">+Actuals!R18</f>
        <v>0</v>
      </c>
      <c r="V34" s="111" t="n">
        <f aca="false">+Actuals!S18</f>
        <v>0</v>
      </c>
      <c r="W34" s="112" t="n">
        <f aca="false">+Actuals!T18</f>
        <v>0</v>
      </c>
      <c r="X34" s="111" t="n">
        <f aca="false">+Actuals!U18</f>
        <v>0</v>
      </c>
      <c r="Y34" s="112" t="n">
        <f aca="false">+Actuals!V18</f>
        <v>0</v>
      </c>
      <c r="Z34" s="111" t="n">
        <f aca="false">+Actuals!W18</f>
        <v>0</v>
      </c>
      <c r="AA34" s="112" t="n">
        <f aca="false">+Actuals!X18</f>
        <v>0</v>
      </c>
      <c r="AB34" s="111" t="n">
        <f aca="false">+Actuals!Y18</f>
        <v>0</v>
      </c>
      <c r="AC34" s="112" t="n">
        <f aca="false">+Actuals!Z18</f>
        <v>0</v>
      </c>
      <c r="AD34" s="111" t="n">
        <f aca="false">+Actuals!AA18</f>
        <v>0</v>
      </c>
      <c r="AE34" s="112" t="n">
        <f aca="false">+Actuals!AB18</f>
        <v>0</v>
      </c>
      <c r="AF34" s="111" t="n">
        <f aca="false">+Actuals!AC18</f>
        <v>0</v>
      </c>
      <c r="AG34" s="112" t="n">
        <f aca="false">+Actuals!AD18</f>
        <v>0</v>
      </c>
      <c r="AH34" s="111" t="n">
        <f aca="false">+Actuals!AE18</f>
        <v>0</v>
      </c>
      <c r="AI34" s="112" t="n">
        <f aca="false">+Actuals!AF18</f>
        <v>0</v>
      </c>
      <c r="AJ34" s="111" t="n">
        <f aca="false">+Actuals!AG18</f>
        <v>0</v>
      </c>
      <c r="AK34" s="112" t="n">
        <f aca="false">+Actuals!AH18</f>
        <v>0</v>
      </c>
      <c r="AL34" s="111" t="n">
        <f aca="false">+Actuals!AI18</f>
        <v>0</v>
      </c>
      <c r="AM34" s="112" t="n">
        <f aca="false">+Actuals!AJ18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0</v>
      </c>
      <c r="E35" s="47" t="n">
        <f aca="false">SUM(G35,I35,K35,M35,O35,Q35,S35,U35,W35,Y35,AA35,AC35,AE35,AG35,AI35,AK35,AM35)</f>
        <v>0</v>
      </c>
      <c r="F35" s="114" t="n">
        <f aca="false">'TIE-OUT'!P35+RECLASS!P35</f>
        <v>0</v>
      </c>
      <c r="G35" s="115" t="n">
        <f aca="false">'TIE-OUT'!Q35+RECLASS!Q35</f>
        <v>0</v>
      </c>
      <c r="H35" s="111" t="n">
        <f aca="false">+Actuals!E19</f>
        <v>0</v>
      </c>
      <c r="I35" s="112" t="n">
        <f aca="false">+Actuals!F19</f>
        <v>0</v>
      </c>
      <c r="J35" s="111" t="n">
        <f aca="false">+Actuals!G19</f>
        <v>0</v>
      </c>
      <c r="K35" s="87" t="n">
        <f aca="false">+Actuals!H19</f>
        <v>0</v>
      </c>
      <c r="L35" s="111" t="n">
        <f aca="false">+Actuals!I19</f>
        <v>0</v>
      </c>
      <c r="M35" s="112" t="n">
        <f aca="false">+Actuals!J19</f>
        <v>0</v>
      </c>
      <c r="N35" s="111" t="n">
        <f aca="false">+Actuals!K19</f>
        <v>0</v>
      </c>
      <c r="O35" s="112" t="n">
        <f aca="false">+Actuals!L19</f>
        <v>0</v>
      </c>
      <c r="P35" s="111" t="n">
        <f aca="false">+Actuals!M19</f>
        <v>0</v>
      </c>
      <c r="Q35" s="112" t="n">
        <f aca="false">+Actuals!N19</f>
        <v>0</v>
      </c>
      <c r="R35" s="111" t="n">
        <f aca="false">+Actuals!O19</f>
        <v>0</v>
      </c>
      <c r="S35" s="112" t="n">
        <f aca="false">+Actuals!P19</f>
        <v>0</v>
      </c>
      <c r="T35" s="111" t="n">
        <f aca="false">+Actuals!Q19</f>
        <v>0</v>
      </c>
      <c r="U35" s="112" t="n">
        <f aca="false">+Actuals!R19</f>
        <v>0</v>
      </c>
      <c r="V35" s="111" t="n">
        <f aca="false">+Actuals!S19</f>
        <v>0</v>
      </c>
      <c r="W35" s="112" t="n">
        <f aca="false">+Actuals!T19</f>
        <v>0</v>
      </c>
      <c r="X35" s="111" t="n">
        <f aca="false">+Actuals!U19</f>
        <v>0</v>
      </c>
      <c r="Y35" s="112" t="n">
        <f aca="false">+Actuals!V19</f>
        <v>0</v>
      </c>
      <c r="Z35" s="111" t="n">
        <f aca="false">+Actuals!W19</f>
        <v>0</v>
      </c>
      <c r="AA35" s="112" t="n">
        <f aca="false">+Actuals!X19</f>
        <v>0</v>
      </c>
      <c r="AB35" s="111" t="n">
        <f aca="false">+Actuals!Y19</f>
        <v>0</v>
      </c>
      <c r="AC35" s="112" t="n">
        <f aca="false">+Actuals!Z19</f>
        <v>0</v>
      </c>
      <c r="AD35" s="111" t="n">
        <f aca="false">+Actuals!AA19</f>
        <v>0</v>
      </c>
      <c r="AE35" s="112" t="n">
        <f aca="false">+Actuals!AB19</f>
        <v>0</v>
      </c>
      <c r="AF35" s="111" t="n">
        <f aca="false">+Actuals!AC19</f>
        <v>0</v>
      </c>
      <c r="AG35" s="112" t="n">
        <f aca="false">+Actuals!AD19</f>
        <v>0</v>
      </c>
      <c r="AH35" s="111" t="n">
        <f aca="false">+Actuals!AE19</f>
        <v>0</v>
      </c>
      <c r="AI35" s="112" t="n">
        <f aca="false">+Actuals!AF19</f>
        <v>0</v>
      </c>
      <c r="AJ35" s="111" t="n">
        <f aca="false">+Actuals!AG19</f>
        <v>0</v>
      </c>
      <c r="AK35" s="112" t="n">
        <f aca="false">+Actuals!AH19</f>
        <v>0</v>
      </c>
      <c r="AL35" s="111" t="n">
        <f aca="false">+Actuals!AI19</f>
        <v>0</v>
      </c>
      <c r="AM35" s="112" t="n">
        <f aca="false">+Actuals!AJ19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-58354</v>
      </c>
      <c r="E36" s="48" t="n">
        <f aca="false">SUM(E32:E35)</f>
        <v>-100485.586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SUM(J32:J35)</f>
        <v>-15365</v>
      </c>
      <c r="K36" s="86" t="n">
        <f aca="false">SUM(K32:K35)</f>
        <v>-26458.53</v>
      </c>
      <c r="L36" s="17" t="n">
        <f aca="false">SUM(L32:L35)</f>
        <v>26972</v>
      </c>
      <c r="M36" s="48" t="n">
        <f aca="false">SUM(M32:M35)</f>
        <v>46364.535</v>
      </c>
      <c r="N36" s="17" t="n">
        <f aca="false">SUM(N32:N35)</f>
        <v>2971</v>
      </c>
      <c r="O36" s="48" t="n">
        <f aca="false">SUM(O32:O35)</f>
        <v>2514.959</v>
      </c>
      <c r="P36" s="17" t="n">
        <f aca="false">SUM(P32:P35)</f>
        <v>-1193</v>
      </c>
      <c r="Q36" s="48" t="n">
        <f aca="false">SUM(Q32:Q35)</f>
        <v>1912.966</v>
      </c>
      <c r="R36" s="17" t="n">
        <f aca="false">SUM(R32:R35)</f>
        <v>-71739</v>
      </c>
      <c r="S36" s="48" t="n">
        <f aca="false">SUM(S32:S35)</f>
        <v>-157847.88</v>
      </c>
      <c r="T36" s="17" t="n">
        <f aca="false">SUM(T32:T35)</f>
        <v>0</v>
      </c>
      <c r="U36" s="48" t="n">
        <f aca="false">SUM(U32:U35)</f>
        <v>6243.878</v>
      </c>
      <c r="V36" s="17" t="n">
        <f aca="false">SUM(V32:V35)</f>
        <v>0</v>
      </c>
      <c r="W36" s="48" t="n">
        <f aca="false">SUM(W32:W35)</f>
        <v>-4026.426</v>
      </c>
      <c r="X36" s="17" t="n">
        <f aca="false">SUM(X32:X35)</f>
        <v>0</v>
      </c>
      <c r="Y36" s="48" t="n">
        <f aca="false">SUM(Y32:Y35)</f>
        <v>-19665.298</v>
      </c>
      <c r="Z36" s="17" t="n">
        <f aca="false">SUM(Z32:Z35)</f>
        <v>0</v>
      </c>
      <c r="AA36" s="48" t="n">
        <f aca="false">SUM(AA32:AA35)</f>
        <v>-16397.474</v>
      </c>
      <c r="AB36" s="17" t="n">
        <f aca="false">SUM(AB32:AB35)</f>
        <v>2781</v>
      </c>
      <c r="AC36" s="48" t="n">
        <f aca="false">SUM(AC32:AC35)</f>
        <v>73885.486</v>
      </c>
      <c r="AD36" s="17" t="n">
        <f aca="false">SUM(AD32:AD35)</f>
        <v>-2781</v>
      </c>
      <c r="AE36" s="48" t="n">
        <f aca="false">SUM(AE32:AE35)</f>
        <v>-7011.802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0</v>
      </c>
      <c r="E39" s="47" t="n">
        <f aca="false">SUM(G39,I39,K39,M39,O39,Q39,S39,U39,W39,Y39,AA39,AC39,AE39,AG39,AI39,AK39,AM39)</f>
        <v>0</v>
      </c>
      <c r="F39" s="44" t="n">
        <f aca="false">'TIE-OUT'!P39+RECLASS!P39</f>
        <v>0</v>
      </c>
      <c r="G39" s="45" t="n">
        <f aca="false">'TIE-OUT'!Q39+RECLASS!Q39</f>
        <v>0</v>
      </c>
      <c r="H39" s="111" t="n">
        <f aca="false">+Actuals!E20</f>
        <v>-0</v>
      </c>
      <c r="I39" s="112" t="n">
        <f aca="false">+Actuals!F20</f>
        <v>-0</v>
      </c>
      <c r="J39" s="111" t="n">
        <f aca="false">+Actuals!G20</f>
        <v>-0</v>
      </c>
      <c r="K39" s="87" t="n">
        <f aca="false">+Actuals!H20</f>
        <v>-0</v>
      </c>
      <c r="L39" s="111" t="n">
        <f aca="false">+Actuals!I20</f>
        <v>-0</v>
      </c>
      <c r="M39" s="112" t="n">
        <f aca="false">+Actuals!J20</f>
        <v>-0</v>
      </c>
      <c r="N39" s="111" t="n">
        <f aca="false">+Actuals!K20</f>
        <v>-15059</v>
      </c>
      <c r="O39" s="112" t="n">
        <f aca="false">+Actuals!L20</f>
        <v>-26934.53</v>
      </c>
      <c r="P39" s="111" t="n">
        <f aca="false">+Actuals!M20</f>
        <v>15059</v>
      </c>
      <c r="Q39" s="112" t="n">
        <f aca="false">+Actuals!N20</f>
        <v>26934.53</v>
      </c>
      <c r="R39" s="111" t="n">
        <f aca="false">+Actuals!O20</f>
        <v>0</v>
      </c>
      <c r="S39" s="112" t="n">
        <f aca="false">+Actuals!P20</f>
        <v>0</v>
      </c>
      <c r="T39" s="111" t="n">
        <f aca="false">+Actuals!Q20</f>
        <v>0</v>
      </c>
      <c r="U39" s="112" t="n">
        <f aca="false">+Actuals!R20</f>
        <v>0</v>
      </c>
      <c r="V39" s="111" t="n">
        <f aca="false">+Actuals!S20</f>
        <v>0</v>
      </c>
      <c r="W39" s="112" t="n">
        <f aca="false">+Actuals!T20</f>
        <v>0</v>
      </c>
      <c r="X39" s="111" t="n">
        <f aca="false">+Actuals!U20</f>
        <v>0</v>
      </c>
      <c r="Y39" s="112" t="n">
        <f aca="false">+Actuals!V20</f>
        <v>0</v>
      </c>
      <c r="Z39" s="111" t="n">
        <f aca="false">+Actuals!W20</f>
        <v>0</v>
      </c>
      <c r="AA39" s="112" t="n">
        <f aca="false">+Actuals!X20</f>
        <v>0</v>
      </c>
      <c r="AB39" s="111" t="n">
        <f aca="false">+Actuals!Y20</f>
        <v>0</v>
      </c>
      <c r="AC39" s="112" t="n">
        <f aca="false">+Actuals!Z20</f>
        <v>0</v>
      </c>
      <c r="AD39" s="111" t="n">
        <f aca="false">+Actuals!AA20</f>
        <v>0</v>
      </c>
      <c r="AE39" s="112" t="n">
        <f aca="false">+Actuals!AB20</f>
        <v>0</v>
      </c>
      <c r="AF39" s="111" t="n">
        <f aca="false">+Actuals!AC20</f>
        <v>0</v>
      </c>
      <c r="AG39" s="112" t="n">
        <f aca="false">+Actuals!AD20</f>
        <v>0</v>
      </c>
      <c r="AH39" s="111" t="n">
        <f aca="false">+Actuals!AE20</f>
        <v>0</v>
      </c>
      <c r="AI39" s="112" t="n">
        <f aca="false">+Actuals!AF20</f>
        <v>0</v>
      </c>
      <c r="AJ39" s="111" t="n">
        <f aca="false">+Actuals!AG20</f>
        <v>0</v>
      </c>
      <c r="AK39" s="112" t="n">
        <f aca="false">+Actuals!AH20</f>
        <v>0</v>
      </c>
      <c r="AL39" s="111" t="n">
        <f aca="false">+Actuals!AI20</f>
        <v>0</v>
      </c>
      <c r="AM39" s="112" t="n">
        <f aca="false">+Actuals!AJ20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0</v>
      </c>
      <c r="E40" s="47" t="n">
        <f aca="false">SUM(G40,I40,K40,M40,O40,Q40,S40,U40,W40,Y40,AA40,AC40,AE40,AG40,AI40,AK40,AM40)</f>
        <v>-0.0900000002420711</v>
      </c>
      <c r="F40" s="13" t="n">
        <f aca="false">'TIE-OUT'!P40+RECLASS!P40</f>
        <v>0</v>
      </c>
      <c r="G40" s="47" t="n">
        <f aca="false">'TIE-OUT'!Q40+RECLASS!Q40</f>
        <v>0</v>
      </c>
      <c r="H40" s="111" t="n">
        <f aca="false">+Actuals!E21</f>
        <v>-11852259</v>
      </c>
      <c r="I40" s="112" t="n">
        <f aca="false">+Actuals!F21</f>
        <v>-21138504</v>
      </c>
      <c r="J40" s="111" t="n">
        <f aca="false">+Actuals!G21</f>
        <v>5389316</v>
      </c>
      <c r="K40" s="87" t="n">
        <f aca="false">+Actuals!H21</f>
        <v>8419594.86</v>
      </c>
      <c r="L40" s="111" t="n">
        <f aca="false">+Actuals!I21</f>
        <v>871860</v>
      </c>
      <c r="M40" s="112" t="n">
        <f aca="false">+Actuals!J21</f>
        <v>1753293.31</v>
      </c>
      <c r="N40" s="111" t="n">
        <f aca="false">+Actuals!K21</f>
        <v>-9</v>
      </c>
      <c r="O40" s="112" t="n">
        <f aca="false">+Actuals!L21</f>
        <v>-8185.33</v>
      </c>
      <c r="P40" s="111" t="n">
        <f aca="false">+Actuals!M21</f>
        <v>5591092</v>
      </c>
      <c r="Q40" s="112" t="n">
        <f aca="false">+Actuals!N21</f>
        <v>9960313.07</v>
      </c>
      <c r="R40" s="111" t="n">
        <f aca="false">+Actuals!O21</f>
        <v>0</v>
      </c>
      <c r="S40" s="112" t="n">
        <f aca="false">+Actuals!P21+1013488</f>
        <v>1013488</v>
      </c>
      <c r="T40" s="111" t="n">
        <f aca="false">+Actuals!Q21</f>
        <v>0</v>
      </c>
      <c r="U40" s="112" t="n">
        <f aca="false">+Actuals!R21</f>
        <v>0</v>
      </c>
      <c r="V40" s="111" t="n">
        <f aca="false">+Actuals!S21</f>
        <v>0</v>
      </c>
      <c r="W40" s="112" t="n">
        <f aca="false">+Actuals!T21</f>
        <v>0</v>
      </c>
      <c r="X40" s="111" t="n">
        <f aca="false">+Actuals!U21</f>
        <v>0</v>
      </c>
      <c r="Y40" s="112" t="n">
        <f aca="false">+Actuals!V21</f>
        <v>0</v>
      </c>
      <c r="Z40" s="111" t="n">
        <f aca="false">+Actuals!W21</f>
        <v>0</v>
      </c>
      <c r="AA40" s="112" t="n">
        <f aca="false">+Actuals!X21</f>
        <v>0</v>
      </c>
      <c r="AB40" s="111" t="n">
        <f aca="false">+Actuals!Y21</f>
        <v>0</v>
      </c>
      <c r="AC40" s="112" t="n">
        <f aca="false">+Actuals!Z21</f>
        <v>0</v>
      </c>
      <c r="AD40" s="111" t="n">
        <f aca="false">+Actuals!AA21</f>
        <v>0</v>
      </c>
      <c r="AE40" s="112" t="n">
        <f aca="false">+Actuals!AB21</f>
        <v>0</v>
      </c>
      <c r="AF40" s="111" t="n">
        <f aca="false">+Actuals!AC21</f>
        <v>0</v>
      </c>
      <c r="AG40" s="112" t="n">
        <f aca="false">+Actuals!AD21</f>
        <v>0</v>
      </c>
      <c r="AH40" s="111" t="n">
        <f aca="false">+Actuals!AE21</f>
        <v>0</v>
      </c>
      <c r="AI40" s="112" t="n">
        <f aca="false">+Actuals!AF21</f>
        <v>0</v>
      </c>
      <c r="AJ40" s="111" t="n">
        <f aca="false">+Actuals!AG21</f>
        <v>0</v>
      </c>
      <c r="AK40" s="112" t="n">
        <f aca="false">+Actuals!AH21</f>
        <v>0</v>
      </c>
      <c r="AL40" s="111" t="n">
        <f aca="false">+Actuals!AI21</f>
        <v>0</v>
      </c>
      <c r="AM40" s="112" t="n">
        <f aca="false">+Actuals!AJ21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0</v>
      </c>
      <c r="F41" s="114" t="n">
        <f aca="false">'TIE-OUT'!P41+RECLASS!P41</f>
        <v>0</v>
      </c>
      <c r="G41" s="115" t="n">
        <f aca="false">'TIE-OUT'!Q41+RECLASS!Q41</f>
        <v>0</v>
      </c>
      <c r="H41" s="111" t="n">
        <f aca="false">+Actuals!E22</f>
        <v>0</v>
      </c>
      <c r="I41" s="112" t="n">
        <f aca="false">+Actuals!F22</f>
        <v>0</v>
      </c>
      <c r="J41" s="111" t="n">
        <f aca="false">+Actuals!G22</f>
        <v>0</v>
      </c>
      <c r="K41" s="87" t="n">
        <f aca="false">+Actuals!H22</f>
        <v>0</v>
      </c>
      <c r="L41" s="111" t="n">
        <f aca="false">+Actuals!I22</f>
        <v>0</v>
      </c>
      <c r="M41" s="112" t="n">
        <f aca="false">+Actuals!J22</f>
        <v>0</v>
      </c>
      <c r="N41" s="111" t="n">
        <f aca="false">+Actuals!K22</f>
        <v>0</v>
      </c>
      <c r="O41" s="112" t="n">
        <f aca="false">+Actuals!L22</f>
        <v>0</v>
      </c>
      <c r="P41" s="111" t="n">
        <f aca="false">+Actuals!M22</f>
        <v>0</v>
      </c>
      <c r="Q41" s="112" t="n">
        <f aca="false">+Actuals!N22</f>
        <v>0</v>
      </c>
      <c r="R41" s="111" t="n">
        <f aca="false">+Actuals!O22</f>
        <v>0</v>
      </c>
      <c r="S41" s="112" t="n">
        <f aca="false">+Actuals!P22</f>
        <v>0</v>
      </c>
      <c r="T41" s="111" t="n">
        <f aca="false">+Actuals!Q22</f>
        <v>0</v>
      </c>
      <c r="U41" s="112" t="n">
        <f aca="false">+Actuals!R22</f>
        <v>0</v>
      </c>
      <c r="V41" s="111" t="n">
        <f aca="false">+Actuals!S22</f>
        <v>0</v>
      </c>
      <c r="W41" s="112" t="n">
        <f aca="false">+Actuals!T22</f>
        <v>0</v>
      </c>
      <c r="X41" s="111" t="n">
        <f aca="false">+Actuals!U22</f>
        <v>0</v>
      </c>
      <c r="Y41" s="112" t="n">
        <f aca="false">+Actuals!V22</f>
        <v>0</v>
      </c>
      <c r="Z41" s="111" t="n">
        <f aca="false">+Actuals!W22</f>
        <v>0</v>
      </c>
      <c r="AA41" s="112" t="n">
        <f aca="false">+Actuals!X22</f>
        <v>0</v>
      </c>
      <c r="AB41" s="111" t="n">
        <f aca="false">+Actuals!Y22</f>
        <v>0</v>
      </c>
      <c r="AC41" s="112" t="n">
        <f aca="false">+Actuals!Z22</f>
        <v>0</v>
      </c>
      <c r="AD41" s="111" t="n">
        <f aca="false">+Actuals!AA22</f>
        <v>0</v>
      </c>
      <c r="AE41" s="112" t="n">
        <f aca="false">+Actuals!AB22</f>
        <v>0</v>
      </c>
      <c r="AF41" s="111" t="n">
        <f aca="false">+Actuals!AC22</f>
        <v>0</v>
      </c>
      <c r="AG41" s="112" t="n">
        <f aca="false">+Actuals!AD22</f>
        <v>0</v>
      </c>
      <c r="AH41" s="111" t="n">
        <f aca="false">+Actuals!AE22</f>
        <v>0</v>
      </c>
      <c r="AI41" s="112" t="n">
        <f aca="false">+Actuals!AF22</f>
        <v>0</v>
      </c>
      <c r="AJ41" s="111" t="n">
        <f aca="false">+Actuals!AG22</f>
        <v>0</v>
      </c>
      <c r="AK41" s="112" t="n">
        <f aca="false">+Actuals!AH22</f>
        <v>0</v>
      </c>
      <c r="AL41" s="111" t="n">
        <f aca="false">+Actuals!AI22</f>
        <v>0</v>
      </c>
      <c r="AM41" s="112" t="n">
        <f aca="false">+Actuals!AJ22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-0.0900000002420711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-11852259</v>
      </c>
      <c r="I42" s="48" t="n">
        <f aca="false">SUM(I40:I41)</f>
        <v>-21138504</v>
      </c>
      <c r="J42" s="17" t="n">
        <f aca="false">SUM(J40:J41)</f>
        <v>5389316</v>
      </c>
      <c r="K42" s="86" t="n">
        <f aca="false">SUM(K40:K41)</f>
        <v>8419594.86</v>
      </c>
      <c r="L42" s="17" t="n">
        <f aca="false">SUM(L40:L41)</f>
        <v>871860</v>
      </c>
      <c r="M42" s="48" t="n">
        <f aca="false">SUM(M40:M41)</f>
        <v>1753293.31</v>
      </c>
      <c r="N42" s="17" t="n">
        <f aca="false">SUM(N40:N41)</f>
        <v>-9</v>
      </c>
      <c r="O42" s="48" t="n">
        <f aca="false">SUM(O40:O41)</f>
        <v>-8185.33</v>
      </c>
      <c r="P42" s="17" t="n">
        <f aca="false">SUM(P40:P41)</f>
        <v>5591092</v>
      </c>
      <c r="Q42" s="48" t="n">
        <f aca="false">SUM(Q40:Q41)</f>
        <v>9960313.07</v>
      </c>
      <c r="R42" s="17" t="n">
        <f aca="false">SUM(R40:R41)</f>
        <v>0</v>
      </c>
      <c r="S42" s="48" t="n">
        <f aca="false">SUM(S40:S41)</f>
        <v>1013488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-0.0900000002420711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-11852259</v>
      </c>
      <c r="I43" s="48" t="n">
        <f aca="false">I42+I39</f>
        <v>-21138504</v>
      </c>
      <c r="J43" s="17" t="n">
        <f aca="false">J42+J39</f>
        <v>5389316</v>
      </c>
      <c r="K43" s="86" t="n">
        <f aca="false">K42+K39</f>
        <v>8419594.86</v>
      </c>
      <c r="L43" s="17" t="n">
        <f aca="false">L42+L39</f>
        <v>871860</v>
      </c>
      <c r="M43" s="48" t="n">
        <f aca="false">M42+M39</f>
        <v>1753293.31</v>
      </c>
      <c r="N43" s="17" t="n">
        <f aca="false">N42+N39</f>
        <v>-15068</v>
      </c>
      <c r="O43" s="48" t="n">
        <f aca="false">O42+O39</f>
        <v>-35119.86</v>
      </c>
      <c r="P43" s="17" t="n">
        <f aca="false">P42+P39</f>
        <v>5606151</v>
      </c>
      <c r="Q43" s="48" t="n">
        <f aca="false">Q42+Q39</f>
        <v>9987247.6</v>
      </c>
      <c r="R43" s="17" t="n">
        <f aca="false">R42+R39</f>
        <v>0</v>
      </c>
      <c r="S43" s="48" t="n">
        <f aca="false">S42+S39</f>
        <v>1013488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0</v>
      </c>
      <c r="E45" s="47" t="n">
        <f aca="false">SUM(G45,I45,K45,M45,O45,Q45,S45,U45,W45,Y45,AA45,AC45,AE45,AG45,AI45,AK45,AM45)</f>
        <v>0</v>
      </c>
      <c r="F45" s="44" t="n">
        <f aca="false">'TIE-OUT'!P45+RECLASS!P45</f>
        <v>0</v>
      </c>
      <c r="G45" s="45" t="n">
        <f aca="false">'TIE-OUT'!Q45+RECLASS!Q45</f>
        <v>0</v>
      </c>
      <c r="H45" s="111" t="n">
        <f aca="false">+Actuals!E23</f>
        <v>0</v>
      </c>
      <c r="I45" s="112" t="n">
        <f aca="false">+Actuals!F23</f>
        <v>0</v>
      </c>
      <c r="J45" s="111" t="n">
        <f aca="false">+Actuals!G23</f>
        <v>0</v>
      </c>
      <c r="K45" s="87" t="n">
        <f aca="false">+Actuals!H23</f>
        <v>0</v>
      </c>
      <c r="L45" s="111" t="n">
        <f aca="false">+Actuals!I23</f>
        <v>0</v>
      </c>
      <c r="M45" s="112" t="n">
        <f aca="false">+Actuals!J23</f>
        <v>0</v>
      </c>
      <c r="N45" s="111" t="n">
        <f aca="false">+Actuals!K23</f>
        <v>0</v>
      </c>
      <c r="O45" s="112" t="n">
        <f aca="false">+Actuals!L23</f>
        <v>0</v>
      </c>
      <c r="P45" s="111" t="n">
        <f aca="false">+Actuals!M23</f>
        <v>0</v>
      </c>
      <c r="Q45" s="112" t="n">
        <f aca="false">+Actuals!N23</f>
        <v>0</v>
      </c>
      <c r="R45" s="111" t="n">
        <f aca="false">+Actuals!O23</f>
        <v>0</v>
      </c>
      <c r="S45" s="112" t="n">
        <f aca="false">+Actuals!P23</f>
        <v>0</v>
      </c>
      <c r="T45" s="111" t="n">
        <f aca="false">+Actuals!Q23</f>
        <v>0</v>
      </c>
      <c r="U45" s="112" t="n">
        <f aca="false">+Actuals!R23</f>
        <v>0</v>
      </c>
      <c r="V45" s="111" t="n">
        <f aca="false">+Actuals!S23</f>
        <v>0</v>
      </c>
      <c r="W45" s="112" t="n">
        <f aca="false">+Actuals!T23</f>
        <v>0</v>
      </c>
      <c r="X45" s="111" t="n">
        <f aca="false">+Actuals!U23</f>
        <v>0</v>
      </c>
      <c r="Y45" s="112" t="n">
        <f aca="false">+Actuals!V23</f>
        <v>0</v>
      </c>
      <c r="Z45" s="111" t="n">
        <f aca="false">+Actuals!W23</f>
        <v>0</v>
      </c>
      <c r="AA45" s="112" t="n">
        <f aca="false">+Actuals!X23</f>
        <v>0</v>
      </c>
      <c r="AB45" s="111" t="n">
        <f aca="false">+Actuals!Y23</f>
        <v>0</v>
      </c>
      <c r="AC45" s="112" t="n">
        <f aca="false">+Actuals!Z23</f>
        <v>0</v>
      </c>
      <c r="AD45" s="111" t="n">
        <f aca="false">+Actuals!AA23</f>
        <v>0</v>
      </c>
      <c r="AE45" s="112" t="n">
        <f aca="false">+Actuals!AB23</f>
        <v>0</v>
      </c>
      <c r="AF45" s="111" t="n">
        <f aca="false">+Actuals!AC23</f>
        <v>0</v>
      </c>
      <c r="AG45" s="112" t="n">
        <f aca="false">+Actuals!AD23</f>
        <v>0</v>
      </c>
      <c r="AH45" s="111" t="n">
        <f aca="false">+Actuals!AE23</f>
        <v>0</v>
      </c>
      <c r="AI45" s="112" t="n">
        <f aca="false">+Actuals!AF23</f>
        <v>0</v>
      </c>
      <c r="AJ45" s="111" t="n">
        <f aca="false">+Actuals!AG23</f>
        <v>0</v>
      </c>
      <c r="AK45" s="112" t="n">
        <f aca="false">+Actuals!AH23</f>
        <v>0</v>
      </c>
      <c r="AL45" s="111" t="n">
        <f aca="false">+Actuals!AI23</f>
        <v>0</v>
      </c>
      <c r="AM45" s="112" t="n">
        <f aca="false">+Actuals!AJ23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0</v>
      </c>
      <c r="E47" s="47" t="n">
        <f aca="false">SUM(G47,I47,K47,M47,O47,Q47,S47,U47,W47,Y47,AA47,AC47,AE47,AG47,AI47,AK47,AM47)</f>
        <v>-69038</v>
      </c>
      <c r="F47" s="13" t="n">
        <f aca="false">'TIE-OUT'!P47+RECLASS!P47</f>
        <v>0</v>
      </c>
      <c r="G47" s="47" t="n">
        <f aca="false">'TIE-OUT'!Q47+RECLASS!Q47</f>
        <v>0</v>
      </c>
      <c r="H47" s="111" t="n">
        <f aca="false">+Actuals!E24</f>
        <v>-0</v>
      </c>
      <c r="I47" s="112" t="n">
        <f aca="false">+Actuals!F24</f>
        <v>9000</v>
      </c>
      <c r="J47" s="111" t="n">
        <f aca="false">+Actuals!G24</f>
        <v>-0</v>
      </c>
      <c r="K47" s="87" t="n">
        <f aca="false">+Actuals!H24</f>
        <v>-18000</v>
      </c>
      <c r="L47" s="111" t="n">
        <f aca="false">+Actuals!I24</f>
        <v>-0</v>
      </c>
      <c r="M47" s="112" t="n">
        <f aca="false">+Actuals!J24</f>
        <v>-0</v>
      </c>
      <c r="N47" s="111" t="n">
        <f aca="false">+Actuals!K24</f>
        <v>-0</v>
      </c>
      <c r="O47" s="112" t="n">
        <f aca="false">+Actuals!L24</f>
        <v>9000</v>
      </c>
      <c r="P47" s="111" t="n">
        <f aca="false">+Actuals!M24</f>
        <v>-0</v>
      </c>
      <c r="Q47" s="112" t="n">
        <f aca="false">+Actuals!N24</f>
        <v>-0</v>
      </c>
      <c r="R47" s="111" t="n">
        <f aca="false">+Actuals!O24</f>
        <v>0</v>
      </c>
      <c r="S47" s="112" t="n">
        <f aca="false">+Actuals!P24</f>
        <v>0</v>
      </c>
      <c r="T47" s="111" t="n">
        <f aca="false">+Actuals!Q24</f>
        <v>-0</v>
      </c>
      <c r="U47" s="112" t="n">
        <f aca="false">+Actuals!R24</f>
        <v>-0</v>
      </c>
      <c r="V47" s="111" t="n">
        <f aca="false">+Actuals!S24</f>
        <v>-0</v>
      </c>
      <c r="W47" s="112" t="n">
        <f aca="false">+Actuals!T24</f>
        <v>-0</v>
      </c>
      <c r="X47" s="111" t="n">
        <f aca="false">+Actuals!U24</f>
        <v>-0</v>
      </c>
      <c r="Y47" s="112" t="n">
        <f aca="false">+Actuals!V24-69038</f>
        <v>-69038</v>
      </c>
      <c r="Z47" s="111" t="n">
        <f aca="false">+Actuals!W24</f>
        <v>-0</v>
      </c>
      <c r="AA47" s="112" t="n">
        <f aca="false">+Actuals!X24</f>
        <v>-0</v>
      </c>
      <c r="AB47" s="111" t="n">
        <f aca="false">+Actuals!Y24</f>
        <v>-0</v>
      </c>
      <c r="AC47" s="112" t="n">
        <f aca="false">+Actuals!Z24</f>
        <v>-0</v>
      </c>
      <c r="AD47" s="111" t="n">
        <f aca="false">+Actuals!AA24</f>
        <v>-0</v>
      </c>
      <c r="AE47" s="112" t="n">
        <f aca="false">+Actuals!AB24</f>
        <v>-0</v>
      </c>
      <c r="AF47" s="111" t="n">
        <f aca="false">+Actuals!AC24</f>
        <v>-0</v>
      </c>
      <c r="AG47" s="112" t="n">
        <f aca="false">+Actuals!AD24</f>
        <v>-0</v>
      </c>
      <c r="AH47" s="111" t="n">
        <f aca="false">+Actuals!AE24</f>
        <v>-0</v>
      </c>
      <c r="AI47" s="112" t="n">
        <f aca="false">+Actuals!AF24</f>
        <v>-0</v>
      </c>
      <c r="AJ47" s="111" t="n">
        <f aca="false">+Actuals!AG24</f>
        <v>-0</v>
      </c>
      <c r="AK47" s="112" t="n">
        <f aca="false">+Actuals!AH24</f>
        <v>-0</v>
      </c>
      <c r="AL47" s="111" t="n">
        <f aca="false">+Actuals!AI24</f>
        <v>-0</v>
      </c>
      <c r="AM47" s="112" t="n">
        <f aca="false">+Actuals!AJ24</f>
        <v>-0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0</v>
      </c>
      <c r="E49" s="47" t="n">
        <f aca="false">SUM(G49,I49,K49,M49,O49,Q49,S49,U49,W49,Y49,AA49,AC49,AE49,AG49,AI49,AK49,AM49)</f>
        <v>0</v>
      </c>
      <c r="F49" s="13" t="n">
        <f aca="false">'TIE-OUT'!P49+RECLASS!P49</f>
        <v>0</v>
      </c>
      <c r="G49" s="47" t="n">
        <f aca="false">'TIE-OUT'!Q49+RECLASS!Q49</f>
        <v>0</v>
      </c>
      <c r="H49" s="111" t="n">
        <f aca="false">+Actuals!E25</f>
        <v>0</v>
      </c>
      <c r="I49" s="112" t="n">
        <f aca="false">+Actuals!F25</f>
        <v>0</v>
      </c>
      <c r="J49" s="111" t="n">
        <f aca="false">+Actuals!G25</f>
        <v>0</v>
      </c>
      <c r="K49" s="87" t="n">
        <f aca="false">+Actuals!H25</f>
        <v>0</v>
      </c>
      <c r="L49" s="111" t="n">
        <f aca="false">+Actuals!I25</f>
        <v>0</v>
      </c>
      <c r="M49" s="112" t="n">
        <f aca="false">+Actuals!J25</f>
        <v>0</v>
      </c>
      <c r="N49" s="111" t="n">
        <f aca="false">+Actuals!K25</f>
        <v>0</v>
      </c>
      <c r="O49" s="112" t="n">
        <f aca="false">+Actuals!L25</f>
        <v>0</v>
      </c>
      <c r="P49" s="111" t="n">
        <f aca="false">+Actuals!M25</f>
        <v>0</v>
      </c>
      <c r="Q49" s="112" t="n">
        <f aca="false">+Actuals!N25</f>
        <v>0</v>
      </c>
      <c r="R49" s="111" t="n">
        <f aca="false">+Actuals!O25</f>
        <v>0</v>
      </c>
      <c r="S49" s="112" t="n">
        <f aca="false">+Actuals!P25</f>
        <v>0</v>
      </c>
      <c r="T49" s="111" t="n">
        <f aca="false">+Actuals!Q25</f>
        <v>0</v>
      </c>
      <c r="U49" s="112" t="n">
        <f aca="false">+Actuals!R25</f>
        <v>0</v>
      </c>
      <c r="V49" s="111" t="n">
        <f aca="false">+Actuals!S25</f>
        <v>0</v>
      </c>
      <c r="W49" s="112" t="n">
        <f aca="false">+Actuals!T25</f>
        <v>0</v>
      </c>
      <c r="X49" s="111" t="n">
        <f aca="false">+Actuals!U25</f>
        <v>0</v>
      </c>
      <c r="Y49" s="112" t="n">
        <f aca="false">+Actuals!V25</f>
        <v>0</v>
      </c>
      <c r="Z49" s="111" t="n">
        <f aca="false">+Actuals!W25</f>
        <v>0</v>
      </c>
      <c r="AA49" s="112" t="n">
        <f aca="false">+Actuals!X25</f>
        <v>0</v>
      </c>
      <c r="AB49" s="111" t="n">
        <f aca="false">+Actuals!Y25</f>
        <v>0</v>
      </c>
      <c r="AC49" s="112" t="n">
        <f aca="false">+Actuals!Z25</f>
        <v>0</v>
      </c>
      <c r="AD49" s="111" t="n">
        <f aca="false">+Actuals!AA25</f>
        <v>0</v>
      </c>
      <c r="AE49" s="112" t="n">
        <f aca="false">+Actuals!AB25</f>
        <v>0</v>
      </c>
      <c r="AF49" s="111" t="n">
        <f aca="false">+Actuals!AC25</f>
        <v>0</v>
      </c>
      <c r="AG49" s="112" t="n">
        <f aca="false">+Actuals!AD25</f>
        <v>0</v>
      </c>
      <c r="AH49" s="111" t="n">
        <f aca="false">+Actuals!AE25</f>
        <v>0</v>
      </c>
      <c r="AI49" s="112" t="n">
        <f aca="false">+Actuals!AF25</f>
        <v>0</v>
      </c>
      <c r="AJ49" s="111" t="n">
        <f aca="false">+Actuals!AG25</f>
        <v>0</v>
      </c>
      <c r="AK49" s="112" t="n">
        <f aca="false">+Actuals!AH25</f>
        <v>0</v>
      </c>
      <c r="AL49" s="111" t="n">
        <f aca="false">+Actuals!AI25</f>
        <v>0</v>
      </c>
      <c r="AM49" s="112" t="n">
        <f aca="false">+Actuals!AJ25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0</v>
      </c>
      <c r="E51" s="47" t="n">
        <f aca="false">SUM(G51,I51,K51,M51,O51,Q51,S51,U51,W51,Y51,AA51,AC51,AE51,AG51,AI51,AK51,AM51)</f>
        <v>0</v>
      </c>
      <c r="F51" s="13" t="n">
        <f aca="false">'TIE-OUT'!P51+RECLASS!P51</f>
        <v>0</v>
      </c>
      <c r="G51" s="47" t="n">
        <f aca="false">'TIE-OUT'!Q51+RECLASS!Q51</f>
        <v>0</v>
      </c>
      <c r="H51" s="111" t="n">
        <f aca="false">+Actuals!E26</f>
        <v>0</v>
      </c>
      <c r="I51" s="112" t="n">
        <f aca="false">+Actuals!F26</f>
        <v>0</v>
      </c>
      <c r="J51" s="111" t="n">
        <f aca="false">+Actuals!G26</f>
        <v>0</v>
      </c>
      <c r="K51" s="87" t="n">
        <f aca="false">+Actuals!H26</f>
        <v>0</v>
      </c>
      <c r="L51" s="111" t="n">
        <f aca="false">+Actuals!I26</f>
        <v>0</v>
      </c>
      <c r="M51" s="112" t="n">
        <f aca="false">+Actuals!J26</f>
        <v>0</v>
      </c>
      <c r="N51" s="111" t="n">
        <f aca="false">+Actuals!K26</f>
        <v>0</v>
      </c>
      <c r="O51" s="112" t="n">
        <f aca="false">+Actuals!L26</f>
        <v>0</v>
      </c>
      <c r="P51" s="111" t="n">
        <f aca="false">+Actuals!M26</f>
        <v>0</v>
      </c>
      <c r="Q51" s="112" t="n">
        <f aca="false">+Actuals!N26</f>
        <v>0</v>
      </c>
      <c r="R51" s="111" t="n">
        <f aca="false">+Actuals!O26</f>
        <v>0</v>
      </c>
      <c r="S51" s="112" t="n">
        <f aca="false">+Actuals!P26</f>
        <v>0</v>
      </c>
      <c r="T51" s="111" t="n">
        <f aca="false">+Actuals!Q26</f>
        <v>0</v>
      </c>
      <c r="U51" s="112" t="n">
        <f aca="false">+Actuals!R26</f>
        <v>0</v>
      </c>
      <c r="V51" s="111" t="n">
        <f aca="false">+Actuals!S26</f>
        <v>0</v>
      </c>
      <c r="W51" s="112" t="n">
        <f aca="false">+Actuals!T26</f>
        <v>0</v>
      </c>
      <c r="X51" s="111" t="n">
        <f aca="false">+Actuals!U26</f>
        <v>0</v>
      </c>
      <c r="Y51" s="112" t="n">
        <f aca="false">+Actuals!V26</f>
        <v>0</v>
      </c>
      <c r="Z51" s="111" t="n">
        <f aca="false">+Actuals!W26</f>
        <v>0</v>
      </c>
      <c r="AA51" s="112" t="n">
        <f aca="false">+Actuals!X26</f>
        <v>0</v>
      </c>
      <c r="AB51" s="111" t="n">
        <f aca="false">+Actuals!Y26</f>
        <v>0</v>
      </c>
      <c r="AC51" s="112" t="n">
        <f aca="false">+Actuals!Z26</f>
        <v>0</v>
      </c>
      <c r="AD51" s="111" t="n">
        <f aca="false">+Actuals!AA26</f>
        <v>0</v>
      </c>
      <c r="AE51" s="112" t="n">
        <f aca="false">+Actuals!AB26</f>
        <v>0</v>
      </c>
      <c r="AF51" s="111" t="n">
        <f aca="false">+Actuals!AC26</f>
        <v>0</v>
      </c>
      <c r="AG51" s="112" t="n">
        <f aca="false">+Actuals!AD26</f>
        <v>0</v>
      </c>
      <c r="AH51" s="111" t="n">
        <f aca="false">+Actuals!AE26</f>
        <v>0</v>
      </c>
      <c r="AI51" s="112" t="n">
        <f aca="false">+Actuals!AF26</f>
        <v>0</v>
      </c>
      <c r="AJ51" s="111" t="n">
        <f aca="false">+Actuals!AG26</f>
        <v>0</v>
      </c>
      <c r="AK51" s="112" t="n">
        <f aca="false">+Actuals!AH26</f>
        <v>0</v>
      </c>
      <c r="AL51" s="111" t="n">
        <f aca="false">+Actuals!AI26</f>
        <v>0</v>
      </c>
      <c r="AM51" s="112" t="n">
        <f aca="false">+Actuals!AJ26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-9499</v>
      </c>
      <c r="E54" s="47" t="n">
        <f aca="false">SUM(G54,I54,K54,M54,O54,Q54,S54,U54,W54,Y54,AA54,AC54,AE54,AG54,AI54,AK54,AM54)</f>
        <v>43004.29</v>
      </c>
      <c r="F54" s="44" t="n">
        <f aca="false">'TIE-OUT'!P54+RECLASS!P54</f>
        <v>0</v>
      </c>
      <c r="G54" s="45" t="n">
        <f aca="false">'TIE-OUT'!Q54+RECLASS!Q54</f>
        <v>0</v>
      </c>
      <c r="H54" s="111" t="n">
        <f aca="false">+Actuals!E27</f>
        <v>-15126574</v>
      </c>
      <c r="I54" s="112" t="n">
        <f aca="false">+Actuals!F27</f>
        <v>-0</v>
      </c>
      <c r="J54" s="111" t="n">
        <f aca="false">+Actuals!G27</f>
        <v>15126574</v>
      </c>
      <c r="K54" s="87" t="n">
        <f aca="false">+Actuals!H27</f>
        <v>14160.07</v>
      </c>
      <c r="L54" s="111" t="n">
        <f aca="false">+Actuals!I27</f>
        <v>-9499</v>
      </c>
      <c r="M54" s="112" t="n">
        <f aca="false">+Actuals!J27</f>
        <v>28844.22</v>
      </c>
      <c r="N54" s="111" t="n">
        <f aca="false">+Actuals!K27</f>
        <v>-0</v>
      </c>
      <c r="O54" s="112" t="n">
        <f aca="false">+Actuals!L27</f>
        <v>-0</v>
      </c>
      <c r="P54" s="111" t="n">
        <f aca="false">+Actuals!M27</f>
        <v>0</v>
      </c>
      <c r="Q54" s="112" t="n">
        <f aca="false">+Actuals!N27</f>
        <v>0</v>
      </c>
      <c r="R54" s="111" t="n">
        <f aca="false">+Actuals!O27</f>
        <v>-0</v>
      </c>
      <c r="S54" s="112" t="n">
        <f aca="false">+Actuals!P27</f>
        <v>-0</v>
      </c>
      <c r="T54" s="111" t="n">
        <f aca="false">+Actuals!Q27</f>
        <v>0</v>
      </c>
      <c r="U54" s="112" t="n">
        <f aca="false">+Actuals!R27</f>
        <v>0</v>
      </c>
      <c r="V54" s="111" t="n">
        <f aca="false">+Actuals!S27</f>
        <v>-0</v>
      </c>
      <c r="W54" s="112" t="n">
        <f aca="false">+Actuals!T27</f>
        <v>-1434</v>
      </c>
      <c r="X54" s="111" t="n">
        <f aca="false">+Actuals!U27</f>
        <v>-0</v>
      </c>
      <c r="Y54" s="112" t="n">
        <f aca="false">+Actuals!V27</f>
        <v>1434</v>
      </c>
      <c r="Z54" s="111" t="n">
        <f aca="false">+Actuals!W27</f>
        <v>0</v>
      </c>
      <c r="AA54" s="112" t="n">
        <f aca="false">+Actuals!X27</f>
        <v>0</v>
      </c>
      <c r="AB54" s="111" t="n">
        <f aca="false">+Actuals!Y27</f>
        <v>0</v>
      </c>
      <c r="AC54" s="112" t="n">
        <f aca="false">+Actuals!Z27</f>
        <v>0</v>
      </c>
      <c r="AD54" s="111" t="n">
        <f aca="false">+Actuals!AA27</f>
        <v>-0</v>
      </c>
      <c r="AE54" s="112" t="n">
        <f aca="false">+Actuals!AB27</f>
        <v>-0</v>
      </c>
      <c r="AF54" s="111" t="n">
        <f aca="false">+Actuals!AC27</f>
        <v>-0</v>
      </c>
      <c r="AG54" s="112" t="n">
        <f aca="false">+Actuals!AD27</f>
        <v>-0</v>
      </c>
      <c r="AH54" s="111" t="n">
        <f aca="false">+Actuals!AE27</f>
        <v>0</v>
      </c>
      <c r="AI54" s="112" t="n">
        <f aca="false">+Actuals!AF27</f>
        <v>0</v>
      </c>
      <c r="AJ54" s="111" t="n">
        <f aca="false">+Actuals!AG27</f>
        <v>-0</v>
      </c>
      <c r="AK54" s="112" t="n">
        <f aca="false">+Actuals!AH27</f>
        <v>-0</v>
      </c>
      <c r="AL54" s="111" t="n">
        <f aca="false">+Actuals!AI27</f>
        <v>-0</v>
      </c>
      <c r="AM54" s="112" t="n">
        <f aca="false">+Actuals!AJ27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0</v>
      </c>
      <c r="E55" s="47" t="n">
        <f aca="false">SUM(G55,I55,K55,M55,O55,Q55,S55,U55,W55,Y55,AA55,AC55,AE55,AG55,AI55,AK55,AM55)</f>
        <v>-912625</v>
      </c>
      <c r="F55" s="114" t="n">
        <f aca="false">'TIE-OUT'!P55+RECLASS!P55</f>
        <v>0</v>
      </c>
      <c r="G55" s="115" t="n">
        <f aca="false">'TIE-OUT'!Q55+RECLASS!Q55</f>
        <v>0</v>
      </c>
      <c r="H55" s="111" t="n">
        <f aca="false">+Actuals!E28</f>
        <v>0</v>
      </c>
      <c r="I55" s="112" t="n">
        <f aca="false">+Actuals!F28</f>
        <v>0</v>
      </c>
      <c r="J55" s="111" t="n">
        <f aca="false">+Actuals!G28</f>
        <v>0</v>
      </c>
      <c r="K55" s="87" t="n">
        <f aca="false">+Actuals!H28</f>
        <v>0</v>
      </c>
      <c r="L55" s="111" t="n">
        <f aca="false">+Actuals!I28</f>
        <v>0</v>
      </c>
      <c r="M55" s="112" t="n">
        <f aca="false">+Actuals!J28</f>
        <v>0</v>
      </c>
      <c r="N55" s="111" t="n">
        <f aca="false">+Actuals!K28</f>
        <v>0</v>
      </c>
      <c r="O55" s="112" t="n">
        <f aca="false">+Actuals!L28</f>
        <v>0</v>
      </c>
      <c r="P55" s="111" t="n">
        <f aca="false">+Actuals!M28</f>
        <v>0</v>
      </c>
      <c r="Q55" s="113" t="n">
        <f aca="false">+Actuals!N28-1083457</f>
        <v>-1083457</v>
      </c>
      <c r="R55" s="111" t="n">
        <f aca="false">+Actuals!O28</f>
        <v>0</v>
      </c>
      <c r="S55" s="112" t="n">
        <f aca="false">+Actuals!P28</f>
        <v>0</v>
      </c>
      <c r="T55" s="111" t="n">
        <f aca="false">+Actuals!Q28</f>
        <v>0</v>
      </c>
      <c r="U55" s="112" t="n">
        <f aca="false">+Actuals!R28+170832</f>
        <v>170832</v>
      </c>
      <c r="V55" s="111" t="n">
        <f aca="false">+Actuals!S28</f>
        <v>0</v>
      </c>
      <c r="W55" s="112" t="n">
        <f aca="false">+Actuals!T28</f>
        <v>0</v>
      </c>
      <c r="X55" s="111" t="n">
        <f aca="false">+Actuals!U28</f>
        <v>0</v>
      </c>
      <c r="Y55" s="112" t="n">
        <f aca="false">+Actuals!V28</f>
        <v>0</v>
      </c>
      <c r="Z55" s="111" t="n">
        <f aca="false">+Actuals!W28</f>
        <v>0</v>
      </c>
      <c r="AA55" s="112" t="n">
        <f aca="false">+Actuals!X28</f>
        <v>0</v>
      </c>
      <c r="AB55" s="111" t="n">
        <f aca="false">+Actuals!Y28</f>
        <v>0</v>
      </c>
      <c r="AC55" s="112" t="n">
        <f aca="false">+Actuals!Z28</f>
        <v>0</v>
      </c>
      <c r="AD55" s="111" t="n">
        <f aca="false">+Actuals!AA28</f>
        <v>0</v>
      </c>
      <c r="AE55" s="112" t="n">
        <f aca="false">+Actuals!AB28</f>
        <v>0</v>
      </c>
      <c r="AF55" s="111" t="n">
        <f aca="false">+Actuals!AC28</f>
        <v>0</v>
      </c>
      <c r="AG55" s="112" t="n">
        <f aca="false">+Actuals!AD28</f>
        <v>0</v>
      </c>
      <c r="AH55" s="111" t="n">
        <f aca="false">+Actuals!AE28</f>
        <v>0</v>
      </c>
      <c r="AI55" s="112" t="n">
        <f aca="false">+Actuals!AF28</f>
        <v>0</v>
      </c>
      <c r="AJ55" s="111" t="n">
        <f aca="false">+Actuals!AG28</f>
        <v>0</v>
      </c>
      <c r="AK55" s="112" t="n">
        <f aca="false">+Actuals!AH28</f>
        <v>0</v>
      </c>
      <c r="AL55" s="111" t="n">
        <f aca="false">+Actuals!AI28</f>
        <v>0</v>
      </c>
      <c r="AM55" s="112" t="n">
        <f aca="false">+Actuals!AJ28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-9499</v>
      </c>
      <c r="E56" s="48" t="n">
        <f aca="false">SUM(E54:E55)</f>
        <v>-869620.71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-15126574</v>
      </c>
      <c r="I56" s="48" t="n">
        <f aca="false">SUM(I54:I55)</f>
        <v>0</v>
      </c>
      <c r="J56" s="17" t="n">
        <f aca="false">SUM(J54:J55)</f>
        <v>15126574</v>
      </c>
      <c r="K56" s="86" t="n">
        <f aca="false">SUM(K54:K55)</f>
        <v>14160.07</v>
      </c>
      <c r="L56" s="17" t="n">
        <f aca="false">SUM(L54:L55)</f>
        <v>-9499</v>
      </c>
      <c r="M56" s="48" t="n">
        <f aca="false">SUM(M54:M55)</f>
        <v>28844.22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-1083457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170832</v>
      </c>
      <c r="V56" s="17" t="n">
        <f aca="false">SUM(V54:V55)</f>
        <v>0</v>
      </c>
      <c r="W56" s="48" t="n">
        <f aca="false">SUM(W54:W55)</f>
        <v>-1434</v>
      </c>
      <c r="X56" s="17" t="n">
        <f aca="false">SUM(X54:X55)</f>
        <v>0</v>
      </c>
      <c r="Y56" s="48" t="n">
        <f aca="false">SUM(Y54:Y55)</f>
        <v>1434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0</v>
      </c>
      <c r="E59" s="47" t="n">
        <f aca="false">SUM(G59,I59,K59,M59,O59,Q59,S59,U59,W59,Y59,AA59,AC59,AE59,AG59,AI59,AK59,AM59)</f>
        <v>10116.98</v>
      </c>
      <c r="F59" s="44" t="n">
        <f aca="false">'TIE-OUT'!P59+RECLASS!P59</f>
        <v>0</v>
      </c>
      <c r="G59" s="45" t="n">
        <f aca="false">'TIE-OUT'!Q59+RECLASS!Q59</f>
        <v>0</v>
      </c>
      <c r="H59" s="111" t="n">
        <f aca="false">+Actuals!E29</f>
        <v>-0</v>
      </c>
      <c r="I59" s="112" t="n">
        <f aca="false">+Actuals!F29</f>
        <v>-0</v>
      </c>
      <c r="J59" s="111" t="n">
        <f aca="false">+Actuals!G29</f>
        <v>0</v>
      </c>
      <c r="K59" s="87" t="n">
        <f aca="false">+Actuals!H29</f>
        <v>0</v>
      </c>
      <c r="L59" s="111" t="n">
        <f aca="false">+Actuals!I29</f>
        <v>-0</v>
      </c>
      <c r="M59" s="112" t="n">
        <f aca="false">+Actuals!J29</f>
        <v>-0</v>
      </c>
      <c r="N59" s="111" t="n">
        <f aca="false">+Actuals!K29</f>
        <v>-0</v>
      </c>
      <c r="O59" s="112" t="n">
        <f aca="false">+Actuals!L29</f>
        <v>-0</v>
      </c>
      <c r="P59" s="111" t="n">
        <f aca="false">+Actuals!M29</f>
        <v>-0</v>
      </c>
      <c r="Q59" s="112" t="n">
        <f aca="false">+Actuals!N29</f>
        <v>-0</v>
      </c>
      <c r="R59" s="111" t="n">
        <f aca="false">+Actuals!O29</f>
        <v>-0</v>
      </c>
      <c r="S59" s="112" t="n">
        <f aca="false">+Actuals!P29</f>
        <v>312.5</v>
      </c>
      <c r="T59" s="111" t="n">
        <f aca="false">+Actuals!Q29</f>
        <v>0</v>
      </c>
      <c r="U59" s="112" t="n">
        <f aca="false">+Actuals!R29</f>
        <v>0</v>
      </c>
      <c r="V59" s="111" t="n">
        <f aca="false">+Actuals!S29</f>
        <v>0</v>
      </c>
      <c r="W59" s="112" t="n">
        <f aca="false">+Actuals!T29</f>
        <v>0</v>
      </c>
      <c r="X59" s="111" t="n">
        <f aca="false">+Actuals!U29</f>
        <v>0</v>
      </c>
      <c r="Y59" s="112" t="n">
        <f aca="false">+Actuals!V29</f>
        <v>0</v>
      </c>
      <c r="Z59" s="111" t="n">
        <f aca="false">+Actuals!W29</f>
        <v>-0</v>
      </c>
      <c r="AA59" s="112" t="n">
        <f aca="false">+Actuals!X29</f>
        <v>-0</v>
      </c>
      <c r="AB59" s="111" t="n">
        <f aca="false">+Actuals!Y29</f>
        <v>-0</v>
      </c>
      <c r="AC59" s="112" t="n">
        <f aca="false">+Actuals!Z29</f>
        <v>9804.48</v>
      </c>
      <c r="AD59" s="111" t="n">
        <f aca="false">+Actuals!AA29</f>
        <v>0</v>
      </c>
      <c r="AE59" s="112" t="n">
        <f aca="false">+Actuals!AB29</f>
        <v>0</v>
      </c>
      <c r="AF59" s="111" t="n">
        <f aca="false">+Actuals!AC29</f>
        <v>0</v>
      </c>
      <c r="AG59" s="112" t="n">
        <f aca="false">+Actuals!AD29</f>
        <v>0</v>
      </c>
      <c r="AH59" s="111" t="n">
        <f aca="false">+Actuals!AE29</f>
        <v>0</v>
      </c>
      <c r="AI59" s="112" t="n">
        <f aca="false">+Actuals!AF29</f>
        <v>0</v>
      </c>
      <c r="AJ59" s="111" t="n">
        <f aca="false">+Actuals!AG29</f>
        <v>0</v>
      </c>
      <c r="AK59" s="112" t="n">
        <f aca="false">+Actuals!AH29</f>
        <v>0</v>
      </c>
      <c r="AL59" s="111" t="n">
        <f aca="false">+Actuals!AI29</f>
        <v>0</v>
      </c>
      <c r="AM59" s="112" t="n">
        <f aca="false">+Actuals!AJ29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4066916</v>
      </c>
      <c r="F60" s="114" t="n">
        <f aca="false">'TIE-OUT'!P60+RECLASS!P60</f>
        <v>0</v>
      </c>
      <c r="G60" s="115" t="n">
        <f aca="false">'TIE-OUT'!Q60+RECLASS!Q60</f>
        <v>0</v>
      </c>
      <c r="H60" s="111" t="n">
        <f aca="false">+Actuals!E30</f>
        <v>0</v>
      </c>
      <c r="I60" s="112" t="n">
        <f aca="false">+Actuals!F30</f>
        <v>0</v>
      </c>
      <c r="J60" s="111" t="n">
        <f aca="false">+Actuals!G30</f>
        <v>0</v>
      </c>
      <c r="K60" s="87" t="n">
        <f aca="false">+Actuals!H30</f>
        <v>0</v>
      </c>
      <c r="L60" s="111" t="n">
        <f aca="false">+Actuals!I30</f>
        <v>0</v>
      </c>
      <c r="M60" s="112" t="n">
        <f aca="false">+Actuals!J30</f>
        <v>0</v>
      </c>
      <c r="N60" s="111" t="n">
        <f aca="false">+Actuals!K30</f>
        <v>0</v>
      </c>
      <c r="O60" s="112" t="n">
        <f aca="false">+Actuals!L30</f>
        <v>0</v>
      </c>
      <c r="P60" s="111" t="n">
        <f aca="false">+Actuals!M30</f>
        <v>0</v>
      </c>
      <c r="Q60" s="112" t="n">
        <f aca="false">+Actuals!N30+984675+3171868-10073-2824-30199+4645-51176</f>
        <v>4066916</v>
      </c>
      <c r="R60" s="111" t="n">
        <f aca="false">+Actuals!O30</f>
        <v>0</v>
      </c>
      <c r="S60" s="112" t="n">
        <f aca="false">+Actuals!P30</f>
        <v>0</v>
      </c>
      <c r="T60" s="111" t="n">
        <f aca="false">+Actuals!Q30</f>
        <v>0</v>
      </c>
      <c r="U60" s="112" t="n">
        <f aca="false">+Actuals!R30</f>
        <v>0</v>
      </c>
      <c r="V60" s="111" t="n">
        <f aca="false">+Actuals!S30</f>
        <v>0</v>
      </c>
      <c r="W60" s="112" t="n">
        <f aca="false">+Actuals!T30</f>
        <v>0</v>
      </c>
      <c r="X60" s="111" t="n">
        <f aca="false">+Actuals!U30</f>
        <v>0</v>
      </c>
      <c r="Y60" s="112" t="n">
        <f aca="false">+Actuals!V30</f>
        <v>0</v>
      </c>
      <c r="Z60" s="111" t="n">
        <f aca="false">+Actuals!W30</f>
        <v>0</v>
      </c>
      <c r="AA60" s="112" t="n">
        <f aca="false">+Actuals!X30</f>
        <v>0</v>
      </c>
      <c r="AB60" s="111" t="n">
        <f aca="false">+Actuals!Y30</f>
        <v>0</v>
      </c>
      <c r="AC60" s="112" t="n">
        <f aca="false">+Actuals!Z30</f>
        <v>0</v>
      </c>
      <c r="AD60" s="111" t="n">
        <f aca="false">+Actuals!AA30</f>
        <v>0</v>
      </c>
      <c r="AE60" s="112" t="n">
        <f aca="false">+Actuals!AB30</f>
        <v>0</v>
      </c>
      <c r="AF60" s="111" t="n">
        <f aca="false">+Actuals!AC30</f>
        <v>0</v>
      </c>
      <c r="AG60" s="112" t="n">
        <f aca="false">+Actuals!AD30</f>
        <v>0</v>
      </c>
      <c r="AH60" s="111" t="n">
        <f aca="false">+Actuals!AE30</f>
        <v>0</v>
      </c>
      <c r="AI60" s="112" t="n">
        <f aca="false">+Actuals!AF30</f>
        <v>0</v>
      </c>
      <c r="AJ60" s="111" t="n">
        <f aca="false">+Actuals!AG30</f>
        <v>0</v>
      </c>
      <c r="AK60" s="112" t="n">
        <f aca="false">+Actuals!AH30</f>
        <v>0</v>
      </c>
      <c r="AL60" s="111" t="n">
        <f aca="false">+Actuals!AI30</f>
        <v>0</v>
      </c>
      <c r="AM60" s="112" t="n">
        <f aca="false">+Actuals!AJ30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4077032.98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86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4066916</v>
      </c>
      <c r="R61" s="17" t="n">
        <f aca="false">SUM(R59:R60)</f>
        <v>0</v>
      </c>
      <c r="S61" s="48" t="n">
        <f aca="false">SUM(S59:S60)</f>
        <v>312.5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9804.48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-19935965</v>
      </c>
      <c r="E64" s="47" t="n">
        <f aca="false">SUM(G64,I64,K64,M64,O64,Q64,S64,U64,W64,Y64,AA64,AC64,AE64,AG64,AI64,AK64,AM64)</f>
        <v>-2382993.81</v>
      </c>
      <c r="F64" s="44" t="n">
        <f aca="false">'TIE-OUT'!P64+RECLASS!P64</f>
        <v>0</v>
      </c>
      <c r="G64" s="45" t="n">
        <f aca="false">'TIE-OUT'!Q64+RECLASS!Q64</f>
        <v>0</v>
      </c>
      <c r="H64" s="111" t="n">
        <f aca="false">+Actuals!E31</f>
        <v>-0</v>
      </c>
      <c r="I64" s="112" t="n">
        <f aca="false">+Actuals!F31</f>
        <v>-0</v>
      </c>
      <c r="J64" s="111" t="n">
        <f aca="false">+Actuals!G31</f>
        <v>-29349944</v>
      </c>
      <c r="K64" s="87" t="n">
        <f aca="false">+Actuals!H31</f>
        <v>-2468196.37</v>
      </c>
      <c r="L64" s="111" t="n">
        <f aca="false">+Actuals!I31</f>
        <v>794442</v>
      </c>
      <c r="M64" s="112" t="n">
        <f aca="false">+Actuals!J31</f>
        <v>-4645.08</v>
      </c>
      <c r="N64" s="111" t="n">
        <f aca="false">+Actuals!K31</f>
        <v>7481830</v>
      </c>
      <c r="O64" s="112" t="n">
        <f aca="false">+Actuals!L31</f>
        <v>83989.31</v>
      </c>
      <c r="P64" s="111" t="n">
        <f aca="false">+Actuals!M31</f>
        <v>867165</v>
      </c>
      <c r="Q64" s="112" t="n">
        <f aca="false">+Actuals!N31</f>
        <v>-19489.51</v>
      </c>
      <c r="R64" s="111" t="n">
        <f aca="false">+Actuals!O31</f>
        <v>41781</v>
      </c>
      <c r="S64" s="112" t="n">
        <f aca="false">+Actuals!P31</f>
        <v>158.33</v>
      </c>
      <c r="T64" s="111" t="n">
        <f aca="false">+Actuals!Q31</f>
        <v>39431</v>
      </c>
      <c r="U64" s="112" t="n">
        <f aca="false">+Actuals!R31</f>
        <v>4534.69</v>
      </c>
      <c r="V64" s="111" t="n">
        <f aca="false">+Actuals!S31</f>
        <v>13555</v>
      </c>
      <c r="W64" s="112" t="n">
        <f aca="false">+Actuals!T31</f>
        <v>3328.38</v>
      </c>
      <c r="X64" s="111" t="n">
        <f aca="false">+Actuals!U31</f>
        <v>-7603</v>
      </c>
      <c r="Y64" s="112" t="n">
        <f aca="false">+Actuals!V31</f>
        <v>-593.34</v>
      </c>
      <c r="Z64" s="111" t="n">
        <f aca="false">+Actuals!W31</f>
        <v>-246</v>
      </c>
      <c r="AA64" s="112" t="n">
        <f aca="false">+Actuals!X31</f>
        <v>-32.49</v>
      </c>
      <c r="AB64" s="111" t="n">
        <f aca="false">+Actuals!Y31</f>
        <v>2781</v>
      </c>
      <c r="AC64" s="112" t="n">
        <f aca="false">+Actuals!Z31</f>
        <v>-0</v>
      </c>
      <c r="AD64" s="111" t="n">
        <f aca="false">+Actuals!AA31</f>
        <v>179664</v>
      </c>
      <c r="AE64" s="112" t="n">
        <f aca="false">+Actuals!AB31</f>
        <v>17863.99</v>
      </c>
      <c r="AF64" s="111" t="n">
        <f aca="false">+Actuals!AC31</f>
        <v>-0</v>
      </c>
      <c r="AG64" s="112" t="n">
        <f aca="false">+Actuals!AD31</f>
        <v>-0</v>
      </c>
      <c r="AH64" s="111" t="n">
        <f aca="false">+Actuals!AE31</f>
        <v>-0</v>
      </c>
      <c r="AI64" s="112" t="n">
        <f aca="false">+Actuals!AF31</f>
        <v>-0</v>
      </c>
      <c r="AJ64" s="111" t="n">
        <f aca="false">+Actuals!AG31</f>
        <v>538</v>
      </c>
      <c r="AK64" s="112" t="n">
        <f aca="false">+Actuals!AH31</f>
        <v>-5.38</v>
      </c>
      <c r="AL64" s="111" t="n">
        <f aca="false">+Actuals!AI31</f>
        <v>641</v>
      </c>
      <c r="AM64" s="112" t="n">
        <f aca="false">+Actuals!AJ31</f>
        <v>93.66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0</v>
      </c>
      <c r="E65" s="47" t="n">
        <f aca="false">SUM(G65,I65,K65,M65,O65,Q65,S65,U65,W65,Y65,AA65,AC65,AE65,AG65,AI65,AK65,AM65)</f>
        <v>-1720610</v>
      </c>
      <c r="F65" s="114" t="n">
        <f aca="false">'TIE-OUT'!P65+RECLASS!P65</f>
        <v>0</v>
      </c>
      <c r="G65" s="115" t="n">
        <f aca="false">'TIE-OUT'!Q65+RECLASS!Q65</f>
        <v>0</v>
      </c>
      <c r="H65" s="111" t="n">
        <f aca="false">+Actuals!E32</f>
        <v>0</v>
      </c>
      <c r="I65" s="112" t="n">
        <f aca="false">+Actuals!F32</f>
        <v>0</v>
      </c>
      <c r="J65" s="111" t="n">
        <f aca="false">+Actuals!G32</f>
        <v>0</v>
      </c>
      <c r="K65" s="87" t="n">
        <f aca="false">+Actuals!H32</f>
        <v>0</v>
      </c>
      <c r="L65" s="111" t="n">
        <f aca="false">+Actuals!I32</f>
        <v>0</v>
      </c>
      <c r="M65" s="112" t="n">
        <f aca="false">+Actuals!J32</f>
        <v>0</v>
      </c>
      <c r="N65" s="111" t="n">
        <f aca="false">+Actuals!K32</f>
        <v>0</v>
      </c>
      <c r="O65" s="112" t="n">
        <f aca="false">+Actuals!L32</f>
        <v>0</v>
      </c>
      <c r="P65" s="111" t="n">
        <f aca="false">+Actuals!M32</f>
        <v>0</v>
      </c>
      <c r="Q65" s="112" t="n">
        <f aca="false">+Actuals!N32</f>
        <v>0</v>
      </c>
      <c r="R65" s="111" t="n">
        <f aca="false">+Actuals!O32</f>
        <v>0</v>
      </c>
      <c r="S65" s="112" t="n">
        <f aca="false">+Actuals!P32-2175-234</f>
        <v>-2409</v>
      </c>
      <c r="T65" s="111" t="n">
        <f aca="false">+Actuals!Q32</f>
        <v>0</v>
      </c>
      <c r="U65" s="112" t="n">
        <f aca="false">+Actuals!R32</f>
        <v>0</v>
      </c>
      <c r="V65" s="111" t="n">
        <f aca="false">+Actuals!S32</f>
        <v>0</v>
      </c>
      <c r="W65" s="117" t="n">
        <f aca="false">+Actuals!T32-1692942+277-2486-842</f>
        <v>-1695993</v>
      </c>
      <c r="X65" s="111" t="n">
        <f aca="false">+Actuals!U32</f>
        <v>0</v>
      </c>
      <c r="Y65" s="117" t="n">
        <f aca="false">+Actuals!V32+398-5833</f>
        <v>-5435</v>
      </c>
      <c r="Z65" s="111" t="n">
        <f aca="false">+Actuals!W32</f>
        <v>0</v>
      </c>
      <c r="AA65" s="112" t="n">
        <f aca="false">+Actuals!X32</f>
        <v>0</v>
      </c>
      <c r="AB65" s="111" t="n">
        <f aca="false">+Actuals!Y32</f>
        <v>0</v>
      </c>
      <c r="AC65" s="112" t="n">
        <f aca="false">+Actuals!Z32+1</f>
        <v>1</v>
      </c>
      <c r="AD65" s="111" t="n">
        <f aca="false">+Actuals!AA32</f>
        <v>0</v>
      </c>
      <c r="AE65" s="112" t="n">
        <f aca="false">+Actuals!AB32-16774</f>
        <v>-16774</v>
      </c>
      <c r="AF65" s="111" t="n">
        <f aca="false">+Actuals!AC32</f>
        <v>0</v>
      </c>
      <c r="AG65" s="112" t="n">
        <f aca="false">+Actuals!AD32</f>
        <v>0</v>
      </c>
      <c r="AH65" s="111" t="n">
        <f aca="false">+Actuals!AE32</f>
        <v>0</v>
      </c>
      <c r="AI65" s="112" t="n">
        <f aca="false">+Actuals!AF32</f>
        <v>0</v>
      </c>
      <c r="AJ65" s="111" t="n">
        <f aca="false">+Actuals!AG32</f>
        <v>0</v>
      </c>
      <c r="AK65" s="112" t="n">
        <f aca="false">+Actuals!AH32</f>
        <v>0</v>
      </c>
      <c r="AL65" s="111" t="n">
        <f aca="false">+Actuals!AI32</f>
        <v>0</v>
      </c>
      <c r="AM65" s="112" t="n">
        <f aca="false">+Actuals!AJ32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-19935965</v>
      </c>
      <c r="E66" s="48" t="n">
        <f aca="false">SUM(E64:E65)</f>
        <v>-4103603.81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-29349944</v>
      </c>
      <c r="K66" s="86" t="n">
        <f aca="false">SUM(K64:K65)</f>
        <v>-2468196.37</v>
      </c>
      <c r="L66" s="17" t="n">
        <f aca="false">SUM(L64:L65)</f>
        <v>794442</v>
      </c>
      <c r="M66" s="48" t="n">
        <f aca="false">SUM(M64:M65)</f>
        <v>-4645.08</v>
      </c>
      <c r="N66" s="17" t="n">
        <f aca="false">SUM(N64:N65)</f>
        <v>7481830</v>
      </c>
      <c r="O66" s="48" t="n">
        <f aca="false">SUM(O64:O65)</f>
        <v>83989.31</v>
      </c>
      <c r="P66" s="17" t="n">
        <f aca="false">SUM(P64:P65)</f>
        <v>867165</v>
      </c>
      <c r="Q66" s="48" t="n">
        <f aca="false">SUM(Q64:Q65)</f>
        <v>-19489.51</v>
      </c>
      <c r="R66" s="17" t="n">
        <f aca="false">SUM(R64:R65)</f>
        <v>41781</v>
      </c>
      <c r="S66" s="48" t="n">
        <f aca="false">SUM(S64:S65)</f>
        <v>-2250.67</v>
      </c>
      <c r="T66" s="17" t="n">
        <f aca="false">SUM(T64:T65)</f>
        <v>39431</v>
      </c>
      <c r="U66" s="48" t="n">
        <f aca="false">SUM(U64:U65)</f>
        <v>4534.69</v>
      </c>
      <c r="V66" s="17" t="n">
        <f aca="false">SUM(V64:V65)</f>
        <v>13555</v>
      </c>
      <c r="W66" s="48" t="n">
        <f aca="false">SUM(W64:W65)</f>
        <v>-1692664.62</v>
      </c>
      <c r="X66" s="17" t="n">
        <f aca="false">SUM(X64:X65)</f>
        <v>-7603</v>
      </c>
      <c r="Y66" s="48" t="n">
        <f aca="false">SUM(Y64:Y65)</f>
        <v>-6028.34</v>
      </c>
      <c r="Z66" s="17" t="n">
        <f aca="false">SUM(Z64:Z65)</f>
        <v>-246</v>
      </c>
      <c r="AA66" s="48" t="n">
        <f aca="false">SUM(AA64:AA65)</f>
        <v>-32.49</v>
      </c>
      <c r="AB66" s="17" t="n">
        <f aca="false">SUM(AB64:AB65)</f>
        <v>2781</v>
      </c>
      <c r="AC66" s="48" t="n">
        <f aca="false">SUM(AC64:AC65)</f>
        <v>1</v>
      </c>
      <c r="AD66" s="17" t="n">
        <f aca="false">SUM(AD64:AD65)</f>
        <v>179664</v>
      </c>
      <c r="AE66" s="48" t="n">
        <f aca="false">SUM(AE64:AE65)</f>
        <v>1089.99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538</v>
      </c>
      <c r="AK66" s="48" t="n">
        <f aca="false">SUM(AK64:AK65)</f>
        <v>-5.38</v>
      </c>
      <c r="AL66" s="17" t="n">
        <f aca="false">SUM(AL64:AL65)</f>
        <v>641</v>
      </c>
      <c r="AM66" s="48" t="n">
        <f aca="false">SUM(AM64:AM65)</f>
        <v>93.66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0</v>
      </c>
      <c r="F70" s="44" t="n">
        <f aca="false">'TIE-OUT'!P70+RECLASS!P70</f>
        <v>0</v>
      </c>
      <c r="G70" s="45" t="n">
        <f aca="false">'TIE-OUT'!Q70+RECLASS!Q70</f>
        <v>0</v>
      </c>
      <c r="H70" s="111" t="n">
        <f aca="false">+Actuals!E33</f>
        <v>0</v>
      </c>
      <c r="I70" s="112" t="n">
        <f aca="false">+Actuals!F33</f>
        <v>0</v>
      </c>
      <c r="J70" s="111" t="n">
        <f aca="false">+Actuals!G33</f>
        <v>0</v>
      </c>
      <c r="K70" s="87" t="n">
        <f aca="false">+Actuals!H33</f>
        <v>0</v>
      </c>
      <c r="L70" s="111" t="n">
        <f aca="false">+Actuals!I33</f>
        <v>0</v>
      </c>
      <c r="M70" s="112" t="n">
        <f aca="false">+Actuals!J33</f>
        <v>0</v>
      </c>
      <c r="N70" s="111" t="n">
        <f aca="false">+Actuals!K33</f>
        <v>0</v>
      </c>
      <c r="O70" s="112" t="n">
        <f aca="false">+Actuals!L33</f>
        <v>0</v>
      </c>
      <c r="P70" s="111" t="n">
        <f aca="false">+Actuals!M33</f>
        <v>0</v>
      </c>
      <c r="Q70" s="112" t="n">
        <f aca="false">+Actuals!N33</f>
        <v>0</v>
      </c>
      <c r="R70" s="111" t="n">
        <f aca="false">+Actuals!O33</f>
        <v>0</v>
      </c>
      <c r="S70" s="112" t="n">
        <f aca="false">+Actuals!P33</f>
        <v>0</v>
      </c>
      <c r="T70" s="111" t="n">
        <f aca="false">+Actuals!Q33</f>
        <v>0</v>
      </c>
      <c r="U70" s="112" t="n">
        <f aca="false">+Actuals!R33</f>
        <v>0</v>
      </c>
      <c r="V70" s="111" t="n">
        <f aca="false">+Actuals!S33</f>
        <v>0</v>
      </c>
      <c r="W70" s="112" t="n">
        <f aca="false">+Actuals!T33</f>
        <v>0</v>
      </c>
      <c r="X70" s="111" t="n">
        <f aca="false">+Actuals!U33</f>
        <v>0</v>
      </c>
      <c r="Y70" s="112" t="n">
        <f aca="false">+Actuals!V33</f>
        <v>0</v>
      </c>
      <c r="Z70" s="111" t="n">
        <f aca="false">+Actuals!W33</f>
        <v>0</v>
      </c>
      <c r="AA70" s="112" t="n">
        <f aca="false">+Actuals!X33</f>
        <v>0</v>
      </c>
      <c r="AB70" s="111" t="n">
        <f aca="false">+Actuals!Y33</f>
        <v>0</v>
      </c>
      <c r="AC70" s="112" t="n">
        <f aca="false">+Actuals!Z33</f>
        <v>0</v>
      </c>
      <c r="AD70" s="111" t="n">
        <f aca="false">+Actuals!AA33</f>
        <v>0</v>
      </c>
      <c r="AE70" s="112" t="n">
        <f aca="false">+Actuals!AB33</f>
        <v>0</v>
      </c>
      <c r="AF70" s="111" t="n">
        <f aca="false">+Actuals!AC33</f>
        <v>0</v>
      </c>
      <c r="AG70" s="112" t="n">
        <f aca="false">+Actuals!AD33</f>
        <v>0</v>
      </c>
      <c r="AH70" s="111" t="n">
        <f aca="false">+Actuals!AE33</f>
        <v>0</v>
      </c>
      <c r="AI70" s="112" t="n">
        <f aca="false">+Actuals!AF33</f>
        <v>0</v>
      </c>
      <c r="AJ70" s="111" t="n">
        <f aca="false">+Actuals!AG33</f>
        <v>0</v>
      </c>
      <c r="AK70" s="112" t="n">
        <f aca="false">+Actuals!AH33</f>
        <v>0</v>
      </c>
      <c r="AL70" s="111" t="n">
        <f aca="false">+Actuals!AI33</f>
        <v>0</v>
      </c>
      <c r="AM70" s="112" t="n">
        <f aca="false">+Actuals!AJ33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'TIE-OUT'!P71+RECLASS!P71</f>
        <v>0</v>
      </c>
      <c r="G71" s="115" t="n">
        <f aca="false">'TIE-OUT'!Q71+RECLASS!Q71</f>
        <v>0</v>
      </c>
      <c r="H71" s="111" t="n">
        <f aca="false">+Actuals!E34</f>
        <v>0</v>
      </c>
      <c r="I71" s="112" t="n">
        <f aca="false">+Actuals!F34</f>
        <v>0</v>
      </c>
      <c r="J71" s="111" t="n">
        <f aca="false">+Actuals!G34</f>
        <v>0</v>
      </c>
      <c r="K71" s="87" t="n">
        <f aca="false">+Actuals!H34</f>
        <v>0</v>
      </c>
      <c r="L71" s="111" t="n">
        <f aca="false">+Actuals!I34</f>
        <v>0</v>
      </c>
      <c r="M71" s="112" t="n">
        <f aca="false">+Actuals!J34</f>
        <v>0</v>
      </c>
      <c r="N71" s="111" t="n">
        <f aca="false">+Actuals!K34</f>
        <v>0</v>
      </c>
      <c r="O71" s="112" t="n">
        <f aca="false">+Actuals!L34</f>
        <v>0</v>
      </c>
      <c r="P71" s="111" t="n">
        <f aca="false">+Actuals!M34</f>
        <v>0</v>
      </c>
      <c r="Q71" s="112" t="n">
        <f aca="false">+Actuals!N34</f>
        <v>0</v>
      </c>
      <c r="R71" s="111" t="n">
        <f aca="false">+Actuals!O34</f>
        <v>0</v>
      </c>
      <c r="S71" s="112" t="n">
        <f aca="false">+Actuals!P34</f>
        <v>0</v>
      </c>
      <c r="T71" s="111" t="n">
        <f aca="false">+Actuals!Q34</f>
        <v>0</v>
      </c>
      <c r="U71" s="112" t="n">
        <f aca="false">+Actuals!R34</f>
        <v>0</v>
      </c>
      <c r="V71" s="111" t="n">
        <f aca="false">+Actuals!S34</f>
        <v>0</v>
      </c>
      <c r="W71" s="112" t="n">
        <f aca="false">+Actuals!T34</f>
        <v>0</v>
      </c>
      <c r="X71" s="111" t="n">
        <f aca="false">+Actuals!U34</f>
        <v>0</v>
      </c>
      <c r="Y71" s="112" t="n">
        <f aca="false">+Actuals!V34</f>
        <v>0</v>
      </c>
      <c r="Z71" s="111" t="n">
        <f aca="false">+Actuals!W34</f>
        <v>0</v>
      </c>
      <c r="AA71" s="112" t="n">
        <f aca="false">+Actuals!X34</f>
        <v>0</v>
      </c>
      <c r="AB71" s="111" t="n">
        <f aca="false">+Actuals!Y34</f>
        <v>0</v>
      </c>
      <c r="AC71" s="112" t="n">
        <f aca="false">+Actuals!Z34</f>
        <v>0</v>
      </c>
      <c r="AD71" s="111" t="n">
        <f aca="false">+Actuals!AA34</f>
        <v>0</v>
      </c>
      <c r="AE71" s="112" t="n">
        <f aca="false">+Actuals!AB34</f>
        <v>0</v>
      </c>
      <c r="AF71" s="111" t="n">
        <f aca="false">+Actuals!AC34</f>
        <v>0</v>
      </c>
      <c r="AG71" s="112" t="n">
        <f aca="false">+Actuals!AD34</f>
        <v>0</v>
      </c>
      <c r="AH71" s="111" t="n">
        <f aca="false">+Actuals!AE34</f>
        <v>0</v>
      </c>
      <c r="AI71" s="112" t="n">
        <f aca="false">+Actuals!AF34</f>
        <v>0</v>
      </c>
      <c r="AJ71" s="111" t="n">
        <f aca="false">+Actuals!AG34</f>
        <v>0</v>
      </c>
      <c r="AK71" s="112" t="n">
        <f aca="false">+Actuals!AH34</f>
        <v>0</v>
      </c>
      <c r="AL71" s="111" t="n">
        <f aca="false">+Actuals!AI34</f>
        <v>0</v>
      </c>
      <c r="AM71" s="112" t="n">
        <f aca="false">+Actuals!AJ34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'TIE-OUT'!P73+RECLASS!P73</f>
        <v>0</v>
      </c>
      <c r="G73" s="13" t="n">
        <f aca="false">'TIE-OUT'!Q73+RECLASS!Q73</f>
        <v>0</v>
      </c>
      <c r="H73" s="111" t="n">
        <f aca="false">+Actuals!E35</f>
        <v>0</v>
      </c>
      <c r="I73" s="112" t="n">
        <f aca="false">+Actuals!F35</f>
        <v>0</v>
      </c>
      <c r="J73" s="111" t="n">
        <f aca="false">+Actuals!G35</f>
        <v>0</v>
      </c>
      <c r="K73" s="87" t="n">
        <f aca="false">+Actuals!H35</f>
        <v>0</v>
      </c>
      <c r="L73" s="111" t="n">
        <f aca="false">+Actuals!I35</f>
        <v>0</v>
      </c>
      <c r="M73" s="112" t="n">
        <f aca="false">+Actuals!J35</f>
        <v>0</v>
      </c>
      <c r="N73" s="111" t="n">
        <f aca="false">+Actuals!K35</f>
        <v>0</v>
      </c>
      <c r="O73" s="112" t="n">
        <f aca="false">+Actuals!L35</f>
        <v>0</v>
      </c>
      <c r="P73" s="111" t="n">
        <f aca="false">+Actuals!M35</f>
        <v>0</v>
      </c>
      <c r="Q73" s="112" t="n">
        <f aca="false">+Actuals!N35</f>
        <v>0</v>
      </c>
      <c r="R73" s="111" t="n">
        <f aca="false">+Actuals!O35</f>
        <v>0</v>
      </c>
      <c r="S73" s="112" t="n">
        <f aca="false">+Actuals!P35</f>
        <v>0</v>
      </c>
      <c r="T73" s="111" t="n">
        <f aca="false">+Actuals!Q35</f>
        <v>0</v>
      </c>
      <c r="U73" s="112" t="n">
        <f aca="false">+Actuals!R35</f>
        <v>0</v>
      </c>
      <c r="V73" s="111" t="n">
        <f aca="false">+Actuals!S35</f>
        <v>0</v>
      </c>
      <c r="W73" s="112" t="n">
        <f aca="false">+Actuals!T35</f>
        <v>0</v>
      </c>
      <c r="X73" s="111" t="n">
        <f aca="false">+Actuals!U35</f>
        <v>0</v>
      </c>
      <c r="Y73" s="112" t="n">
        <f aca="false">+Actuals!V35</f>
        <v>0</v>
      </c>
      <c r="Z73" s="111" t="n">
        <f aca="false">+Actuals!W35</f>
        <v>0</v>
      </c>
      <c r="AA73" s="112" t="n">
        <f aca="false">+Actuals!X35</f>
        <v>0</v>
      </c>
      <c r="AB73" s="111" t="n">
        <f aca="false">+Actuals!Y35</f>
        <v>0</v>
      </c>
      <c r="AC73" s="112" t="n">
        <f aca="false">+Actuals!Z35</f>
        <v>0</v>
      </c>
      <c r="AD73" s="111" t="n">
        <f aca="false">+Actuals!AA35</f>
        <v>0</v>
      </c>
      <c r="AE73" s="112" t="n">
        <f aca="false">+Actuals!AB35</f>
        <v>0</v>
      </c>
      <c r="AF73" s="111" t="n">
        <f aca="false">+Actuals!AC35</f>
        <v>0</v>
      </c>
      <c r="AG73" s="112" t="n">
        <f aca="false">+Actuals!AD35</f>
        <v>0</v>
      </c>
      <c r="AH73" s="111" t="n">
        <f aca="false">+Actuals!AE35</f>
        <v>0</v>
      </c>
      <c r="AI73" s="112" t="n">
        <f aca="false">+Actuals!AF35</f>
        <v>0</v>
      </c>
      <c r="AJ73" s="111" t="n">
        <f aca="false">+Actuals!AG35</f>
        <v>0</v>
      </c>
      <c r="AK73" s="112" t="n">
        <f aca="false">+Actuals!AH35</f>
        <v>0</v>
      </c>
      <c r="AL73" s="111" t="n">
        <f aca="false">+Actuals!AI35</f>
        <v>0</v>
      </c>
      <c r="AM73" s="112" t="n">
        <f aca="false">+Actuals!AJ35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254800</v>
      </c>
      <c r="F74" s="13" t="n">
        <f aca="false">'TIE-OUT'!P74+RECLASS!P74</f>
        <v>0</v>
      </c>
      <c r="G74" s="13" t="n">
        <f aca="false">'TIE-OUT'!Q74+RECLASS!Q74</f>
        <v>254800</v>
      </c>
      <c r="H74" s="111" t="n">
        <f aca="false">+Actuals!E36</f>
        <v>0</v>
      </c>
      <c r="I74" s="112" t="n">
        <f aca="false">+Actuals!F36</f>
        <v>0</v>
      </c>
      <c r="J74" s="111" t="n">
        <f aca="false">+Actuals!G36</f>
        <v>0</v>
      </c>
      <c r="K74" s="87" t="n">
        <f aca="false">+Actuals!H36</f>
        <v>0</v>
      </c>
      <c r="L74" s="111" t="n">
        <f aca="false">+Actuals!I36</f>
        <v>0</v>
      </c>
      <c r="M74" s="112" t="n">
        <f aca="false">+Actuals!J36</f>
        <v>0</v>
      </c>
      <c r="N74" s="111" t="n">
        <f aca="false">+Actuals!K36</f>
        <v>0</v>
      </c>
      <c r="O74" s="112" t="n">
        <f aca="false">+Actuals!L36</f>
        <v>0</v>
      </c>
      <c r="P74" s="111" t="n">
        <f aca="false">+Actuals!M36</f>
        <v>0</v>
      </c>
      <c r="Q74" s="112" t="n">
        <f aca="false">+Actuals!N36</f>
        <v>0</v>
      </c>
      <c r="R74" s="111" t="n">
        <f aca="false">+Actuals!O36</f>
        <v>0</v>
      </c>
      <c r="S74" s="112" t="n">
        <f aca="false">+Actuals!P36</f>
        <v>0</v>
      </c>
      <c r="T74" s="111" t="n">
        <f aca="false">+Actuals!Q36</f>
        <v>0</v>
      </c>
      <c r="U74" s="112" t="n">
        <f aca="false">+Actuals!R36</f>
        <v>0</v>
      </c>
      <c r="V74" s="111" t="n">
        <f aca="false">+Actuals!S36</f>
        <v>0</v>
      </c>
      <c r="W74" s="112" t="n">
        <f aca="false">+Actuals!T36</f>
        <v>0</v>
      </c>
      <c r="X74" s="111" t="n">
        <f aca="false">+Actuals!U36</f>
        <v>0</v>
      </c>
      <c r="Y74" s="112" t="n">
        <f aca="false">+Actuals!V36</f>
        <v>0</v>
      </c>
      <c r="Z74" s="111" t="n">
        <f aca="false">+Actuals!W36</f>
        <v>0</v>
      </c>
      <c r="AA74" s="112" t="n">
        <f aca="false">+Actuals!X36</f>
        <v>0</v>
      </c>
      <c r="AB74" s="111" t="n">
        <f aca="false">+Actuals!Y36</f>
        <v>0</v>
      </c>
      <c r="AC74" s="112" t="n">
        <f aca="false">+Actuals!Z36</f>
        <v>0</v>
      </c>
      <c r="AD74" s="111" t="n">
        <f aca="false">+Actuals!AA36</f>
        <v>0</v>
      </c>
      <c r="AE74" s="112" t="n">
        <f aca="false">+Actuals!AB36</f>
        <v>0</v>
      </c>
      <c r="AF74" s="111" t="n">
        <f aca="false">+Actuals!AC36</f>
        <v>0</v>
      </c>
      <c r="AG74" s="112" t="n">
        <f aca="false">+Actuals!AD36</f>
        <v>0</v>
      </c>
      <c r="AH74" s="111" t="n">
        <f aca="false">+Actuals!AE36</f>
        <v>0</v>
      </c>
      <c r="AI74" s="112" t="n">
        <f aca="false">+Actuals!AF36</f>
        <v>0</v>
      </c>
      <c r="AJ74" s="111" t="n">
        <f aca="false">+Actuals!AG36</f>
        <v>0</v>
      </c>
      <c r="AK74" s="112" t="n">
        <f aca="false">+Actuals!AH36</f>
        <v>0</v>
      </c>
      <c r="AL74" s="111" t="n">
        <f aca="false">+Actuals!AI36</f>
        <v>0</v>
      </c>
      <c r="AM74" s="112" t="n">
        <f aca="false">+Actuals!AJ36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0</v>
      </c>
      <c r="F75" s="13" t="n">
        <f aca="false">'TIE-OUT'!P75+RECLASS!P75</f>
        <v>0</v>
      </c>
      <c r="G75" s="13" t="n">
        <f aca="false">'TIE-OUT'!Q75+RECLASS!Q75</f>
        <v>0</v>
      </c>
      <c r="H75" s="111" t="n">
        <f aca="false">+Actuals!E37</f>
        <v>0</v>
      </c>
      <c r="I75" s="112" t="n">
        <f aca="false">+Actuals!F37</f>
        <v>0</v>
      </c>
      <c r="J75" s="111" t="n">
        <f aca="false">+Actuals!G37</f>
        <v>0</v>
      </c>
      <c r="K75" s="87" t="n">
        <f aca="false">+Actuals!H37</f>
        <v>0</v>
      </c>
      <c r="L75" s="111" t="n">
        <f aca="false">+Actuals!I37</f>
        <v>0</v>
      </c>
      <c r="M75" s="112" t="n">
        <f aca="false">+Actuals!J37</f>
        <v>0</v>
      </c>
      <c r="N75" s="111" t="n">
        <f aca="false">+Actuals!K37</f>
        <v>0</v>
      </c>
      <c r="O75" s="112" t="n">
        <f aca="false">+Actuals!L37</f>
        <v>0</v>
      </c>
      <c r="P75" s="111" t="n">
        <f aca="false">+Actuals!M37</f>
        <v>0</v>
      </c>
      <c r="Q75" s="112" t="n">
        <f aca="false">+Actuals!N37</f>
        <v>0</v>
      </c>
      <c r="R75" s="111" t="n">
        <f aca="false">+Actuals!O37</f>
        <v>0</v>
      </c>
      <c r="S75" s="112" t="n">
        <f aca="false">+Actuals!P37</f>
        <v>0</v>
      </c>
      <c r="T75" s="111" t="n">
        <f aca="false">+Actuals!Q37</f>
        <v>0</v>
      </c>
      <c r="U75" s="112" t="n">
        <f aca="false">+Actuals!R37</f>
        <v>0</v>
      </c>
      <c r="V75" s="111" t="n">
        <f aca="false">+Actuals!S37</f>
        <v>0</v>
      </c>
      <c r="W75" s="112" t="n">
        <f aca="false">+Actuals!T37</f>
        <v>0</v>
      </c>
      <c r="X75" s="111" t="n">
        <f aca="false">+Actuals!U37</f>
        <v>0</v>
      </c>
      <c r="Y75" s="112" t="n">
        <f aca="false">+Actuals!V37</f>
        <v>0</v>
      </c>
      <c r="Z75" s="111" t="n">
        <f aca="false">+Actuals!W37</f>
        <v>0</v>
      </c>
      <c r="AA75" s="112" t="n">
        <f aca="false">+Actuals!X37</f>
        <v>0</v>
      </c>
      <c r="AB75" s="111" t="n">
        <f aca="false">+Actuals!Y37</f>
        <v>0</v>
      </c>
      <c r="AC75" s="112" t="n">
        <f aca="false">+Actuals!Z37</f>
        <v>0</v>
      </c>
      <c r="AD75" s="111" t="n">
        <f aca="false">+Actuals!AA37</f>
        <v>0</v>
      </c>
      <c r="AE75" s="112" t="n">
        <f aca="false">+Actuals!AB37</f>
        <v>0</v>
      </c>
      <c r="AF75" s="111" t="n">
        <f aca="false">+Actuals!AC37</f>
        <v>0</v>
      </c>
      <c r="AG75" s="112" t="n">
        <f aca="false">+Actuals!AD37</f>
        <v>0</v>
      </c>
      <c r="AH75" s="111" t="n">
        <f aca="false">+Actuals!AE37</f>
        <v>0</v>
      </c>
      <c r="AI75" s="112" t="n">
        <f aca="false">+Actuals!AF37</f>
        <v>0</v>
      </c>
      <c r="AJ75" s="111" t="n">
        <f aca="false">+Actuals!AG37</f>
        <v>0</v>
      </c>
      <c r="AK75" s="112" t="n">
        <f aca="false">+Actuals!AH37</f>
        <v>0</v>
      </c>
      <c r="AL75" s="111" t="n">
        <f aca="false">+Actuals!AI37</f>
        <v>0</v>
      </c>
      <c r="AM75" s="112" t="n">
        <f aca="false">+Actuals!AJ37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0</v>
      </c>
      <c r="F76" s="13" t="n">
        <f aca="false">'TIE-OUT'!P76+RECLASS!P76</f>
        <v>0</v>
      </c>
      <c r="G76" s="13" t="n">
        <f aca="false">'TIE-OUT'!Q76+RECLASS!Q76</f>
        <v>0</v>
      </c>
      <c r="H76" s="111" t="n">
        <f aca="false">+Actuals!E38</f>
        <v>0</v>
      </c>
      <c r="I76" s="112" t="n">
        <f aca="false">+Actuals!F38</f>
        <v>0</v>
      </c>
      <c r="J76" s="111" t="n">
        <f aca="false">+Actuals!G38</f>
        <v>0</v>
      </c>
      <c r="K76" s="87" t="n">
        <f aca="false">+Actuals!H38</f>
        <v>0</v>
      </c>
      <c r="L76" s="111" t="n">
        <f aca="false">+Actuals!I38</f>
        <v>0</v>
      </c>
      <c r="M76" s="112" t="n">
        <f aca="false">+Actuals!J38</f>
        <v>0</v>
      </c>
      <c r="N76" s="111" t="n">
        <f aca="false">+Actuals!K38</f>
        <v>0</v>
      </c>
      <c r="O76" s="112" t="n">
        <f aca="false">+Actuals!L38</f>
        <v>0</v>
      </c>
      <c r="P76" s="111" t="n">
        <f aca="false">+Actuals!M38</f>
        <v>0</v>
      </c>
      <c r="Q76" s="112" t="n">
        <f aca="false">+Actuals!N38</f>
        <v>0</v>
      </c>
      <c r="R76" s="111" t="n">
        <f aca="false">+Actuals!O38</f>
        <v>0</v>
      </c>
      <c r="S76" s="112" t="n">
        <f aca="false">+Actuals!P38</f>
        <v>0</v>
      </c>
      <c r="T76" s="111" t="n">
        <f aca="false">+Actuals!Q38</f>
        <v>0</v>
      </c>
      <c r="U76" s="112" t="n">
        <f aca="false">+Actuals!R38</f>
        <v>0</v>
      </c>
      <c r="V76" s="111" t="n">
        <f aca="false">+Actuals!S38</f>
        <v>0</v>
      </c>
      <c r="W76" s="112" t="n">
        <f aca="false">+Actuals!T38</f>
        <v>0</v>
      </c>
      <c r="X76" s="111" t="n">
        <f aca="false">+Actuals!U38</f>
        <v>0</v>
      </c>
      <c r="Y76" s="112" t="n">
        <f aca="false">+Actuals!V38</f>
        <v>0</v>
      </c>
      <c r="Z76" s="111" t="n">
        <f aca="false">+Actuals!W38</f>
        <v>0</v>
      </c>
      <c r="AA76" s="112" t="n">
        <f aca="false">+Actuals!X38</f>
        <v>0</v>
      </c>
      <c r="AB76" s="111" t="n">
        <f aca="false">+Actuals!Y38</f>
        <v>0</v>
      </c>
      <c r="AC76" s="112" t="n">
        <f aca="false">+Actuals!Z38</f>
        <v>0</v>
      </c>
      <c r="AD76" s="111" t="n">
        <f aca="false">+Actuals!AA38</f>
        <v>0</v>
      </c>
      <c r="AE76" s="112" t="n">
        <f aca="false">+Actuals!AB38</f>
        <v>0</v>
      </c>
      <c r="AF76" s="111" t="n">
        <f aca="false">+Actuals!AC38</f>
        <v>0</v>
      </c>
      <c r="AG76" s="112" t="n">
        <f aca="false">+Actuals!AD38</f>
        <v>0</v>
      </c>
      <c r="AH76" s="111" t="n">
        <f aca="false">+Actuals!AE38</f>
        <v>0</v>
      </c>
      <c r="AI76" s="112" t="n">
        <f aca="false">+Actuals!AF38</f>
        <v>0</v>
      </c>
      <c r="AJ76" s="111" t="n">
        <f aca="false">+Actuals!AG38</f>
        <v>0</v>
      </c>
      <c r="AK76" s="112" t="n">
        <f aca="false">+Actuals!AH38</f>
        <v>0</v>
      </c>
      <c r="AL76" s="111" t="n">
        <f aca="false">+Actuals!AI38</f>
        <v>0</v>
      </c>
      <c r="AM76" s="112" t="n">
        <f aca="false">+Actuals!AJ38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-820000</v>
      </c>
      <c r="F77" s="13" t="n">
        <f aca="false">'TIE-OUT'!P77+RECLASS!P77</f>
        <v>0</v>
      </c>
      <c r="G77" s="13" t="n">
        <f aca="false">'TIE-OUT'!Q77+RECLASS!Q77</f>
        <v>-820000</v>
      </c>
      <c r="H77" s="111" t="n">
        <f aca="false">+Actuals!E39</f>
        <v>0</v>
      </c>
      <c r="I77" s="112" t="n">
        <f aca="false">+Actuals!F39</f>
        <v>0</v>
      </c>
      <c r="J77" s="111" t="n">
        <f aca="false">+Actuals!G39</f>
        <v>0</v>
      </c>
      <c r="K77" s="87" t="n">
        <f aca="false">+Actuals!H39</f>
        <v>0</v>
      </c>
      <c r="L77" s="111" t="n">
        <f aca="false">+Actuals!I39</f>
        <v>0</v>
      </c>
      <c r="M77" s="112" t="n">
        <f aca="false">+Actuals!J39</f>
        <v>0</v>
      </c>
      <c r="N77" s="111" t="n">
        <f aca="false">+Actuals!K39</f>
        <v>0</v>
      </c>
      <c r="O77" s="112" t="n">
        <f aca="false">+Actuals!L39</f>
        <v>0</v>
      </c>
      <c r="P77" s="111" t="n">
        <f aca="false">+Actuals!M39</f>
        <v>0</v>
      </c>
      <c r="Q77" s="112" t="n">
        <f aca="false">+Actuals!N39</f>
        <v>0</v>
      </c>
      <c r="R77" s="111" t="n">
        <f aca="false">+Actuals!O39</f>
        <v>0</v>
      </c>
      <c r="S77" s="112" t="n">
        <f aca="false">+Actuals!P39</f>
        <v>0</v>
      </c>
      <c r="T77" s="111" t="n">
        <f aca="false">+Actuals!Q39</f>
        <v>0</v>
      </c>
      <c r="U77" s="112" t="n">
        <f aca="false">+Actuals!R39</f>
        <v>0</v>
      </c>
      <c r="V77" s="111" t="n">
        <f aca="false">+Actuals!S39</f>
        <v>0</v>
      </c>
      <c r="W77" s="112" t="n">
        <f aca="false">+Actuals!T39</f>
        <v>0</v>
      </c>
      <c r="X77" s="111" t="n">
        <f aca="false">+Actuals!U39</f>
        <v>0</v>
      </c>
      <c r="Y77" s="112" t="n">
        <f aca="false">+Actuals!V39</f>
        <v>0</v>
      </c>
      <c r="Z77" s="111" t="n">
        <f aca="false">+Actuals!W39</f>
        <v>0</v>
      </c>
      <c r="AA77" s="112" t="n">
        <f aca="false">+Actuals!X39</f>
        <v>0</v>
      </c>
      <c r="AB77" s="111" t="n">
        <f aca="false">+Actuals!Y39</f>
        <v>0</v>
      </c>
      <c r="AC77" s="112" t="n">
        <f aca="false">+Actuals!Z39</f>
        <v>0</v>
      </c>
      <c r="AD77" s="111" t="n">
        <f aca="false">+Actuals!AA39</f>
        <v>0</v>
      </c>
      <c r="AE77" s="112" t="n">
        <f aca="false">+Actuals!AB39</f>
        <v>0</v>
      </c>
      <c r="AF77" s="111" t="n">
        <f aca="false">+Actuals!AC39</f>
        <v>0</v>
      </c>
      <c r="AG77" s="112" t="n">
        <f aca="false">+Actuals!AD39</f>
        <v>0</v>
      </c>
      <c r="AH77" s="111" t="n">
        <f aca="false">+Actuals!AE39</f>
        <v>0</v>
      </c>
      <c r="AI77" s="112" t="n">
        <f aca="false">+Actuals!AF39</f>
        <v>0</v>
      </c>
      <c r="AJ77" s="111" t="n">
        <f aca="false">+Actuals!AG39</f>
        <v>0</v>
      </c>
      <c r="AK77" s="112" t="n">
        <f aca="false">+Actuals!AH39</f>
        <v>0</v>
      </c>
      <c r="AL77" s="111" t="n">
        <f aca="false">+Actuals!AI39</f>
        <v>0</v>
      </c>
      <c r="AM77" s="112" t="n">
        <f aca="false">+Actuals!AJ39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'TIE-OUT'!P78+RECLASS!P78</f>
        <v>0</v>
      </c>
      <c r="G78" s="13" t="n">
        <f aca="false">'TIE-OUT'!Q78+RECLASS!Q78</f>
        <v>0</v>
      </c>
      <c r="H78" s="111" t="n">
        <f aca="false">+Actuals!E40</f>
        <v>0</v>
      </c>
      <c r="I78" s="112" t="n">
        <f aca="false">+Actuals!F40</f>
        <v>0</v>
      </c>
      <c r="J78" s="111" t="n">
        <f aca="false">+Actuals!G40</f>
        <v>0</v>
      </c>
      <c r="K78" s="87" t="n">
        <f aca="false">+Actuals!H40</f>
        <v>0</v>
      </c>
      <c r="L78" s="111" t="n">
        <f aca="false">+Actuals!I40</f>
        <v>0</v>
      </c>
      <c r="M78" s="112" t="n">
        <f aca="false">+Actuals!J40</f>
        <v>0</v>
      </c>
      <c r="N78" s="111" t="n">
        <f aca="false">+Actuals!K40</f>
        <v>0</v>
      </c>
      <c r="O78" s="112" t="n">
        <f aca="false">+Actuals!L40</f>
        <v>0</v>
      </c>
      <c r="P78" s="111" t="n">
        <f aca="false">+Actuals!M40</f>
        <v>0</v>
      </c>
      <c r="Q78" s="112" t="n">
        <f aca="false">+Actuals!N40</f>
        <v>0</v>
      </c>
      <c r="R78" s="111" t="n">
        <f aca="false">+Actuals!O40</f>
        <v>0</v>
      </c>
      <c r="S78" s="112" t="n">
        <f aca="false">+Actuals!P40</f>
        <v>0</v>
      </c>
      <c r="T78" s="111" t="n">
        <f aca="false">+Actuals!Q40</f>
        <v>0</v>
      </c>
      <c r="U78" s="112" t="n">
        <f aca="false">+Actuals!R40</f>
        <v>0</v>
      </c>
      <c r="V78" s="111" t="n">
        <f aca="false">+Actuals!S40</f>
        <v>0</v>
      </c>
      <c r="W78" s="112" t="n">
        <f aca="false">+Actuals!T40</f>
        <v>0</v>
      </c>
      <c r="X78" s="111" t="n">
        <f aca="false">+Actuals!U40</f>
        <v>0</v>
      </c>
      <c r="Y78" s="112" t="n">
        <f aca="false">+Actuals!V40</f>
        <v>0</v>
      </c>
      <c r="Z78" s="111" t="n">
        <f aca="false">+Actuals!W40</f>
        <v>0</v>
      </c>
      <c r="AA78" s="112" t="n">
        <f aca="false">+Actuals!X40</f>
        <v>0</v>
      </c>
      <c r="AB78" s="111" t="n">
        <f aca="false">+Actuals!Y40</f>
        <v>0</v>
      </c>
      <c r="AC78" s="112" t="n">
        <f aca="false">+Actuals!Z40</f>
        <v>0</v>
      </c>
      <c r="AD78" s="111" t="n">
        <f aca="false">+Actuals!AA40</f>
        <v>0</v>
      </c>
      <c r="AE78" s="112" t="n">
        <f aca="false">+Actuals!AB40</f>
        <v>0</v>
      </c>
      <c r="AF78" s="111" t="n">
        <f aca="false">+Actuals!AC40</f>
        <v>0</v>
      </c>
      <c r="AG78" s="112" t="n">
        <f aca="false">+Actuals!AD40</f>
        <v>0</v>
      </c>
      <c r="AH78" s="111" t="n">
        <f aca="false">+Actuals!AE40</f>
        <v>0</v>
      </c>
      <c r="AI78" s="112" t="n">
        <f aca="false">+Actuals!AF40</f>
        <v>0</v>
      </c>
      <c r="AJ78" s="111" t="n">
        <f aca="false">+Actuals!AG40</f>
        <v>0</v>
      </c>
      <c r="AK78" s="112" t="n">
        <f aca="false">+Actuals!AH40</f>
        <v>0</v>
      </c>
      <c r="AL78" s="111" t="n">
        <f aca="false">+Actuals!AI40</f>
        <v>0</v>
      </c>
      <c r="AM78" s="112" t="n">
        <f aca="false">+Actuals!AJ40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'TIE-OUT'!P79+RECLASS!P79</f>
        <v>0</v>
      </c>
      <c r="G79" s="13" t="n">
        <f aca="false">'TIE-OUT'!Q79+RECLASS!Q79</f>
        <v>0</v>
      </c>
      <c r="H79" s="111" t="n">
        <f aca="false">+Actuals!E41</f>
        <v>0</v>
      </c>
      <c r="I79" s="112" t="n">
        <f aca="false">+Actuals!F41</f>
        <v>0</v>
      </c>
      <c r="J79" s="111" t="n">
        <f aca="false">+Actuals!G41</f>
        <v>0</v>
      </c>
      <c r="K79" s="87" t="n">
        <f aca="false">+Actuals!H41</f>
        <v>0</v>
      </c>
      <c r="L79" s="111" t="n">
        <f aca="false">+Actuals!I41</f>
        <v>0</v>
      </c>
      <c r="M79" s="112" t="n">
        <f aca="false">+Actuals!J41</f>
        <v>0</v>
      </c>
      <c r="N79" s="111" t="n">
        <f aca="false">+Actuals!K41</f>
        <v>0</v>
      </c>
      <c r="O79" s="112" t="n">
        <f aca="false">+Actuals!L41</f>
        <v>0</v>
      </c>
      <c r="P79" s="111" t="n">
        <f aca="false">+Actuals!M41</f>
        <v>0</v>
      </c>
      <c r="Q79" s="112" t="n">
        <f aca="false">+Actuals!N41</f>
        <v>0</v>
      </c>
      <c r="R79" s="111" t="n">
        <f aca="false">+Actuals!O41</f>
        <v>0</v>
      </c>
      <c r="S79" s="112" t="n">
        <f aca="false">+Actuals!P41</f>
        <v>0</v>
      </c>
      <c r="T79" s="111" t="n">
        <f aca="false">+Actuals!Q41</f>
        <v>0</v>
      </c>
      <c r="U79" s="112" t="n">
        <f aca="false">+Actuals!R41</f>
        <v>0</v>
      </c>
      <c r="V79" s="111" t="n">
        <f aca="false">+Actuals!S41</f>
        <v>0</v>
      </c>
      <c r="W79" s="112" t="n">
        <f aca="false">+Actuals!T41</f>
        <v>0</v>
      </c>
      <c r="X79" s="111" t="n">
        <f aca="false">+Actuals!U41</f>
        <v>0</v>
      </c>
      <c r="Y79" s="112" t="n">
        <f aca="false">+Actuals!V41</f>
        <v>0</v>
      </c>
      <c r="Z79" s="111" t="n">
        <f aca="false">+Actuals!W41</f>
        <v>0</v>
      </c>
      <c r="AA79" s="112" t="n">
        <f aca="false">+Actuals!X41</f>
        <v>0</v>
      </c>
      <c r="AB79" s="111" t="n">
        <f aca="false">+Actuals!Y41</f>
        <v>0</v>
      </c>
      <c r="AC79" s="112" t="n">
        <f aca="false">+Actuals!Z41</f>
        <v>0</v>
      </c>
      <c r="AD79" s="111" t="n">
        <f aca="false">+Actuals!AA41</f>
        <v>0</v>
      </c>
      <c r="AE79" s="112" t="n">
        <f aca="false">+Actuals!AB41</f>
        <v>0</v>
      </c>
      <c r="AF79" s="111" t="n">
        <f aca="false">+Actuals!AC41</f>
        <v>0</v>
      </c>
      <c r="AG79" s="112" t="n">
        <f aca="false">+Actuals!AD41</f>
        <v>0</v>
      </c>
      <c r="AH79" s="111" t="n">
        <f aca="false">+Actuals!AE41</f>
        <v>0</v>
      </c>
      <c r="AI79" s="112" t="n">
        <f aca="false">+Actuals!AF41</f>
        <v>0</v>
      </c>
      <c r="AJ79" s="111" t="n">
        <f aca="false">+Actuals!AG41</f>
        <v>0</v>
      </c>
      <c r="AK79" s="112" t="n">
        <f aca="false">+Actuals!AH41</f>
        <v>0</v>
      </c>
      <c r="AL79" s="111" t="n">
        <f aca="false">+Actuals!AI41</f>
        <v>0</v>
      </c>
      <c r="AM79" s="112" t="n">
        <f aca="false">+Actuals!AJ41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'TIE-OUT'!P80+RECLASS!P80</f>
        <v>0</v>
      </c>
      <c r="G80" s="13" t="n">
        <f aca="false">'TIE-OUT'!Q80+RECLASS!Q80</f>
        <v>0</v>
      </c>
      <c r="H80" s="111" t="n">
        <f aca="false">+Actuals!E42</f>
        <v>0</v>
      </c>
      <c r="I80" s="112" t="n">
        <f aca="false">+Actuals!F42</f>
        <v>0</v>
      </c>
      <c r="J80" s="111" t="n">
        <f aca="false">+Actuals!G42</f>
        <v>0</v>
      </c>
      <c r="K80" s="87" t="n">
        <f aca="false">+Actuals!H42</f>
        <v>0</v>
      </c>
      <c r="L80" s="111" t="n">
        <f aca="false">+Actuals!I42</f>
        <v>0</v>
      </c>
      <c r="M80" s="112" t="n">
        <f aca="false">+Actuals!J42</f>
        <v>0</v>
      </c>
      <c r="N80" s="111" t="n">
        <f aca="false">+Actuals!K42</f>
        <v>0</v>
      </c>
      <c r="O80" s="112" t="n">
        <f aca="false">+Actuals!L42</f>
        <v>0</v>
      </c>
      <c r="P80" s="111" t="n">
        <f aca="false">+Actuals!M42</f>
        <v>0</v>
      </c>
      <c r="Q80" s="112" t="n">
        <f aca="false">+Actuals!N42</f>
        <v>0</v>
      </c>
      <c r="R80" s="111" t="n">
        <f aca="false">+Actuals!O42</f>
        <v>0</v>
      </c>
      <c r="S80" s="112" t="n">
        <f aca="false">+Actuals!P42</f>
        <v>0</v>
      </c>
      <c r="T80" s="111" t="n">
        <f aca="false">+Actuals!Q42</f>
        <v>0</v>
      </c>
      <c r="U80" s="112" t="n">
        <f aca="false">+Actuals!R42</f>
        <v>0</v>
      </c>
      <c r="V80" s="111" t="n">
        <f aca="false">+Actuals!S42</f>
        <v>0</v>
      </c>
      <c r="W80" s="112" t="n">
        <f aca="false">+Actuals!T42</f>
        <v>0</v>
      </c>
      <c r="X80" s="111" t="n">
        <f aca="false">+Actuals!U42</f>
        <v>0</v>
      </c>
      <c r="Y80" s="112" t="n">
        <f aca="false">+Actuals!V42</f>
        <v>0</v>
      </c>
      <c r="Z80" s="111" t="n">
        <f aca="false">+Actuals!W42</f>
        <v>0</v>
      </c>
      <c r="AA80" s="112" t="n">
        <f aca="false">+Actuals!X42</f>
        <v>0</v>
      </c>
      <c r="AB80" s="111" t="n">
        <f aca="false">+Actuals!Y42</f>
        <v>0</v>
      </c>
      <c r="AC80" s="112" t="n">
        <f aca="false">+Actuals!Z42</f>
        <v>0</v>
      </c>
      <c r="AD80" s="111" t="n">
        <f aca="false">+Actuals!AA42</f>
        <v>0</v>
      </c>
      <c r="AE80" s="112" t="n">
        <f aca="false">+Actuals!AB42</f>
        <v>0</v>
      </c>
      <c r="AF80" s="111" t="n">
        <f aca="false">+Actuals!AC42</f>
        <v>0</v>
      </c>
      <c r="AG80" s="112" t="n">
        <f aca="false">+Actuals!AD42</f>
        <v>0</v>
      </c>
      <c r="AH80" s="111" t="n">
        <f aca="false">+Actuals!AE42</f>
        <v>0</v>
      </c>
      <c r="AI80" s="112" t="n">
        <f aca="false">+Actuals!AF42</f>
        <v>0</v>
      </c>
      <c r="AJ80" s="111" t="n">
        <f aca="false">+Actuals!AG42</f>
        <v>0</v>
      </c>
      <c r="AK80" s="112" t="n">
        <f aca="false">+Actuals!AH42</f>
        <v>0</v>
      </c>
      <c r="AL80" s="111" t="n">
        <f aca="false">+Actuals!AI42</f>
        <v>0</v>
      </c>
      <c r="AM80" s="112" t="n">
        <f aca="false">+Actuals!AJ42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4900</v>
      </c>
      <c r="F81" s="13" t="n">
        <f aca="false">'TIE-OUT'!P81+RECLASS!P81</f>
        <v>0</v>
      </c>
      <c r="G81" s="13" t="n">
        <f aca="false">'TIE-OUT'!Q81+RECLASS!Q81</f>
        <v>0</v>
      </c>
      <c r="H81" s="111" t="n">
        <f aca="false">+Actuals!E43</f>
        <v>0</v>
      </c>
      <c r="I81" s="112" t="n">
        <f aca="false">+Actuals!F43</f>
        <v>0</v>
      </c>
      <c r="J81" s="111" t="n">
        <f aca="false">+Actuals!G43</f>
        <v>-0</v>
      </c>
      <c r="K81" s="87" t="n">
        <f aca="false">+Actuals!H43+4900</f>
        <v>4900</v>
      </c>
      <c r="L81" s="111" t="n">
        <f aca="false">+Actuals!I43</f>
        <v>0</v>
      </c>
      <c r="M81" s="112" t="n">
        <f aca="false">+Actuals!J43</f>
        <v>0</v>
      </c>
      <c r="N81" s="111" t="n">
        <f aca="false">+Actuals!K43</f>
        <v>0</v>
      </c>
      <c r="O81" s="112" t="n">
        <f aca="false">+Actuals!L43</f>
        <v>0</v>
      </c>
      <c r="P81" s="111" t="n">
        <f aca="false">+Actuals!M43</f>
        <v>0</v>
      </c>
      <c r="Q81" s="112" t="n">
        <f aca="false">+Actuals!N43</f>
        <v>0</v>
      </c>
      <c r="R81" s="111" t="n">
        <f aca="false">+Actuals!O43</f>
        <v>0</v>
      </c>
      <c r="S81" s="112" t="n">
        <f aca="false">+Actuals!P43</f>
        <v>0</v>
      </c>
      <c r="T81" s="111" t="n">
        <f aca="false">+Actuals!Q43</f>
        <v>0</v>
      </c>
      <c r="U81" s="112" t="n">
        <f aca="false">+Actuals!R43</f>
        <v>0</v>
      </c>
      <c r="V81" s="111" t="n">
        <f aca="false">+Actuals!S43</f>
        <v>0</v>
      </c>
      <c r="W81" s="112" t="n">
        <f aca="false">+Actuals!T43</f>
        <v>0</v>
      </c>
      <c r="X81" s="111" t="n">
        <f aca="false">+Actuals!U43</f>
        <v>0</v>
      </c>
      <c r="Y81" s="112" t="n">
        <f aca="false">+Actuals!V43</f>
        <v>0</v>
      </c>
      <c r="Z81" s="111" t="n">
        <f aca="false">+Actuals!W43</f>
        <v>0</v>
      </c>
      <c r="AA81" s="112" t="n">
        <f aca="false">+Actuals!X43</f>
        <v>0</v>
      </c>
      <c r="AB81" s="111" t="n">
        <f aca="false">+Actuals!Y43</f>
        <v>0</v>
      </c>
      <c r="AC81" s="112" t="n">
        <f aca="false">+Actuals!Z43</f>
        <v>0</v>
      </c>
      <c r="AD81" s="111" t="n">
        <f aca="false">+Actuals!AA43</f>
        <v>0</v>
      </c>
      <c r="AE81" s="112" t="n">
        <f aca="false">+Actuals!AB43</f>
        <v>0</v>
      </c>
      <c r="AF81" s="111" t="n">
        <f aca="false">+Actuals!AC43</f>
        <v>0</v>
      </c>
      <c r="AG81" s="112" t="n">
        <f aca="false">+Actuals!AD43</f>
        <v>0</v>
      </c>
      <c r="AH81" s="111" t="n">
        <f aca="false">+Actuals!AE43</f>
        <v>0</v>
      </c>
      <c r="AI81" s="112" t="n">
        <f aca="false">+Actuals!AF43</f>
        <v>0</v>
      </c>
      <c r="AJ81" s="111" t="n">
        <f aca="false">+Actuals!AG43</f>
        <v>0</v>
      </c>
      <c r="AK81" s="112" t="n">
        <f aca="false">+Actuals!AH43</f>
        <v>0</v>
      </c>
      <c r="AL81" s="111" t="n">
        <f aca="false">+Actuals!AI43</f>
        <v>0</v>
      </c>
      <c r="AM81" s="112" t="n">
        <f aca="false">+Actuals!AJ43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-1045618.5836</v>
      </c>
      <c r="F82" s="59" t="n">
        <f aca="false">F16+F24+F29+F36+F43+F45+F47+F49</f>
        <v>0</v>
      </c>
      <c r="G82" s="60" t="n">
        <f aca="false">SUM(G72:G81)+G16+G24+G29+G36+G43+G45+G47+G49+G51+G56+G61+G66</f>
        <v>-2555679.69</v>
      </c>
      <c r="H82" s="59" t="n">
        <f aca="false">H16+H24+H29+H36+H43+H45+H47+H49</f>
        <v>0</v>
      </c>
      <c r="I82" s="60" t="n">
        <f aca="false">SUM(I72:I81)+I16+I24+I29+I36+I43+I45+I47+I49+I51+I56+I61+I66</f>
        <v>1281442.78</v>
      </c>
      <c r="J82" s="59" t="n">
        <f aca="false">J16+J24+J29+J36+J43+J45+J47+J49</f>
        <v>0</v>
      </c>
      <c r="K82" s="88" t="n">
        <f aca="false">SUM(K72:K81)+K16+K24+K29+K36+K43+K45+K47+K49+K51+K56+K61+K66</f>
        <v>-2446570.56</v>
      </c>
      <c r="L82" s="59" t="n">
        <f aca="false">L16+L24+L29+L36+L43+L45+L47+L49</f>
        <v>0</v>
      </c>
      <c r="M82" s="60" t="n">
        <f aca="false">SUM(M72:M81)+M16+M24+M29+M36+M43+M45+M47+M49+M51+M56+M61+M66</f>
        <v>347595.994100001</v>
      </c>
      <c r="N82" s="59" t="n">
        <f aca="false">N16+N24+N29+N36+N43+N45+N47+N49</f>
        <v>0</v>
      </c>
      <c r="O82" s="60" t="n">
        <f aca="false">SUM(O72:O81)+O16+O24+O29+O36+O43+O45+O47+O49+O51+O56+O61+O66</f>
        <v>-25570.3668000001</v>
      </c>
      <c r="P82" s="59" t="n">
        <f aca="false">P16+P24+P29+P36+P43+P45+P47+P49</f>
        <v>0</v>
      </c>
      <c r="Q82" s="60" t="n">
        <f aca="false">SUM(Q72:Q81)+Q16+Q24+Q29+Q36+Q43+Q45+Q47+Q49+Q51+Q56+Q61+Q66</f>
        <v>2870676.1267</v>
      </c>
      <c r="R82" s="59" t="n">
        <f aca="false">R16+R24+R29+R36+R43+R45+R47+R49</f>
        <v>0</v>
      </c>
      <c r="S82" s="60" t="n">
        <f aca="false">SUM(S72:S81)+S16+S24+S29+S36+S43+S45+S47+S49+S51+S56+S61+S66</f>
        <v>948103.738499998</v>
      </c>
      <c r="T82" s="59" t="n">
        <f aca="false">T16+T24+T29+T36+T43+T45+T47+T49</f>
        <v>0</v>
      </c>
      <c r="U82" s="60" t="n">
        <f aca="false">SUM(U72:U81)+U16+U24+U29+U36+U43+U45+U47+U49+U51+U56+U61+U66</f>
        <v>197597.5155</v>
      </c>
      <c r="V82" s="59" t="n">
        <f aca="false">V16+V24+V29+V36+V43+V45+V47+V49</f>
        <v>0</v>
      </c>
      <c r="W82" s="60" t="n">
        <f aca="false">SUM(W72:W81)+W16+W24+W29+W36+W43+W45+W47+W49+W51+W56+W61+W66</f>
        <v>-1699645.6685</v>
      </c>
      <c r="X82" s="59" t="n">
        <f aca="false">X16+X24+X29+X36+X43+X45+X47+X49</f>
        <v>0</v>
      </c>
      <c r="Y82" s="60" t="n">
        <f aca="false">SUM(Y72:Y81)+Y16+Y24+Y29+Y36+Y43+Y45+Y47+Y49+Y51+Y56+Y61+Y66</f>
        <v>-92720.288</v>
      </c>
      <c r="Z82" s="59" t="n">
        <f aca="false">Z16+Z24+Z29+Z36+Z43+Z45+Z47+Z49</f>
        <v>0</v>
      </c>
      <c r="AA82" s="60" t="n">
        <f aca="false">SUM(AA72:AA81)+AA16+AA24+AA29+AA36+AA43+AA45+AA47+AA49+AA51+AA56+AA61+AA66</f>
        <v>34154.636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78860.3634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585.945499999994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-188.08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-6.68999999999983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-5.38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15751.04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C84" s="75" t="s">
        <v>146</v>
      </c>
    </row>
    <row r="85" customFormat="false" ht="12.75" hidden="false" customHeight="false" outlineLevel="0" collapsed="false">
      <c r="A85" s="62"/>
      <c r="B85" s="52"/>
      <c r="C85" s="123" t="s">
        <v>147</v>
      </c>
      <c r="E85" s="15" t="n">
        <f aca="false">SUM(F85:AE85)</f>
        <v>0</v>
      </c>
      <c r="I85" s="15"/>
      <c r="K85" s="72" t="n">
        <v>0</v>
      </c>
      <c r="M85" s="15" t="n">
        <v>0</v>
      </c>
      <c r="O85" s="15" t="n">
        <v>0</v>
      </c>
      <c r="Q85" s="15" t="n">
        <v>0</v>
      </c>
      <c r="S85" s="15" t="n">
        <v>0</v>
      </c>
      <c r="U85" s="15" t="n">
        <v>0</v>
      </c>
      <c r="W85" s="15" t="n">
        <v>0</v>
      </c>
      <c r="Y85" s="15" t="n">
        <v>0</v>
      </c>
      <c r="AA85" s="15" t="n">
        <v>0</v>
      </c>
      <c r="AC85" s="15" t="n">
        <v>0</v>
      </c>
      <c r="AE85" s="15" t="n">
        <v>0</v>
      </c>
      <c r="AG85" s="15" t="n">
        <v>0</v>
      </c>
      <c r="AI85" s="15" t="n">
        <v>0</v>
      </c>
      <c r="AK85" s="15" t="n">
        <v>0</v>
      </c>
      <c r="AM85" s="15" t="n">
        <v>0</v>
      </c>
    </row>
    <row r="86" customFormat="false" ht="12.75" hidden="false" customHeight="false" outlineLevel="0" collapsed="false">
      <c r="A86" s="62"/>
      <c r="B86" s="52"/>
      <c r="C86" s="123" t="s">
        <v>148</v>
      </c>
      <c r="E86" s="15" t="n">
        <f aca="false">SUM(F86:AE86)</f>
        <v>0</v>
      </c>
      <c r="I86" s="15" t="n">
        <f aca="false">(I51-I85)*0.8929</f>
        <v>0</v>
      </c>
      <c r="K86" s="72" t="n">
        <f aca="false">(K51-K85)*0.8929</f>
        <v>0</v>
      </c>
      <c r="M86" s="15" t="n">
        <f aca="false">(M51-M85)*0.8929</f>
        <v>0</v>
      </c>
      <c r="O86" s="15" t="n">
        <f aca="false">(O51-O85)*0.8929</f>
        <v>0</v>
      </c>
      <c r="Q86" s="15" t="n">
        <f aca="false">(Q51-Q85)*0.8929</f>
        <v>0</v>
      </c>
      <c r="S86" s="15" t="n">
        <f aca="false">(S51-S85)*0.8929</f>
        <v>0</v>
      </c>
      <c r="U86" s="15" t="n">
        <f aca="false">(U51-U85)*0.8929</f>
        <v>0</v>
      </c>
      <c r="W86" s="15" t="n">
        <f aca="false">(W51-W85)*0.8929</f>
        <v>0</v>
      </c>
      <c r="Y86" s="15" t="n">
        <f aca="false">(Y51-Y85)*0.8929</f>
        <v>0</v>
      </c>
      <c r="AA86" s="15" t="n">
        <f aca="false">(AA51-AA85)*0.8929</f>
        <v>0</v>
      </c>
      <c r="AC86" s="15" t="n">
        <f aca="false">(AC51-AC85)*0.8929</f>
        <v>0</v>
      </c>
      <c r="AE86" s="15" t="n">
        <f aca="false">(AE51-AE85)*0.8929</f>
        <v>0</v>
      </c>
      <c r="AG86" s="15" t="n">
        <f aca="false">(AG51-AG85)*0.8929</f>
        <v>0</v>
      </c>
      <c r="AI86" s="15" t="n">
        <f aca="false">(AI51-AI85)*0.8929</f>
        <v>0</v>
      </c>
      <c r="AK86" s="15" t="n">
        <f aca="false">(AK51-AK85)*0.8929</f>
        <v>0</v>
      </c>
      <c r="AM86" s="15" t="n">
        <f aca="false">(AM51-AM85)*0.8929</f>
        <v>0</v>
      </c>
    </row>
    <row r="87" customFormat="false" ht="12.75" hidden="false" customHeight="false" outlineLevel="0" collapsed="false">
      <c r="A87" s="62"/>
      <c r="B87" s="52"/>
      <c r="C87" s="124" t="s">
        <v>149</v>
      </c>
      <c r="E87" s="15" t="n">
        <f aca="false">SUM(F87:AE87)</f>
        <v>0</v>
      </c>
      <c r="I87" s="15" t="n">
        <f aca="false">(I51-I85)*0.1071</f>
        <v>0</v>
      </c>
      <c r="K87" s="72" t="n">
        <f aca="false">(K51-K85)*0.1071</f>
        <v>0</v>
      </c>
      <c r="M87" s="15" t="n">
        <f aca="false">(M51-M85)*0.1071</f>
        <v>0</v>
      </c>
      <c r="O87" s="15" t="n">
        <f aca="false">(O51-O85)*0.1071</f>
        <v>0</v>
      </c>
      <c r="Q87" s="15" t="n">
        <f aca="false">(Q51-Q85)*0.1071</f>
        <v>0</v>
      </c>
      <c r="S87" s="15" t="n">
        <f aca="false">(S51-S85)*0.1071</f>
        <v>0</v>
      </c>
      <c r="U87" s="15" t="n">
        <f aca="false">(U51-U85)*0.1071</f>
        <v>0</v>
      </c>
      <c r="W87" s="15" t="n">
        <f aca="false">(W51-W85)*0.1071</f>
        <v>0</v>
      </c>
      <c r="Y87" s="15" t="n">
        <f aca="false">(Y51-Y85)*0.1071</f>
        <v>0</v>
      </c>
      <c r="AA87" s="15" t="n">
        <f aca="false">(AA51-AA85)*0.1071</f>
        <v>0</v>
      </c>
      <c r="AC87" s="15" t="n">
        <f aca="false">(AC51-AC85)*0.1071</f>
        <v>0</v>
      </c>
      <c r="AE87" s="15" t="n">
        <f aca="false">(AE51-AE85)*0.1071</f>
        <v>0</v>
      </c>
      <c r="AG87" s="15" t="n">
        <f aca="false">(AG51-AG85)*0.1071</f>
        <v>0</v>
      </c>
      <c r="AI87" s="15" t="n">
        <f aca="false">(AI51-AI85)*0.1071</f>
        <v>0</v>
      </c>
      <c r="AK87" s="15" t="n">
        <f aca="false">(AK51-AK85)*0.1071</f>
        <v>0</v>
      </c>
      <c r="AM87" s="15" t="n">
        <f aca="false">(AM51-AM85)*0.1071</f>
        <v>0</v>
      </c>
    </row>
    <row r="88" customFormat="false" ht="13.5" hidden="false" customHeight="false" outlineLevel="0" collapsed="false">
      <c r="A88" s="62"/>
      <c r="B88" s="52"/>
      <c r="C88" s="125" t="s">
        <v>103</v>
      </c>
      <c r="E88" s="126" t="n">
        <f aca="false">SUM(E85:E87)</f>
        <v>0</v>
      </c>
      <c r="I88" s="126" t="n">
        <f aca="false">SUM(I85:I87)</f>
        <v>0</v>
      </c>
      <c r="K88" s="127" t="n">
        <f aca="false">SUM(K85:K87)</f>
        <v>0</v>
      </c>
      <c r="M88" s="126" t="n">
        <f aca="false">SUM(M85:M87)</f>
        <v>0</v>
      </c>
      <c r="O88" s="126" t="n">
        <f aca="false">SUM(O85:O87)</f>
        <v>0</v>
      </c>
      <c r="Q88" s="126" t="n">
        <f aca="false">SUM(Q85:Q87)</f>
        <v>0</v>
      </c>
      <c r="S88" s="126" t="n">
        <f aca="false">SUM(S85:S87)</f>
        <v>0</v>
      </c>
      <c r="U88" s="126" t="n">
        <f aca="false">SUM(U85:U87)</f>
        <v>0</v>
      </c>
      <c r="W88" s="126" t="n">
        <f aca="false">SUM(W85:W87)</f>
        <v>0</v>
      </c>
      <c r="Y88" s="126" t="n">
        <f aca="false">SUM(Y85:Y87)</f>
        <v>0</v>
      </c>
      <c r="AA88" s="126" t="n">
        <f aca="false">SUM(AA85:AA87)</f>
        <v>0</v>
      </c>
      <c r="AC88" s="126" t="n">
        <f aca="false">SUM(AC85:AC87)</f>
        <v>0</v>
      </c>
      <c r="AE88" s="126" t="n">
        <f aca="false">SUM(AE85:AE87)</f>
        <v>0</v>
      </c>
      <c r="AG88" s="126" t="n">
        <f aca="false">SUM(AG85:AG87)</f>
        <v>0</v>
      </c>
      <c r="AI88" s="126" t="n">
        <f aca="false">SUM(AI85:AI87)</f>
        <v>0</v>
      </c>
      <c r="AK88" s="126" t="n">
        <f aca="false">SUM(AK85:AK87)</f>
        <v>0</v>
      </c>
      <c r="AM88" s="126" t="n">
        <f aca="false">SUM(AM85:AM87)</f>
        <v>0</v>
      </c>
    </row>
    <row r="89" customFormat="false" ht="13.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  <c r="C90" s="52" t="s">
        <v>150</v>
      </c>
      <c r="E90" s="15" t="n">
        <f aca="false">SUM(F90:AE90)</f>
        <v>43004.29</v>
      </c>
      <c r="I90" s="22" t="n">
        <f aca="false">I54</f>
        <v>-0</v>
      </c>
      <c r="K90" s="121" t="n">
        <f aca="false">K54</f>
        <v>14160.07</v>
      </c>
      <c r="M90" s="22" t="n">
        <f aca="false">M54</f>
        <v>28844.22</v>
      </c>
      <c r="O90" s="22" t="n">
        <f aca="false">O54</f>
        <v>-0</v>
      </c>
      <c r="Q90" s="22" t="n">
        <f aca="false">Q54</f>
        <v>0</v>
      </c>
      <c r="S90" s="22" t="n">
        <f aca="false">S54</f>
        <v>-0</v>
      </c>
      <c r="U90" s="22" t="n">
        <f aca="false">U54</f>
        <v>0</v>
      </c>
      <c r="W90" s="22" t="n">
        <f aca="false">W54</f>
        <v>-1434</v>
      </c>
      <c r="Y90" s="22" t="n">
        <f aca="false">Y54</f>
        <v>1434</v>
      </c>
      <c r="AA90" s="22" t="n">
        <f aca="false">AA54</f>
        <v>0</v>
      </c>
      <c r="AC90" s="22" t="n">
        <f aca="false">AC54</f>
        <v>0</v>
      </c>
      <c r="AE90" s="22" t="n">
        <f aca="false">AE54</f>
        <v>-0</v>
      </c>
      <c r="AG90" s="22" t="n">
        <f aca="false">AG54</f>
        <v>-0</v>
      </c>
      <c r="AI90" s="22" t="n">
        <f aca="false">AI54</f>
        <v>0</v>
      </c>
      <c r="AK90" s="22" t="n">
        <f aca="false">AK54</f>
        <v>-0</v>
      </c>
      <c r="AM90" s="22" t="n">
        <f aca="false">AM54</f>
        <v>-0</v>
      </c>
    </row>
    <row r="91" customFormat="false" ht="12.75" hidden="false" customHeight="false" outlineLevel="0" collapsed="false">
      <c r="A91" s="62"/>
      <c r="B91" s="52"/>
      <c r="C91" s="128" t="s">
        <v>151</v>
      </c>
      <c r="E91" s="15" t="n">
        <f aca="false">SUM(F91:AE91)</f>
        <v>-912625</v>
      </c>
      <c r="I91" s="22" t="n">
        <f aca="false">I55</f>
        <v>0</v>
      </c>
      <c r="K91" s="121" t="n">
        <f aca="false">K55</f>
        <v>0</v>
      </c>
      <c r="M91" s="22" t="n">
        <f aca="false">M55</f>
        <v>0</v>
      </c>
      <c r="O91" s="22" t="n">
        <f aca="false">O55</f>
        <v>0</v>
      </c>
      <c r="Q91" s="22" t="n">
        <f aca="false">Q55</f>
        <v>-1083457</v>
      </c>
      <c r="S91" s="22" t="n">
        <f aca="false">S55</f>
        <v>0</v>
      </c>
      <c r="U91" s="22" t="n">
        <f aca="false">U55</f>
        <v>170832</v>
      </c>
      <c r="W91" s="22" t="n">
        <f aca="false">W55</f>
        <v>0</v>
      </c>
      <c r="Y91" s="22" t="n">
        <f aca="false">Y55</f>
        <v>0</v>
      </c>
      <c r="AA91" s="22" t="n">
        <f aca="false">AA55</f>
        <v>0</v>
      </c>
      <c r="AC91" s="22" t="n">
        <f aca="false">AC55</f>
        <v>0</v>
      </c>
      <c r="AE91" s="22" t="n">
        <f aca="false">AE55</f>
        <v>0</v>
      </c>
      <c r="AG91" s="22" t="n">
        <f aca="false">AG55</f>
        <v>0</v>
      </c>
      <c r="AI91" s="22" t="n">
        <f aca="false">AI55</f>
        <v>0</v>
      </c>
      <c r="AK91" s="22" t="n">
        <f aca="false">AK55</f>
        <v>0</v>
      </c>
      <c r="AM91" s="22" t="n">
        <f aca="false">AM55</f>
        <v>0</v>
      </c>
    </row>
    <row r="92" customFormat="false" ht="13.5" hidden="false" customHeight="false" outlineLevel="0" collapsed="false">
      <c r="A92" s="62"/>
      <c r="B92" s="52"/>
      <c r="C92" s="125" t="s">
        <v>152</v>
      </c>
      <c r="E92" s="126" t="n">
        <f aca="false">SUM(E90:E91)</f>
        <v>-869620.71</v>
      </c>
    </row>
    <row r="93" customFormat="false" ht="13.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T75" activePane="bottomRight" state="frozen"/>
      <selection pane="topLeft" activeCell="A1" activeCellId="0" sqref="A1"/>
      <selection pane="topRight" activeCell="T1" activeCellId="0" sqref="T1"/>
      <selection pane="bottomLeft" activeCell="A75" activeCellId="0" sqref="A75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57" min="11" style="0" width="15.28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40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46983125</v>
      </c>
      <c r="E11" s="47" t="n">
        <f aca="false">SUM(G11,I11,K11,M11,O11,Q11,S11,U11,W11,Y11,AA11,AC11,AE11,AG11,AI11,AK11,AM11)</f>
        <v>96652479.44</v>
      </c>
      <c r="F11" s="13" t="n">
        <f aca="false">('TIE-OUT'!P11+'TIE-OUT'!R11)+(RECLASS!P11+RECLASS!R11)</f>
        <v>0</v>
      </c>
      <c r="G11" s="47" t="n">
        <f aca="false">('TIE-OUT'!Q11+'TIE-OUT'!S11)+(RECLASS!Q11+RECLASS!S11)</f>
        <v>0</v>
      </c>
      <c r="H11" s="13" t="n">
        <f aca="false">'TX-EGM-GL'!H11+'TX-HPL-GL '!H11</f>
        <v>47303169</v>
      </c>
      <c r="I11" s="47" t="n">
        <f aca="false">'TX-EGM-GL'!I11+'TX-HPL-GL '!I11</f>
        <v>95748948.51</v>
      </c>
      <c r="J11" s="13" t="n">
        <f aca="false">'TX-EGM-GL'!J11+'TX-HPL-GL '!J11</f>
        <v>-3845473</v>
      </c>
      <c r="K11" s="47" t="n">
        <f aca="false">'TX-EGM-GL'!K11+'TX-HPL-GL '!K11</f>
        <v>-6529358.72</v>
      </c>
      <c r="L11" s="13" t="n">
        <f aca="false">'TX-EGM-GL'!L11+'TX-HPL-GL '!L11</f>
        <v>2628806</v>
      </c>
      <c r="M11" s="47" t="n">
        <f aca="false">'TX-EGM-GL'!M11+'TX-HPL-GL '!M11</f>
        <v>3623094.82</v>
      </c>
      <c r="N11" s="13" t="n">
        <f aca="false">'TX-EGM-GL'!N11+'TX-HPL-GL '!N11</f>
        <v>-588683</v>
      </c>
      <c r="O11" s="47" t="n">
        <f aca="false">'TX-EGM-GL'!O11+'TX-HPL-GL '!O11</f>
        <v>-218404.42</v>
      </c>
      <c r="P11" s="13" t="n">
        <f aca="false">'TX-EGM-GL'!P11+'TX-HPL-GL '!P11</f>
        <v>1454229</v>
      </c>
      <c r="Q11" s="47" t="n">
        <f aca="false">'TX-EGM-GL'!Q11+'TX-HPL-GL '!Q11</f>
        <v>3983111.87</v>
      </c>
      <c r="R11" s="13" t="n">
        <f aca="false">'TX-EGM-GL'!R11+'TX-HPL-GL '!R11</f>
        <v>-156146</v>
      </c>
      <c r="S11" s="47" t="n">
        <f aca="false">'TX-EGM-GL'!S11+'TX-HPL-GL '!S11</f>
        <v>-287067</v>
      </c>
      <c r="T11" s="13" t="n">
        <f aca="false">'TX-EGM-GL'!T11+'TX-HPL-GL '!T11</f>
        <v>-7039</v>
      </c>
      <c r="U11" s="47" t="n">
        <f aca="false">'TX-EGM-GL'!U11+'TX-HPL-GL '!U11</f>
        <v>-22941.57</v>
      </c>
      <c r="V11" s="13" t="n">
        <f aca="false">'TX-EGM-GL'!V11+'TX-HPL-GL '!V11</f>
        <v>15500</v>
      </c>
      <c r="W11" s="47" t="n">
        <f aca="false">'TX-EGM-GL'!W11+'TX-HPL-GL '!W11</f>
        <v>-29895.92</v>
      </c>
      <c r="X11" s="13" t="n">
        <f aca="false">'TX-EGM-GL'!X11+'TX-HPL-GL '!X11</f>
        <v>-2978</v>
      </c>
      <c r="Y11" s="47" t="n">
        <f aca="false">'TX-EGM-GL'!Y11+'TX-HPL-GL '!Y11</f>
        <v>2904.35</v>
      </c>
      <c r="Z11" s="13" t="n">
        <f aca="false">'TX-EGM-GL'!Z11+'TX-HPL-GL '!Z11</f>
        <v>208747</v>
      </c>
      <c r="AA11" s="47" t="n">
        <f aca="false">'TX-EGM-GL'!AA11+'TX-HPL-GL '!AA11</f>
        <v>442894.48</v>
      </c>
      <c r="AB11" s="13" t="n">
        <f aca="false">'TX-EGM-GL'!AB11+'TX-HPL-GL '!AB11</f>
        <v>13142</v>
      </c>
      <c r="AC11" s="47" t="n">
        <f aca="false">'TX-EGM-GL'!AC11+'TX-HPL-GL '!AC11</f>
        <v>7815.92</v>
      </c>
      <c r="AD11" s="13" t="n">
        <f aca="false">'TX-EGM-GL'!AD11+'TX-HPL-GL '!AD11</f>
        <v>-40149</v>
      </c>
      <c r="AE11" s="47" t="n">
        <f aca="false">'TX-EGM-GL'!AE11+'TX-HPL-GL '!AE11</f>
        <v>-68622.88</v>
      </c>
      <c r="AF11" s="13" t="n">
        <f aca="false">'TX-EGM-GL'!AN11+'TX-HPL-GL '!AN11</f>
        <v>0</v>
      </c>
      <c r="AG11" s="47" t="n">
        <f aca="false">'TX-EGM-GL'!AO11+'TX-HPL-GL '!AO11</f>
        <v>0</v>
      </c>
      <c r="AH11" s="13" t="n">
        <f aca="false">'TX-EGM-GL'!AP11+'TX-HPL-GL '!AP11</f>
        <v>0</v>
      </c>
      <c r="AI11" s="47" t="n">
        <f aca="false">'TX-EGM-GL'!AQ11+'TX-HPL-GL '!AQ11</f>
        <v>0</v>
      </c>
      <c r="AJ11" s="13" t="n">
        <f aca="false">'TX-EGM-GL'!AR11+'TX-HPL-GL '!AR11</f>
        <v>0</v>
      </c>
      <c r="AK11" s="47" t="n">
        <f aca="false">'TX-EGM-GL'!AS11+'TX-HPL-GL '!AS11</f>
        <v>0</v>
      </c>
      <c r="AL11" s="13" t="n">
        <f aca="false">'TX-EGM-GL'!AT11+'TX-HPL-GL '!AT11</f>
        <v>0</v>
      </c>
      <c r="AM11" s="47" t="n">
        <f aca="false">'TX-EGM-GL'!AU11+'TX-HPL-GL '!AU11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-16185896.16</v>
      </c>
      <c r="F12" s="13" t="n">
        <f aca="false">('TIE-OUT'!P12+'TIE-OUT'!R12)+(RECLASS!P12+RECLASS!R12)</f>
        <v>0</v>
      </c>
      <c r="G12" s="47" t="n">
        <f aca="false">('TIE-OUT'!Q12+'TIE-OUT'!S12)+(RECLASS!Q12+RECLASS!S12)</f>
        <v>-16185896.16</v>
      </c>
      <c r="H12" s="13" t="n">
        <f aca="false">'TX-EGM-GL'!H12+'TX-HPL-GL '!H12</f>
        <v>0</v>
      </c>
      <c r="I12" s="47" t="n">
        <f aca="false">'TX-EGM-GL'!I12+'TX-HPL-GL '!I12</f>
        <v>0</v>
      </c>
      <c r="J12" s="13" t="n">
        <f aca="false">'TX-EGM-GL'!J12+'TX-HPL-GL '!J12</f>
        <v>0</v>
      </c>
      <c r="K12" s="47" t="n">
        <f aca="false">'TX-EGM-GL'!K12+'TX-HPL-GL '!K12</f>
        <v>0</v>
      </c>
      <c r="L12" s="13" t="n">
        <f aca="false">'TX-EGM-GL'!L12+'TX-HPL-GL '!L12</f>
        <v>0</v>
      </c>
      <c r="M12" s="47" t="n">
        <f aca="false">'TX-EGM-GL'!M12+'TX-HPL-GL '!M12</f>
        <v>0</v>
      </c>
      <c r="N12" s="13" t="n">
        <f aca="false">'TX-EGM-GL'!N12+'TX-HPL-GL '!N12</f>
        <v>0</v>
      </c>
      <c r="O12" s="47" t="n">
        <f aca="false">'TX-EGM-GL'!O12+'TX-HPL-GL '!O12</f>
        <v>0</v>
      </c>
      <c r="P12" s="13" t="n">
        <f aca="false">'TX-EGM-GL'!P12+'TX-HPL-GL '!P12</f>
        <v>0</v>
      </c>
      <c r="Q12" s="47" t="n">
        <f aca="false">'TX-EGM-GL'!Q12+'TX-HPL-GL '!Q12</f>
        <v>0</v>
      </c>
      <c r="R12" s="13" t="n">
        <f aca="false">'TX-EGM-GL'!R12+'TX-HPL-GL '!R12</f>
        <v>0</v>
      </c>
      <c r="S12" s="47" t="n">
        <f aca="false">'TX-EGM-GL'!S12+'TX-HPL-GL '!S12</f>
        <v>0</v>
      </c>
      <c r="T12" s="13" t="n">
        <f aca="false">'TX-EGM-GL'!T12+'TX-HPL-GL '!T12</f>
        <v>0</v>
      </c>
      <c r="U12" s="47" t="n">
        <f aca="false">'TX-EGM-GL'!U12+'TX-HPL-GL '!U12</f>
        <v>0</v>
      </c>
      <c r="V12" s="13" t="n">
        <f aca="false">'TX-EGM-GL'!V12+'TX-HPL-GL '!V12</f>
        <v>0</v>
      </c>
      <c r="W12" s="47" t="n">
        <f aca="false">'TX-EGM-GL'!W12+'TX-HPL-GL '!W12</f>
        <v>0</v>
      </c>
      <c r="X12" s="13" t="n">
        <f aca="false">'TX-EGM-GL'!X12+'TX-HPL-GL '!X12</f>
        <v>0</v>
      </c>
      <c r="Y12" s="47" t="n">
        <f aca="false">'TX-EGM-GL'!Y12+'TX-HPL-GL '!Y12</f>
        <v>0</v>
      </c>
      <c r="Z12" s="13" t="n">
        <f aca="false">'TX-EGM-GL'!Z12+'TX-HPL-GL '!Z12</f>
        <v>0</v>
      </c>
      <c r="AA12" s="47" t="n">
        <f aca="false">'TX-EGM-GL'!AA12+'TX-HPL-GL '!AA12</f>
        <v>0</v>
      </c>
      <c r="AB12" s="13" t="n">
        <f aca="false">'TX-EGM-GL'!AB12+'TX-HPL-GL '!AB12</f>
        <v>0</v>
      </c>
      <c r="AC12" s="47" t="n">
        <f aca="false">'TX-EGM-GL'!AC12+'TX-HPL-GL '!AC12</f>
        <v>0</v>
      </c>
      <c r="AD12" s="13" t="n">
        <f aca="false">'TX-EGM-GL'!AD12+'TX-HPL-GL '!AD12</f>
        <v>0</v>
      </c>
      <c r="AE12" s="47" t="n">
        <f aca="false">'TX-EGM-GL'!AE12+'TX-HPL-GL '!AE12</f>
        <v>0</v>
      </c>
      <c r="AF12" s="13" t="n">
        <f aca="false">'TX-EGM-GL'!AN12+'TX-HPL-GL '!AN12</f>
        <v>0</v>
      </c>
      <c r="AG12" s="47" t="n">
        <f aca="false">'TX-EGM-GL'!AO12+'TX-HPL-GL '!AO12</f>
        <v>0</v>
      </c>
      <c r="AH12" s="13" t="n">
        <f aca="false">'TX-EGM-GL'!AP12+'TX-HPL-GL '!AP12</f>
        <v>0</v>
      </c>
      <c r="AI12" s="47" t="n">
        <f aca="false">'TX-EGM-GL'!AQ12+'TX-HPL-GL '!AQ12</f>
        <v>0</v>
      </c>
      <c r="AJ12" s="13" t="n">
        <f aca="false">'TX-EGM-GL'!AR12+'TX-HPL-GL '!AR12</f>
        <v>0</v>
      </c>
      <c r="AK12" s="47" t="n">
        <f aca="false">'TX-EGM-GL'!AS12+'TX-HPL-GL '!AS12</f>
        <v>0</v>
      </c>
      <c r="AL12" s="13" t="n">
        <f aca="false">'TX-EGM-GL'!AT12+'TX-HPL-GL '!AT12</f>
        <v>0</v>
      </c>
      <c r="AM12" s="47" t="n">
        <f aca="false">'TX-EGM-GL'!AU12+'TX-HPL-GL '!AU12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5503413</v>
      </c>
      <c r="E13" s="47" t="n">
        <f aca="false">SUM(G13,I13,K13,M13,O13,Q13,S13,U13,W13,Y13,AA13,AC13,AE13,AG13,AI13,AK13,AM13)</f>
        <v>9717449</v>
      </c>
      <c r="F13" s="13" t="n">
        <f aca="false">('TIE-OUT'!P13+'TIE-OUT'!R13)+(RECLASS!P13+RECLASS!R13)</f>
        <v>0</v>
      </c>
      <c r="G13" s="47" t="n">
        <f aca="false">('TIE-OUT'!Q13+'TIE-OUT'!S13)+(RECLASS!Q13+RECLASS!S13)</f>
        <v>0</v>
      </c>
      <c r="H13" s="13" t="n">
        <f aca="false">'TX-EGM-GL'!H13+'TX-HPL-GL '!H13</f>
        <v>5503413</v>
      </c>
      <c r="I13" s="47" t="n">
        <f aca="false">'TX-EGM-GL'!I13+'TX-HPL-GL '!I13</f>
        <v>9717449</v>
      </c>
      <c r="J13" s="13" t="n">
        <f aca="false">'TX-EGM-GL'!J13+'TX-HPL-GL '!J13</f>
        <v>0</v>
      </c>
      <c r="K13" s="47" t="n">
        <f aca="false">'TX-EGM-GL'!K13+'TX-HPL-GL '!K13</f>
        <v>0</v>
      </c>
      <c r="L13" s="13" t="n">
        <f aca="false">'TX-EGM-GL'!L13+'TX-HPL-GL '!L13</f>
        <v>0</v>
      </c>
      <c r="M13" s="47" t="n">
        <f aca="false">'TX-EGM-GL'!M13+'TX-HPL-GL '!M13</f>
        <v>0</v>
      </c>
      <c r="N13" s="13" t="n">
        <f aca="false">'TX-EGM-GL'!N13+'TX-HPL-GL '!N13</f>
        <v>-563127</v>
      </c>
      <c r="O13" s="47" t="n">
        <f aca="false">'TX-EGM-GL'!O13+'TX-HPL-GL '!O13</f>
        <v>-987233</v>
      </c>
      <c r="P13" s="13" t="n">
        <f aca="false">'TX-EGM-GL'!P13+'TX-HPL-GL '!P13</f>
        <v>-15405</v>
      </c>
      <c r="Q13" s="47" t="n">
        <f aca="false">'TX-EGM-GL'!Q13+'TX-HPL-GL '!Q13</f>
        <v>8261</v>
      </c>
      <c r="R13" s="13" t="n">
        <f aca="false">'TX-EGM-GL'!R13+'TX-HPL-GL '!R13</f>
        <v>0</v>
      </c>
      <c r="S13" s="47" t="n">
        <f aca="false">'TX-EGM-GL'!S13+'TX-HPL-GL '!S13</f>
        <v>0</v>
      </c>
      <c r="T13" s="13" t="n">
        <f aca="false">'TX-EGM-GL'!T13+'TX-HPL-GL '!T13</f>
        <v>0</v>
      </c>
      <c r="U13" s="47" t="n">
        <f aca="false">'TX-EGM-GL'!U13+'TX-HPL-GL '!U13</f>
        <v>0</v>
      </c>
      <c r="V13" s="13" t="n">
        <f aca="false">'TX-EGM-GL'!V13+'TX-HPL-GL '!V13</f>
        <v>0</v>
      </c>
      <c r="W13" s="47" t="n">
        <f aca="false">'TX-EGM-GL'!W13+'TX-HPL-GL '!W13</f>
        <v>0</v>
      </c>
      <c r="X13" s="13" t="n">
        <f aca="false">'TX-EGM-GL'!X13+'TX-HPL-GL '!X13</f>
        <v>0</v>
      </c>
      <c r="Y13" s="47" t="n">
        <f aca="false">'TX-EGM-GL'!Y13+'TX-HPL-GL '!Y13</f>
        <v>0</v>
      </c>
      <c r="Z13" s="13" t="n">
        <f aca="false">'TX-EGM-GL'!Z13+'TX-HPL-GL '!Z13</f>
        <v>2570465</v>
      </c>
      <c r="AA13" s="47" t="n">
        <f aca="false">'TX-EGM-GL'!AA13+'TX-HPL-GL '!AA13</f>
        <v>4646111</v>
      </c>
      <c r="AB13" s="13" t="n">
        <f aca="false">'TX-EGM-GL'!AB13+'TX-HPL-GL '!AB13</f>
        <v>2630465</v>
      </c>
      <c r="AC13" s="47" t="n">
        <f aca="false">'TX-EGM-GL'!AC13+'TX-HPL-GL '!AC13</f>
        <v>4752911</v>
      </c>
      <c r="AD13" s="13" t="n">
        <f aca="false">'TX-EGM-GL'!AD13+'TX-HPL-GL '!AD13</f>
        <v>-4622398</v>
      </c>
      <c r="AE13" s="47" t="n">
        <f aca="false">'TX-EGM-GL'!AE13+'TX-HPL-GL '!AE13</f>
        <v>-8420050</v>
      </c>
      <c r="AF13" s="13" t="n">
        <f aca="false">'TX-EGM-GL'!AN13+'TX-HPL-GL '!AN13</f>
        <v>0</v>
      </c>
      <c r="AG13" s="47" t="n">
        <f aca="false">'TX-EGM-GL'!AO13+'TX-HPL-GL '!AO13</f>
        <v>0</v>
      </c>
      <c r="AH13" s="13" t="n">
        <f aca="false">'TX-EGM-GL'!AP13+'TX-HPL-GL '!AP13</f>
        <v>0</v>
      </c>
      <c r="AI13" s="47" t="n">
        <f aca="false">'TX-EGM-GL'!AQ13+'TX-HPL-GL '!AQ13</f>
        <v>0</v>
      </c>
      <c r="AJ13" s="13" t="n">
        <f aca="false">'TX-EGM-GL'!AR13+'TX-HPL-GL '!AR13</f>
        <v>0</v>
      </c>
      <c r="AK13" s="47" t="n">
        <f aca="false">'TX-EGM-GL'!AS13+'TX-HPL-GL '!AS13</f>
        <v>0</v>
      </c>
      <c r="AL13" s="13" t="n">
        <f aca="false">'TX-EGM-GL'!AT13+'TX-HPL-GL '!AT13</f>
        <v>0</v>
      </c>
      <c r="AM13" s="47" t="n">
        <f aca="false">'TX-EGM-GL'!AU13+'TX-HPL-GL '!AU13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('TIE-OUT'!P14+'TIE-OUT'!R14)+(RECLASS!P14+RECLASS!R14)</f>
        <v>0</v>
      </c>
      <c r="G14" s="47" t="n">
        <f aca="false">('TIE-OUT'!Q14+'TIE-OUT'!S14)+(RECLASS!Q14+RECLASS!S14)</f>
        <v>0</v>
      </c>
      <c r="H14" s="13" t="n">
        <f aca="false">'TX-EGM-GL'!H14+'TX-HPL-GL '!H14</f>
        <v>0</v>
      </c>
      <c r="I14" s="47" t="n">
        <f aca="false">'TX-EGM-GL'!I14+'TX-HPL-GL '!I14</f>
        <v>0</v>
      </c>
      <c r="J14" s="13" t="n">
        <f aca="false">'TX-EGM-GL'!J14+'TX-HPL-GL '!J14</f>
        <v>0</v>
      </c>
      <c r="K14" s="47" t="n">
        <f aca="false">'TX-EGM-GL'!K14+'TX-HPL-GL '!K14</f>
        <v>0</v>
      </c>
      <c r="L14" s="13" t="n">
        <f aca="false">'TX-EGM-GL'!L14+'TX-HPL-GL '!L14</f>
        <v>0</v>
      </c>
      <c r="M14" s="47" t="n">
        <f aca="false">'TX-EGM-GL'!M14+'TX-HPL-GL '!M14</f>
        <v>0</v>
      </c>
      <c r="N14" s="13" t="n">
        <f aca="false">'TX-EGM-GL'!N14+'TX-HPL-GL '!N14</f>
        <v>0</v>
      </c>
      <c r="O14" s="47" t="n">
        <f aca="false">'TX-EGM-GL'!O14+'TX-HPL-GL '!O14</f>
        <v>0</v>
      </c>
      <c r="P14" s="13" t="n">
        <f aca="false">'TX-EGM-GL'!P14+'TX-HPL-GL '!P14</f>
        <v>0</v>
      </c>
      <c r="Q14" s="47" t="n">
        <f aca="false">'TX-EGM-GL'!Q14+'TX-HPL-GL '!Q14</f>
        <v>0</v>
      </c>
      <c r="R14" s="13" t="n">
        <f aca="false">'TX-EGM-GL'!R14+'TX-HPL-GL '!R14</f>
        <v>0</v>
      </c>
      <c r="S14" s="47" t="n">
        <f aca="false">'TX-EGM-GL'!S14+'TX-HPL-GL '!S14</f>
        <v>0</v>
      </c>
      <c r="T14" s="13" t="n">
        <f aca="false">'TX-EGM-GL'!T14+'TX-HPL-GL '!T14</f>
        <v>0</v>
      </c>
      <c r="U14" s="47" t="n">
        <f aca="false">'TX-EGM-GL'!U14+'TX-HPL-GL '!U14</f>
        <v>0</v>
      </c>
      <c r="V14" s="13" t="n">
        <f aca="false">'TX-EGM-GL'!V14+'TX-HPL-GL '!V14</f>
        <v>0</v>
      </c>
      <c r="W14" s="47" t="n">
        <f aca="false">'TX-EGM-GL'!W14+'TX-HPL-GL '!W14</f>
        <v>0</v>
      </c>
      <c r="X14" s="13" t="n">
        <f aca="false">'TX-EGM-GL'!X14+'TX-HPL-GL '!X14</f>
        <v>0</v>
      </c>
      <c r="Y14" s="47" t="n">
        <f aca="false">'TX-EGM-GL'!Y14+'TX-HPL-GL '!Y14</f>
        <v>0</v>
      </c>
      <c r="Z14" s="13" t="n">
        <f aca="false">'TX-EGM-GL'!Z14+'TX-HPL-GL '!Z14</f>
        <v>0</v>
      </c>
      <c r="AA14" s="47" t="n">
        <f aca="false">'TX-EGM-GL'!AA14+'TX-HPL-GL '!AA14</f>
        <v>0</v>
      </c>
      <c r="AB14" s="13" t="n">
        <f aca="false">'TX-EGM-GL'!AB14+'TX-HPL-GL '!AB14</f>
        <v>0</v>
      </c>
      <c r="AC14" s="47" t="n">
        <f aca="false">'TX-EGM-GL'!AC14+'TX-HPL-GL '!AC14</f>
        <v>0</v>
      </c>
      <c r="AD14" s="13" t="n">
        <f aca="false">'TX-EGM-GL'!AD14+'TX-HPL-GL '!AD14</f>
        <v>0</v>
      </c>
      <c r="AE14" s="47" t="n">
        <f aca="false">'TX-EGM-GL'!AE14+'TX-HPL-GL '!AE14</f>
        <v>0</v>
      </c>
      <c r="AF14" s="13" t="n">
        <f aca="false">'TX-EGM-GL'!AN14+'TX-HPL-GL '!AN14</f>
        <v>0</v>
      </c>
      <c r="AG14" s="47" t="n">
        <f aca="false">'TX-EGM-GL'!AO14+'TX-HPL-GL '!AO14</f>
        <v>0</v>
      </c>
      <c r="AH14" s="13" t="n">
        <f aca="false">'TX-EGM-GL'!AP14+'TX-HPL-GL '!AP14</f>
        <v>0</v>
      </c>
      <c r="AI14" s="47" t="n">
        <f aca="false">'TX-EGM-GL'!AQ14+'TX-HPL-GL '!AQ14</f>
        <v>0</v>
      </c>
      <c r="AJ14" s="13" t="n">
        <f aca="false">'TX-EGM-GL'!AR14+'TX-HPL-GL '!AR14</f>
        <v>0</v>
      </c>
      <c r="AK14" s="47" t="n">
        <f aca="false">'TX-EGM-GL'!AS14+'TX-HPL-GL '!AS14</f>
        <v>0</v>
      </c>
      <c r="AL14" s="13" t="n">
        <f aca="false">'TX-EGM-GL'!AT14+'TX-HPL-GL '!AT14</f>
        <v>0</v>
      </c>
      <c r="AM14" s="47" t="n">
        <f aca="false">'TX-EGM-GL'!AU14+'TX-HPL-GL '!AU14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('TIE-OUT'!P15+'TIE-OUT'!R15)+(RECLASS!P15+RECLASS!R15)</f>
        <v>0</v>
      </c>
      <c r="G15" s="115" t="n">
        <f aca="false">('TIE-OUT'!Q15+'TIE-OUT'!S15)+(RECLASS!Q15+RECLASS!S15)</f>
        <v>0</v>
      </c>
      <c r="H15" s="13" t="n">
        <f aca="false">'TX-EGM-GL'!H15+'TX-HPL-GL '!H15</f>
        <v>0</v>
      </c>
      <c r="I15" s="47" t="n">
        <f aca="false">'TX-EGM-GL'!I15+'TX-HPL-GL '!I15</f>
        <v>0</v>
      </c>
      <c r="J15" s="13" t="n">
        <f aca="false">'TX-EGM-GL'!J15+'TX-HPL-GL '!J15</f>
        <v>0</v>
      </c>
      <c r="K15" s="47" t="n">
        <f aca="false">'TX-EGM-GL'!K15+'TX-HPL-GL '!K15</f>
        <v>0</v>
      </c>
      <c r="L15" s="13" t="n">
        <f aca="false">'TX-EGM-GL'!L15+'TX-HPL-GL '!L15</f>
        <v>0</v>
      </c>
      <c r="M15" s="47" t="n">
        <f aca="false">'TX-EGM-GL'!M15+'TX-HPL-GL '!M15</f>
        <v>0</v>
      </c>
      <c r="N15" s="13" t="n">
        <f aca="false">'TX-EGM-GL'!N15+'TX-HPL-GL '!N15</f>
        <v>0</v>
      </c>
      <c r="O15" s="47" t="n">
        <f aca="false">'TX-EGM-GL'!O15+'TX-HPL-GL '!O15</f>
        <v>0</v>
      </c>
      <c r="P15" s="13" t="n">
        <f aca="false">'TX-EGM-GL'!P15+'TX-HPL-GL '!P15</f>
        <v>0</v>
      </c>
      <c r="Q15" s="47" t="n">
        <f aca="false">'TX-EGM-GL'!Q15+'TX-HPL-GL '!Q15</f>
        <v>0</v>
      </c>
      <c r="R15" s="13" t="n">
        <f aca="false">'TX-EGM-GL'!R15+'TX-HPL-GL '!R15</f>
        <v>0</v>
      </c>
      <c r="S15" s="47" t="n">
        <f aca="false">'TX-EGM-GL'!S15+'TX-HPL-GL '!S15</f>
        <v>0</v>
      </c>
      <c r="T15" s="13" t="n">
        <f aca="false">'TX-EGM-GL'!T15+'TX-HPL-GL '!T15</f>
        <v>0</v>
      </c>
      <c r="U15" s="47" t="n">
        <f aca="false">'TX-EGM-GL'!U15+'TX-HPL-GL '!U15</f>
        <v>0</v>
      </c>
      <c r="V15" s="13" t="n">
        <f aca="false">'TX-EGM-GL'!V15+'TX-HPL-GL '!V15</f>
        <v>0</v>
      </c>
      <c r="W15" s="47" t="n">
        <f aca="false">'TX-EGM-GL'!W15+'TX-HPL-GL '!W15</f>
        <v>0</v>
      </c>
      <c r="X15" s="13" t="n">
        <f aca="false">'TX-EGM-GL'!X15+'TX-HPL-GL '!X15</f>
        <v>0</v>
      </c>
      <c r="Y15" s="47" t="n">
        <f aca="false">'TX-EGM-GL'!Y15+'TX-HPL-GL '!Y15</f>
        <v>0</v>
      </c>
      <c r="Z15" s="13" t="n">
        <f aca="false">'TX-EGM-GL'!Z15+'TX-HPL-GL '!Z15</f>
        <v>0</v>
      </c>
      <c r="AA15" s="47" t="n">
        <f aca="false">'TX-EGM-GL'!AA15+'TX-HPL-GL '!AA15</f>
        <v>0</v>
      </c>
      <c r="AB15" s="13" t="n">
        <f aca="false">'TX-EGM-GL'!AB15+'TX-HPL-GL '!AB15</f>
        <v>0</v>
      </c>
      <c r="AC15" s="47" t="n">
        <f aca="false">'TX-EGM-GL'!AC15+'TX-HPL-GL '!AC15</f>
        <v>0</v>
      </c>
      <c r="AD15" s="13" t="n">
        <f aca="false">'TX-EGM-GL'!AD15+'TX-HPL-GL '!AD15</f>
        <v>0</v>
      </c>
      <c r="AE15" s="47" t="n">
        <f aca="false">'TX-EGM-GL'!AE15+'TX-HPL-GL '!AE15</f>
        <v>0</v>
      </c>
      <c r="AF15" s="13" t="n">
        <f aca="false">'TX-EGM-GL'!AN15+'TX-HPL-GL '!AN15</f>
        <v>0</v>
      </c>
      <c r="AG15" s="47" t="n">
        <f aca="false">'TX-EGM-GL'!AO15+'TX-HPL-GL '!AO15</f>
        <v>0</v>
      </c>
      <c r="AH15" s="13" t="n">
        <f aca="false">'TX-EGM-GL'!AP15+'TX-HPL-GL '!AP15</f>
        <v>0</v>
      </c>
      <c r="AI15" s="47" t="n">
        <f aca="false">'TX-EGM-GL'!AQ15+'TX-HPL-GL '!AQ15</f>
        <v>0</v>
      </c>
      <c r="AJ15" s="13" t="n">
        <f aca="false">'TX-EGM-GL'!AR15+'TX-HPL-GL '!AR15</f>
        <v>0</v>
      </c>
      <c r="AK15" s="47" t="n">
        <f aca="false">'TX-EGM-GL'!AS15+'TX-HPL-GL '!AS15</f>
        <v>0</v>
      </c>
      <c r="AL15" s="13" t="n">
        <f aca="false">'TX-EGM-GL'!AT15+'TX-HPL-GL '!AT15</f>
        <v>0</v>
      </c>
      <c r="AM15" s="47" t="n">
        <f aca="false">'TX-EGM-GL'!AU15+'TX-HPL-GL '!AU15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52486538</v>
      </c>
      <c r="E16" s="48" t="n">
        <f aca="false">SUM(E11:E15)</f>
        <v>90184032.28</v>
      </c>
      <c r="F16" s="17" t="n">
        <f aca="false">SUM(F11:F15)</f>
        <v>0</v>
      </c>
      <c r="G16" s="48" t="n">
        <f aca="false">SUM(G11:G15)</f>
        <v>-16185896.16</v>
      </c>
      <c r="H16" s="17" t="n">
        <f aca="false">SUM(H11:H15)</f>
        <v>52806582</v>
      </c>
      <c r="I16" s="48" t="n">
        <f aca="false">SUM(I11:I15)</f>
        <v>105466397.51</v>
      </c>
      <c r="J16" s="17" t="n">
        <f aca="false">SUM(J11:J15)</f>
        <v>-3845473</v>
      </c>
      <c r="K16" s="48" t="n">
        <f aca="false">SUM(K11:K15)</f>
        <v>-6529358.72</v>
      </c>
      <c r="L16" s="17" t="n">
        <f aca="false">SUM(L11:L15)</f>
        <v>2628806</v>
      </c>
      <c r="M16" s="48" t="n">
        <f aca="false">SUM(M11:M15)</f>
        <v>3623094.82</v>
      </c>
      <c r="N16" s="17" t="n">
        <f aca="false">SUM(N11:N15)</f>
        <v>-1151810</v>
      </c>
      <c r="O16" s="48" t="n">
        <f aca="false">SUM(O11:O15)</f>
        <v>-1205637.42</v>
      </c>
      <c r="P16" s="17" t="n">
        <f aca="false">SUM(P11:P15)</f>
        <v>1438824</v>
      </c>
      <c r="Q16" s="48" t="n">
        <f aca="false">SUM(Q11:Q15)</f>
        <v>3991372.87</v>
      </c>
      <c r="R16" s="17" t="n">
        <f aca="false">SUM(R11:R15)</f>
        <v>-156146</v>
      </c>
      <c r="S16" s="48" t="n">
        <f aca="false">SUM(S11:S15)</f>
        <v>-287067</v>
      </c>
      <c r="T16" s="17" t="n">
        <f aca="false">SUM(T11:T15)</f>
        <v>-7039</v>
      </c>
      <c r="U16" s="48" t="n">
        <f aca="false">SUM(U11:U15)</f>
        <v>-22941.57</v>
      </c>
      <c r="V16" s="17" t="n">
        <f aca="false">SUM(V11:V15)</f>
        <v>15500</v>
      </c>
      <c r="W16" s="48" t="n">
        <f aca="false">SUM(W11:W15)</f>
        <v>-29895.92</v>
      </c>
      <c r="X16" s="17" t="n">
        <f aca="false">SUM(X11:X15)</f>
        <v>-2978</v>
      </c>
      <c r="Y16" s="48" t="n">
        <f aca="false">SUM(Y11:Y15)</f>
        <v>2904.35</v>
      </c>
      <c r="Z16" s="17" t="n">
        <f aca="false">SUM(Z11:Z15)</f>
        <v>2779212</v>
      </c>
      <c r="AA16" s="48" t="n">
        <f aca="false">SUM(AA11:AA15)</f>
        <v>5089005.48</v>
      </c>
      <c r="AB16" s="17" t="n">
        <f aca="false">SUM(AB11:AB15)</f>
        <v>2643607</v>
      </c>
      <c r="AC16" s="48" t="n">
        <f aca="false">SUM(AC11:AC15)</f>
        <v>4760726.92</v>
      </c>
      <c r="AD16" s="17" t="n">
        <f aca="false">SUM(AD11:AD15)</f>
        <v>-4662547</v>
      </c>
      <c r="AE16" s="48" t="n">
        <f aca="false">SUM(AE11:AE15)</f>
        <v>-8488672.88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0</v>
      </c>
      <c r="AK16" s="48" t="n">
        <f aca="false">SUM(AK11:AK15)</f>
        <v>0</v>
      </c>
      <c r="AL16" s="17" t="n">
        <f aca="false">SUM(AL11:AL15)</f>
        <v>0</v>
      </c>
      <c r="AM16" s="48" t="n">
        <f aca="false">SUM(AM11:AM15)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-26248753</v>
      </c>
      <c r="E19" s="47" t="n">
        <f aca="false">SUM(G19,I19,K19,M19,O19,Q19,S19,U19,W19,Y19,AA19,AC19,AE19,AG19,AI19,AK19,AM19)</f>
        <v>-52860936.36</v>
      </c>
      <c r="F19" s="44" t="n">
        <f aca="false">('TIE-OUT'!P19+'TIE-OUT'!R19)+(RECLASS!P19+RECLASS!R19)</f>
        <v>0</v>
      </c>
      <c r="G19" s="45" t="n">
        <f aca="false">('TIE-OUT'!Q19+'TIE-OUT'!S19)+(RECLASS!Q19+RECLASS!S19)</f>
        <v>0</v>
      </c>
      <c r="H19" s="13" t="n">
        <f aca="false">'TX-EGM-GL'!H19+'TX-HPL-GL '!H19</f>
        <v>-30560037</v>
      </c>
      <c r="I19" s="47" t="n">
        <f aca="false">'TX-EGM-GL'!I19+'TX-HPL-GL '!I19</f>
        <v>-53426243.24</v>
      </c>
      <c r="J19" s="13" t="n">
        <f aca="false">'TX-EGM-GL'!J19+'TX-HPL-GL '!J19</f>
        <v>18835932</v>
      </c>
      <c r="K19" s="47" t="n">
        <f aca="false">'TX-EGM-GL'!K19+'TX-HPL-GL '!K19</f>
        <v>1290478.46</v>
      </c>
      <c r="L19" s="13" t="n">
        <f aca="false">'TX-EGM-GL'!L19+'TX-HPL-GL '!L19</f>
        <v>-12876116</v>
      </c>
      <c r="M19" s="47" t="n">
        <f aca="false">'TX-EGM-GL'!M19+'TX-HPL-GL '!M19</f>
        <v>8597077.4</v>
      </c>
      <c r="N19" s="13" t="n">
        <f aca="false">'TX-EGM-GL'!N19+'TX-HPL-GL '!N19</f>
        <v>-103708</v>
      </c>
      <c r="O19" s="47" t="n">
        <f aca="false">'TX-EGM-GL'!O19+'TX-HPL-GL '!O19</f>
        <v>-178513.65</v>
      </c>
      <c r="P19" s="13" t="n">
        <f aca="false">'TX-EGM-GL'!P19+'TX-HPL-GL '!P19</f>
        <v>-1377925</v>
      </c>
      <c r="Q19" s="47" t="n">
        <f aca="false">'TX-EGM-GL'!Q19+'TX-HPL-GL '!Q19</f>
        <v>-2201324.27</v>
      </c>
      <c r="R19" s="13" t="n">
        <f aca="false">'TX-EGM-GL'!R19+'TX-HPL-GL '!R19</f>
        <v>-88366</v>
      </c>
      <c r="S19" s="47" t="n">
        <f aca="false">'TX-EGM-GL'!S19+'TX-HPL-GL '!S19</f>
        <v>-145815.28</v>
      </c>
      <c r="T19" s="13" t="n">
        <f aca="false">'TX-EGM-GL'!T19+'TX-HPL-GL '!T19</f>
        <v>-4447</v>
      </c>
      <c r="U19" s="47" t="n">
        <f aca="false">'TX-EGM-GL'!U19+'TX-HPL-GL '!U19</f>
        <v>-6792420.53</v>
      </c>
      <c r="V19" s="13" t="n">
        <f aca="false">'TX-EGM-GL'!V19+'TX-HPL-GL '!V19</f>
        <v>6779</v>
      </c>
      <c r="W19" s="47" t="n">
        <f aca="false">'TX-EGM-GL'!W19+'TX-HPL-GL '!W19</f>
        <v>130254.74</v>
      </c>
      <c r="X19" s="13" t="n">
        <f aca="false">'TX-EGM-GL'!X19+'TX-HPL-GL '!X19</f>
        <v>-23573</v>
      </c>
      <c r="Y19" s="47" t="n">
        <f aca="false">'TX-EGM-GL'!Y19+'TX-HPL-GL '!Y19</f>
        <v>-38377.71</v>
      </c>
      <c r="Z19" s="13" t="n">
        <f aca="false">'TX-EGM-GL'!Z19+'TX-HPL-GL '!Z19</f>
        <v>-203375</v>
      </c>
      <c r="AA19" s="47" t="n">
        <f aca="false">'TX-EGM-GL'!AA19+'TX-HPL-GL '!AA19</f>
        <v>-353719.51</v>
      </c>
      <c r="AB19" s="13" t="n">
        <f aca="false">'TX-EGM-GL'!AB19+'TX-HPL-GL '!AB19</f>
        <v>9051</v>
      </c>
      <c r="AC19" s="47" t="n">
        <f aca="false">'TX-EGM-GL'!AC19+'TX-HPL-GL '!AC19</f>
        <v>15119.11</v>
      </c>
      <c r="AD19" s="13" t="n">
        <f aca="false">'TX-EGM-GL'!AD19+'TX-HPL-GL '!AD19</f>
        <v>137032</v>
      </c>
      <c r="AE19" s="47" t="n">
        <f aca="false">'TX-EGM-GL'!AE19+'TX-HPL-GL '!AE19</f>
        <v>242548.12</v>
      </c>
      <c r="AF19" s="13" t="n">
        <f aca="false">'TX-EGM-GL'!AN19+'TX-HPL-GL '!AN19</f>
        <v>0</v>
      </c>
      <c r="AG19" s="47" t="n">
        <f aca="false">'TX-EGM-GL'!AO19+'TX-HPL-GL '!AO19</f>
        <v>0</v>
      </c>
      <c r="AH19" s="13" t="n">
        <f aca="false">'TX-EGM-GL'!AP19+'TX-HPL-GL '!AP19</f>
        <v>0</v>
      </c>
      <c r="AI19" s="47" t="n">
        <f aca="false">'TX-EGM-GL'!AQ19+'TX-HPL-GL '!AQ19</f>
        <v>0</v>
      </c>
      <c r="AJ19" s="13" t="n">
        <f aca="false">'TX-EGM-GL'!AR19+'TX-HPL-GL '!AR19</f>
        <v>0</v>
      </c>
      <c r="AK19" s="47" t="n">
        <f aca="false">'TX-EGM-GL'!AS19+'TX-HPL-GL '!AS19</f>
        <v>0</v>
      </c>
      <c r="AL19" s="13" t="n">
        <f aca="false">'TX-EGM-GL'!AT19+'TX-HPL-GL '!AT19</f>
        <v>0</v>
      </c>
      <c r="AM19" s="47" t="n">
        <f aca="false">'TX-EGM-GL'!AU19+'TX-HPL-GL '!AU19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3132421.89</v>
      </c>
      <c r="F20" s="13" t="n">
        <f aca="false">('TIE-OUT'!P20+'TIE-OUT'!R20)+(RECLASS!P20+RECLASS!R20)</f>
        <v>0</v>
      </c>
      <c r="G20" s="47" t="n">
        <f aca="false">('TIE-OUT'!Q20+'TIE-OUT'!S20)+(RECLASS!Q20+RECLASS!S20)</f>
        <v>3351591.89</v>
      </c>
      <c r="H20" s="13" t="n">
        <f aca="false">'TX-EGM-GL'!H20+'TX-HPL-GL '!H20</f>
        <v>0</v>
      </c>
      <c r="I20" s="47" t="n">
        <f aca="false">'TX-EGM-GL'!I20+'TX-HPL-GL '!I20</f>
        <v>0</v>
      </c>
      <c r="J20" s="13" t="n">
        <f aca="false">'TX-EGM-GL'!J20+'TX-HPL-GL '!J20</f>
        <v>0</v>
      </c>
      <c r="K20" s="47" t="n">
        <f aca="false">'TX-EGM-GL'!K20+'TX-HPL-GL '!K20</f>
        <v>0</v>
      </c>
      <c r="L20" s="13" t="n">
        <f aca="false">'TX-EGM-GL'!L20+'TX-HPL-GL '!L20</f>
        <v>0</v>
      </c>
      <c r="M20" s="47" t="n">
        <f aca="false">'TX-EGM-GL'!M20+'TX-HPL-GL '!M20</f>
        <v>0</v>
      </c>
      <c r="N20" s="13" t="n">
        <f aca="false">'TX-EGM-GL'!N20+'TX-HPL-GL '!N20</f>
        <v>0</v>
      </c>
      <c r="O20" s="47" t="n">
        <f aca="false">'TX-EGM-GL'!O20+'TX-HPL-GL '!O20</f>
        <v>0</v>
      </c>
      <c r="P20" s="13" t="n">
        <f aca="false">'TX-EGM-GL'!P20+'TX-HPL-GL '!P20</f>
        <v>0</v>
      </c>
      <c r="Q20" s="47" t="n">
        <f aca="false">'TX-EGM-GL'!Q20+'TX-HPL-GL '!Q20</f>
        <v>-95170</v>
      </c>
      <c r="R20" s="13" t="n">
        <f aca="false">'TX-EGM-GL'!R20+'TX-HPL-GL '!R20</f>
        <v>0</v>
      </c>
      <c r="S20" s="47" t="n">
        <f aca="false">'TX-EGM-GL'!S20+'TX-HPL-GL '!S20</f>
        <v>0</v>
      </c>
      <c r="T20" s="13" t="n">
        <f aca="false">'TX-EGM-GL'!T20+'TX-HPL-GL '!T20</f>
        <v>0</v>
      </c>
      <c r="U20" s="47" t="n">
        <f aca="false">'TX-EGM-GL'!U20+'TX-HPL-GL '!U20</f>
        <v>0</v>
      </c>
      <c r="V20" s="13" t="n">
        <f aca="false">'TX-EGM-GL'!V20+'TX-HPL-GL '!V20</f>
        <v>0</v>
      </c>
      <c r="W20" s="47" t="n">
        <f aca="false">'TX-EGM-GL'!W20+'TX-HPL-GL '!W20</f>
        <v>0</v>
      </c>
      <c r="X20" s="13" t="n">
        <f aca="false">'TX-EGM-GL'!X20+'TX-HPL-GL '!X20</f>
        <v>0</v>
      </c>
      <c r="Y20" s="47" t="n">
        <f aca="false">'TX-EGM-GL'!Y20+'TX-HPL-GL '!Y20</f>
        <v>0</v>
      </c>
      <c r="Z20" s="13" t="n">
        <f aca="false">'TX-EGM-GL'!Z20+'TX-HPL-GL '!Z20</f>
        <v>0</v>
      </c>
      <c r="AA20" s="47" t="n">
        <f aca="false">'TX-EGM-GL'!AA20+'TX-HPL-GL '!AA20</f>
        <v>-124000</v>
      </c>
      <c r="AB20" s="13" t="n">
        <f aca="false">'TX-EGM-GL'!AB20+'TX-HPL-GL '!AB20</f>
        <v>0</v>
      </c>
      <c r="AC20" s="47" t="n">
        <f aca="false">'TX-EGM-GL'!AC20+'TX-HPL-GL '!AC20</f>
        <v>0</v>
      </c>
      <c r="AD20" s="13" t="n">
        <f aca="false">'TX-EGM-GL'!AD20+'TX-HPL-GL '!AD20</f>
        <v>0</v>
      </c>
      <c r="AE20" s="47" t="n">
        <f aca="false">'TX-EGM-GL'!AE20+'TX-HPL-GL '!AE20</f>
        <v>0</v>
      </c>
      <c r="AF20" s="13" t="n">
        <f aca="false">'TX-EGM-GL'!AN20+'TX-HPL-GL '!AN20</f>
        <v>0</v>
      </c>
      <c r="AG20" s="47" t="n">
        <f aca="false">'TX-EGM-GL'!AO20+'TX-HPL-GL '!AO20</f>
        <v>0</v>
      </c>
      <c r="AH20" s="13" t="n">
        <f aca="false">'TX-EGM-GL'!AP20+'TX-HPL-GL '!AP20</f>
        <v>0</v>
      </c>
      <c r="AI20" s="47" t="n">
        <f aca="false">'TX-EGM-GL'!AQ20+'TX-HPL-GL '!AQ20</f>
        <v>0</v>
      </c>
      <c r="AJ20" s="13" t="n">
        <f aca="false">'TX-EGM-GL'!AR20+'TX-HPL-GL '!AR20</f>
        <v>0</v>
      </c>
      <c r="AK20" s="47" t="n">
        <f aca="false">'TX-EGM-GL'!AS20+'TX-HPL-GL '!AS20</f>
        <v>0</v>
      </c>
      <c r="AL20" s="13" t="n">
        <f aca="false">'TX-EGM-GL'!AT20+'TX-HPL-GL '!AT20</f>
        <v>0</v>
      </c>
      <c r="AM20" s="47" t="n">
        <f aca="false">'TX-EGM-GL'!AU20+'TX-HPL-GL '!AU20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-4169082</v>
      </c>
      <c r="E21" s="47" t="n">
        <f aca="false">SUM(G21,I21,K21,M21,O21,Q21,S21,U21,W21,Y21,AA21,AC21,AE21,AG21,AI21,AK21,AM21)</f>
        <v>-7317489</v>
      </c>
      <c r="F21" s="13" t="n">
        <f aca="false">('TIE-OUT'!P21+'TIE-OUT'!R21)+(RECLASS!P21+RECLASS!R21)</f>
        <v>0</v>
      </c>
      <c r="G21" s="47" t="n">
        <f aca="false">('TIE-OUT'!Q21+'TIE-OUT'!S21)+(RECLASS!Q21+RECLASS!S21)</f>
        <v>0</v>
      </c>
      <c r="H21" s="13" t="n">
        <f aca="false">'TX-EGM-GL'!H21+'TX-HPL-GL '!H21</f>
        <v>-4169082</v>
      </c>
      <c r="I21" s="47" t="n">
        <f aca="false">'TX-EGM-GL'!I21+'TX-HPL-GL '!I21</f>
        <v>-7317489</v>
      </c>
      <c r="J21" s="13" t="n">
        <f aca="false">'TX-EGM-GL'!J21+'TX-HPL-GL '!J21</f>
        <v>0</v>
      </c>
      <c r="K21" s="47" t="n">
        <f aca="false">'TX-EGM-GL'!K21+'TX-HPL-GL '!K21</f>
        <v>0</v>
      </c>
      <c r="L21" s="13" t="n">
        <f aca="false">'TX-EGM-GL'!L21+'TX-HPL-GL '!L21</f>
        <v>0</v>
      </c>
      <c r="M21" s="47" t="n">
        <f aca="false">'TX-EGM-GL'!M21+'TX-HPL-GL '!M21</f>
        <v>0</v>
      </c>
      <c r="N21" s="13" t="n">
        <f aca="false">'TX-EGM-GL'!N21+'TX-HPL-GL '!N21</f>
        <v>-890</v>
      </c>
      <c r="O21" s="47" t="n">
        <f aca="false">'TX-EGM-GL'!O21+'TX-HPL-GL '!O21</f>
        <v>-1416</v>
      </c>
      <c r="P21" s="13" t="n">
        <f aca="false">'TX-EGM-GL'!P21+'TX-HPL-GL '!P21</f>
        <v>15405</v>
      </c>
      <c r="Q21" s="47" t="n">
        <f aca="false">'TX-EGM-GL'!Q21+'TX-HPL-GL '!Q21</f>
        <v>23646</v>
      </c>
      <c r="R21" s="13" t="n">
        <f aca="false">'TX-EGM-GL'!R21+'TX-HPL-GL '!R21</f>
        <v>0</v>
      </c>
      <c r="S21" s="47" t="n">
        <f aca="false">'TX-EGM-GL'!S21+'TX-HPL-GL '!S21</f>
        <v>0</v>
      </c>
      <c r="T21" s="13" t="n">
        <f aca="false">'TX-EGM-GL'!T21+'TX-HPL-GL '!T21</f>
        <v>0</v>
      </c>
      <c r="U21" s="47" t="n">
        <f aca="false">'TX-EGM-GL'!U21+'TX-HPL-GL '!U21</f>
        <v>0</v>
      </c>
      <c r="V21" s="13" t="n">
        <f aca="false">'TX-EGM-GL'!V21+'TX-HPL-GL '!V21</f>
        <v>0</v>
      </c>
      <c r="W21" s="47" t="n">
        <f aca="false">'TX-EGM-GL'!W21+'TX-HPL-GL '!W21</f>
        <v>0</v>
      </c>
      <c r="X21" s="13" t="n">
        <f aca="false">'TX-EGM-GL'!X21+'TX-HPL-GL '!X21</f>
        <v>0</v>
      </c>
      <c r="Y21" s="47" t="n">
        <f aca="false">'TX-EGM-GL'!Y21+'TX-HPL-GL '!Y21</f>
        <v>0</v>
      </c>
      <c r="Z21" s="13" t="n">
        <f aca="false">'TX-EGM-GL'!Z21+'TX-HPL-GL '!Z21</f>
        <v>-2570465</v>
      </c>
      <c r="AA21" s="47" t="n">
        <f aca="false">'TX-EGM-GL'!AA21+'TX-HPL-GL '!AA21</f>
        <v>-4646111</v>
      </c>
      <c r="AB21" s="13" t="n">
        <f aca="false">'TX-EGM-GL'!AB21+'TX-HPL-GL '!AB21</f>
        <v>-2630465</v>
      </c>
      <c r="AC21" s="47" t="n">
        <f aca="false">'TX-EGM-GL'!AC21+'TX-HPL-GL '!AC21</f>
        <v>-4752911</v>
      </c>
      <c r="AD21" s="13" t="n">
        <f aca="false">'TX-EGM-GL'!AD21+'TX-HPL-GL '!AD21</f>
        <v>5186415</v>
      </c>
      <c r="AE21" s="47" t="n">
        <f aca="false">'TX-EGM-GL'!AE21+'TX-HPL-GL '!AE21</f>
        <v>9376792</v>
      </c>
      <c r="AF21" s="13" t="n">
        <f aca="false">'TX-EGM-GL'!AN21+'TX-HPL-GL '!AN21</f>
        <v>0</v>
      </c>
      <c r="AG21" s="47" t="n">
        <f aca="false">'TX-EGM-GL'!AO21+'TX-HPL-GL '!AO21</f>
        <v>0</v>
      </c>
      <c r="AH21" s="13" t="n">
        <f aca="false">'TX-EGM-GL'!AP21+'TX-HPL-GL '!AP21</f>
        <v>0</v>
      </c>
      <c r="AI21" s="47" t="n">
        <f aca="false">'TX-EGM-GL'!AQ21+'TX-HPL-GL '!AQ21</f>
        <v>0</v>
      </c>
      <c r="AJ21" s="13" t="n">
        <f aca="false">'TX-EGM-GL'!AR21+'TX-HPL-GL '!AR21</f>
        <v>0</v>
      </c>
      <c r="AK21" s="47" t="n">
        <f aca="false">'TX-EGM-GL'!AS21+'TX-HPL-GL '!AS21</f>
        <v>0</v>
      </c>
      <c r="AL21" s="13" t="n">
        <f aca="false">'TX-EGM-GL'!AT21+'TX-HPL-GL '!AT21</f>
        <v>0</v>
      </c>
      <c r="AM21" s="47" t="n">
        <f aca="false">'TX-EGM-GL'!AU21+'TX-HPL-GL '!AU21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('TIE-OUT'!P22+'TIE-OUT'!R22)+(RECLASS!P22+RECLASS!R22)</f>
        <v>0</v>
      </c>
      <c r="G22" s="47" t="n">
        <f aca="false">('TIE-OUT'!Q22+'TIE-OUT'!S22)+(RECLASS!Q22+RECLASS!S22)</f>
        <v>0</v>
      </c>
      <c r="H22" s="13" t="n">
        <f aca="false">'TX-EGM-GL'!H22+'TX-HPL-GL '!H22</f>
        <v>0</v>
      </c>
      <c r="I22" s="47" t="n">
        <f aca="false">'TX-EGM-GL'!I22+'TX-HPL-GL '!I22</f>
        <v>0</v>
      </c>
      <c r="J22" s="13" t="n">
        <f aca="false">'TX-EGM-GL'!J22+'TX-HPL-GL '!J22</f>
        <v>0</v>
      </c>
      <c r="K22" s="47" t="n">
        <f aca="false">'TX-EGM-GL'!K22+'TX-HPL-GL '!K22</f>
        <v>0</v>
      </c>
      <c r="L22" s="13" t="n">
        <f aca="false">'TX-EGM-GL'!L22+'TX-HPL-GL '!L22</f>
        <v>0</v>
      </c>
      <c r="M22" s="47" t="n">
        <f aca="false">'TX-EGM-GL'!M22+'TX-HPL-GL '!M22</f>
        <v>0</v>
      </c>
      <c r="N22" s="13" t="n">
        <f aca="false">'TX-EGM-GL'!N22+'TX-HPL-GL '!N22</f>
        <v>0</v>
      </c>
      <c r="O22" s="47" t="n">
        <f aca="false">'TX-EGM-GL'!O22+'TX-HPL-GL '!O22</f>
        <v>0</v>
      </c>
      <c r="P22" s="13" t="n">
        <f aca="false">'TX-EGM-GL'!P22+'TX-HPL-GL '!P22</f>
        <v>0</v>
      </c>
      <c r="Q22" s="47" t="n">
        <f aca="false">'TX-EGM-GL'!Q22+'TX-HPL-GL '!Q22</f>
        <v>0</v>
      </c>
      <c r="R22" s="13" t="n">
        <f aca="false">'TX-EGM-GL'!R22+'TX-HPL-GL '!R22</f>
        <v>0</v>
      </c>
      <c r="S22" s="47" t="n">
        <f aca="false">'TX-EGM-GL'!S22+'TX-HPL-GL '!S22</f>
        <v>0</v>
      </c>
      <c r="T22" s="13" t="n">
        <f aca="false">'TX-EGM-GL'!T22+'TX-HPL-GL '!T22</f>
        <v>0</v>
      </c>
      <c r="U22" s="47" t="n">
        <f aca="false">'TX-EGM-GL'!U22+'TX-HPL-GL '!U22</f>
        <v>0</v>
      </c>
      <c r="V22" s="13" t="n">
        <f aca="false">'TX-EGM-GL'!V22+'TX-HPL-GL '!V22</f>
        <v>0</v>
      </c>
      <c r="W22" s="47" t="n">
        <f aca="false">'TX-EGM-GL'!W22+'TX-HPL-GL '!W22</f>
        <v>0</v>
      </c>
      <c r="X22" s="13" t="n">
        <f aca="false">'TX-EGM-GL'!X22+'TX-HPL-GL '!X22</f>
        <v>0</v>
      </c>
      <c r="Y22" s="47" t="n">
        <f aca="false">'TX-EGM-GL'!Y22+'TX-HPL-GL '!Y22</f>
        <v>0</v>
      </c>
      <c r="Z22" s="13" t="n">
        <f aca="false">'TX-EGM-GL'!Z22+'TX-HPL-GL '!Z22</f>
        <v>0</v>
      </c>
      <c r="AA22" s="47" t="n">
        <f aca="false">'TX-EGM-GL'!AA22+'TX-HPL-GL '!AA22</f>
        <v>0</v>
      </c>
      <c r="AB22" s="13" t="n">
        <f aca="false">'TX-EGM-GL'!AB22+'TX-HPL-GL '!AB22</f>
        <v>0</v>
      </c>
      <c r="AC22" s="47" t="n">
        <f aca="false">'TX-EGM-GL'!AC22+'TX-HPL-GL '!AC22</f>
        <v>0</v>
      </c>
      <c r="AD22" s="13" t="n">
        <f aca="false">'TX-EGM-GL'!AD22+'TX-HPL-GL '!AD22</f>
        <v>0</v>
      </c>
      <c r="AE22" s="47" t="n">
        <f aca="false">'TX-EGM-GL'!AE22+'TX-HPL-GL '!AE22</f>
        <v>0</v>
      </c>
      <c r="AF22" s="13" t="n">
        <f aca="false">'TX-EGM-GL'!AN22+'TX-HPL-GL '!AN22</f>
        <v>0</v>
      </c>
      <c r="AG22" s="47" t="n">
        <f aca="false">'TX-EGM-GL'!AO22+'TX-HPL-GL '!AO22</f>
        <v>0</v>
      </c>
      <c r="AH22" s="13" t="n">
        <f aca="false">'TX-EGM-GL'!AP22+'TX-HPL-GL '!AP22</f>
        <v>0</v>
      </c>
      <c r="AI22" s="47" t="n">
        <f aca="false">'TX-EGM-GL'!AQ22+'TX-HPL-GL '!AQ22</f>
        <v>0</v>
      </c>
      <c r="AJ22" s="13" t="n">
        <f aca="false">'TX-EGM-GL'!AR22+'TX-HPL-GL '!AR22</f>
        <v>0</v>
      </c>
      <c r="AK22" s="47" t="n">
        <f aca="false">'TX-EGM-GL'!AS22+'TX-HPL-GL '!AS22</f>
        <v>0</v>
      </c>
      <c r="AL22" s="13" t="n">
        <f aca="false">'TX-EGM-GL'!AT22+'TX-HPL-GL '!AT22</f>
        <v>0</v>
      </c>
      <c r="AM22" s="47" t="n">
        <f aca="false">'TX-EGM-GL'!AU22+'TX-HPL-GL '!AU22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9009</v>
      </c>
      <c r="E23" s="47" t="n">
        <f aca="false">SUM(G23,I23,K23,M23,O23,Q23,S23,U23,W23,Y23,AA23,AC23,AE23,AG23,AI23,AK23,AM23)</f>
        <v>15454.2</v>
      </c>
      <c r="F23" s="114" t="n">
        <f aca="false">('TIE-OUT'!P23+'TIE-OUT'!R23)+(RECLASS!P23+RECLASS!R23)</f>
        <v>0</v>
      </c>
      <c r="G23" s="115" t="n">
        <f aca="false">('TIE-OUT'!Q23+'TIE-OUT'!S23)+(RECLASS!Q23+RECLASS!S23)</f>
        <v>0</v>
      </c>
      <c r="H23" s="13" t="n">
        <f aca="false">'TX-EGM-GL'!H23+'TX-HPL-GL '!H23</f>
        <v>0</v>
      </c>
      <c r="I23" s="47" t="n">
        <f aca="false">'TX-EGM-GL'!I23+'TX-HPL-GL '!I23</f>
        <v>0</v>
      </c>
      <c r="J23" s="13" t="n">
        <f aca="false">'TX-EGM-GL'!J23+'TX-HPL-GL '!J23</f>
        <v>8455</v>
      </c>
      <c r="K23" s="47" t="n">
        <f aca="false">'TX-EGM-GL'!K23+'TX-HPL-GL '!K23</f>
        <v>14500</v>
      </c>
      <c r="L23" s="13" t="n">
        <f aca="false">'TX-EGM-GL'!L23+'TX-HPL-GL '!L23</f>
        <v>-46</v>
      </c>
      <c r="M23" s="47" t="n">
        <f aca="false">'TX-EGM-GL'!M23+'TX-HPL-GL '!M23</f>
        <v>-79</v>
      </c>
      <c r="N23" s="13" t="n">
        <f aca="false">'TX-EGM-GL'!N23+'TX-HPL-GL '!N23</f>
        <v>600</v>
      </c>
      <c r="O23" s="47" t="n">
        <f aca="false">'TX-EGM-GL'!O23+'TX-HPL-GL '!O23</f>
        <v>1033.2</v>
      </c>
      <c r="P23" s="13" t="n">
        <f aca="false">'TX-EGM-GL'!P23+'TX-HPL-GL '!P23</f>
        <v>0</v>
      </c>
      <c r="Q23" s="47" t="n">
        <f aca="false">'TX-EGM-GL'!Q23+'TX-HPL-GL '!Q23</f>
        <v>0</v>
      </c>
      <c r="R23" s="13" t="n">
        <f aca="false">'TX-EGM-GL'!R23+'TX-HPL-GL '!R23</f>
        <v>0</v>
      </c>
      <c r="S23" s="47" t="n">
        <f aca="false">'TX-EGM-GL'!S23+'TX-HPL-GL '!S23</f>
        <v>0</v>
      </c>
      <c r="T23" s="13" t="n">
        <f aca="false">'TX-EGM-GL'!T23+'TX-HPL-GL '!T23</f>
        <v>0</v>
      </c>
      <c r="U23" s="47" t="n">
        <f aca="false">'TX-EGM-GL'!U23+'TX-HPL-GL '!U23</f>
        <v>0</v>
      </c>
      <c r="V23" s="13" t="n">
        <f aca="false">'TX-EGM-GL'!V23+'TX-HPL-GL '!V23</f>
        <v>0</v>
      </c>
      <c r="W23" s="47" t="n">
        <f aca="false">'TX-EGM-GL'!W23+'TX-HPL-GL '!W23</f>
        <v>0</v>
      </c>
      <c r="X23" s="13" t="n">
        <f aca="false">'TX-EGM-GL'!X23+'TX-HPL-GL '!X23</f>
        <v>0</v>
      </c>
      <c r="Y23" s="47" t="n">
        <f aca="false">'TX-EGM-GL'!Y23+'TX-HPL-GL '!Y23</f>
        <v>0</v>
      </c>
      <c r="Z23" s="13" t="n">
        <f aca="false">'TX-EGM-GL'!Z23+'TX-HPL-GL '!Z23</f>
        <v>0</v>
      </c>
      <c r="AA23" s="47" t="n">
        <f aca="false">'TX-EGM-GL'!AA23+'TX-HPL-GL '!AA23</f>
        <v>0</v>
      </c>
      <c r="AB23" s="13" t="n">
        <f aca="false">'TX-EGM-GL'!AB23+'TX-HPL-GL '!AB23</f>
        <v>0</v>
      </c>
      <c r="AC23" s="47" t="n">
        <f aca="false">'TX-EGM-GL'!AC23+'TX-HPL-GL '!AC23</f>
        <v>0</v>
      </c>
      <c r="AD23" s="13" t="n">
        <f aca="false">'TX-EGM-GL'!AD23+'TX-HPL-GL '!AD23</f>
        <v>0</v>
      </c>
      <c r="AE23" s="47" t="n">
        <f aca="false">'TX-EGM-GL'!AE23+'TX-HPL-GL '!AE23</f>
        <v>0</v>
      </c>
      <c r="AF23" s="13" t="n">
        <f aca="false">'TX-EGM-GL'!AN23+'TX-HPL-GL '!AN23</f>
        <v>0</v>
      </c>
      <c r="AG23" s="47" t="n">
        <f aca="false">'TX-EGM-GL'!AO23+'TX-HPL-GL '!AO23</f>
        <v>0</v>
      </c>
      <c r="AH23" s="13" t="n">
        <f aca="false">'TX-EGM-GL'!AP23+'TX-HPL-GL '!AP23</f>
        <v>0</v>
      </c>
      <c r="AI23" s="47" t="n">
        <f aca="false">'TX-EGM-GL'!AQ23+'TX-HPL-GL '!AQ23</f>
        <v>0</v>
      </c>
      <c r="AJ23" s="13" t="n">
        <f aca="false">'TX-EGM-GL'!AR23+'TX-HPL-GL '!AR23</f>
        <v>0</v>
      </c>
      <c r="AK23" s="47" t="n">
        <f aca="false">'TX-EGM-GL'!AS23+'TX-HPL-GL '!AS23</f>
        <v>0</v>
      </c>
      <c r="AL23" s="13" t="n">
        <f aca="false">'TX-EGM-GL'!AT23+'TX-HPL-GL '!AT23</f>
        <v>0</v>
      </c>
      <c r="AM23" s="47" t="n">
        <f aca="false">'TX-EGM-GL'!AU23+'TX-HPL-GL '!AU23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-30408826</v>
      </c>
      <c r="E24" s="48" t="n">
        <f aca="false">SUM(E19:E23)</f>
        <v>-57030549.27</v>
      </c>
      <c r="F24" s="17" t="n">
        <f aca="false">SUM(F19:F23)</f>
        <v>0</v>
      </c>
      <c r="G24" s="48" t="n">
        <f aca="false">SUM(G19:G23)</f>
        <v>3351591.89</v>
      </c>
      <c r="H24" s="17" t="n">
        <f aca="false">SUM(H19:H23)</f>
        <v>-34729119</v>
      </c>
      <c r="I24" s="48" t="n">
        <f aca="false">SUM(I19:I23)</f>
        <v>-60743732.24</v>
      </c>
      <c r="J24" s="17" t="n">
        <f aca="false">SUM(J19:J23)</f>
        <v>18844387</v>
      </c>
      <c r="K24" s="48" t="n">
        <f aca="false">SUM(K19:K23)</f>
        <v>1304978.46</v>
      </c>
      <c r="L24" s="17" t="n">
        <f aca="false">SUM(L19:L23)</f>
        <v>-12876162</v>
      </c>
      <c r="M24" s="48" t="n">
        <f aca="false">SUM(M19:M23)</f>
        <v>8596998.4</v>
      </c>
      <c r="N24" s="17" t="n">
        <f aca="false">SUM(N19:N23)</f>
        <v>-103998</v>
      </c>
      <c r="O24" s="48" t="n">
        <f aca="false">SUM(O19:O23)</f>
        <v>-178896.45</v>
      </c>
      <c r="P24" s="17" t="n">
        <f aca="false">SUM(P19:P23)</f>
        <v>-1362520</v>
      </c>
      <c r="Q24" s="48" t="n">
        <f aca="false">SUM(Q19:Q23)</f>
        <v>-2272848.27</v>
      </c>
      <c r="R24" s="17" t="n">
        <f aca="false">SUM(R19:R23)</f>
        <v>-88366</v>
      </c>
      <c r="S24" s="48" t="n">
        <f aca="false">SUM(S19:S23)</f>
        <v>-145815.28</v>
      </c>
      <c r="T24" s="17" t="n">
        <f aca="false">SUM(T19:T23)</f>
        <v>-4447</v>
      </c>
      <c r="U24" s="48" t="n">
        <f aca="false">SUM(U19:U23)</f>
        <v>-6792420.53</v>
      </c>
      <c r="V24" s="17" t="n">
        <f aca="false">SUM(V19:V23)</f>
        <v>6779</v>
      </c>
      <c r="W24" s="48" t="n">
        <f aca="false">SUM(W19:W23)</f>
        <v>130254.74</v>
      </c>
      <c r="X24" s="17" t="n">
        <f aca="false">SUM(X19:X23)</f>
        <v>-23573</v>
      </c>
      <c r="Y24" s="48" t="n">
        <f aca="false">SUM(Y19:Y23)</f>
        <v>-38377.71</v>
      </c>
      <c r="Z24" s="17" t="n">
        <f aca="false">SUM(Z19:Z23)</f>
        <v>-2773840</v>
      </c>
      <c r="AA24" s="48" t="n">
        <f aca="false">SUM(AA19:AA23)</f>
        <v>-5123830.51</v>
      </c>
      <c r="AB24" s="17" t="n">
        <f aca="false">SUM(AB19:AB23)</f>
        <v>-2621414</v>
      </c>
      <c r="AC24" s="48" t="n">
        <f aca="false">SUM(AC19:AC23)</f>
        <v>-4737791.89</v>
      </c>
      <c r="AD24" s="17" t="n">
        <f aca="false">SUM(AD19:AD23)</f>
        <v>5323447</v>
      </c>
      <c r="AE24" s="48" t="n">
        <f aca="false">SUM(AE19:AE23)</f>
        <v>9619340.12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0</v>
      </c>
      <c r="AK24" s="48" t="n">
        <f aca="false">SUM(AK19:AK23)</f>
        <v>0</v>
      </c>
      <c r="AL24" s="17" t="n">
        <f aca="false">SUM(AL19:AL23)</f>
        <v>0</v>
      </c>
      <c r="AM24" s="48" t="n">
        <f aca="false">SUM(AM19:AM23)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5362891</v>
      </c>
      <c r="E27" s="47" t="n">
        <f aca="false">SUM(G27,I27,K27,M27,O27,Q27,S27,U27,W27,Y27,AA27,AC27,AE27,AG27,AI27,AK27,AM27)</f>
        <v>9374197.5033</v>
      </c>
      <c r="F27" s="44" t="n">
        <f aca="false">('TIE-OUT'!P27+'TIE-OUT'!R27)+(RECLASS!P27+RECLASS!R27)</f>
        <v>0</v>
      </c>
      <c r="G27" s="45" t="n">
        <f aca="false">('TIE-OUT'!Q27+'TIE-OUT'!S27)+(RECLASS!Q27+RECLASS!S27)</f>
        <v>0</v>
      </c>
      <c r="H27" s="13" t="n">
        <f aca="false">'TX-EGM-GL'!H27+'TX-HPL-GL '!H27</f>
        <v>2389507</v>
      </c>
      <c r="I27" s="47" t="n">
        <f aca="false">'TX-EGM-GL'!I27+'TX-HPL-GL '!I27</f>
        <v>2928097</v>
      </c>
      <c r="J27" s="13" t="n">
        <f aca="false">'TX-EGM-GL'!J27+'TX-HPL-GL '!J27</f>
        <v>7137827</v>
      </c>
      <c r="K27" s="47" t="n">
        <f aca="false">'TX-EGM-GL'!K27+'TX-HPL-GL '!K27</f>
        <v>13944231.22</v>
      </c>
      <c r="L27" s="13" t="n">
        <f aca="false">'TX-EGM-GL'!L27+'TX-HPL-GL '!L27</f>
        <v>93272</v>
      </c>
      <c r="M27" s="47" t="n">
        <f aca="false">'TX-EGM-GL'!M27+'TX-HPL-GL '!M27</f>
        <v>-33573.15</v>
      </c>
      <c r="N27" s="13" t="n">
        <f aca="false">'TX-EGM-GL'!N27+'TX-HPL-GL '!N27</f>
        <v>551554</v>
      </c>
      <c r="O27" s="47" t="n">
        <f aca="false">'TX-EGM-GL'!O27+'TX-HPL-GL '!O27</f>
        <v>930637.2942</v>
      </c>
      <c r="P27" s="13" t="n">
        <f aca="false">'TX-EGM-GL'!P27+'TX-HPL-GL '!P27</f>
        <v>-5334614</v>
      </c>
      <c r="Q27" s="47" t="n">
        <f aca="false">'TX-EGM-GL'!Q27+'TX-HPL-GL '!Q27</f>
        <v>-9293495.2493</v>
      </c>
      <c r="R27" s="13" t="n">
        <f aca="false">'TX-EGM-GL'!R27+'TX-HPL-GL '!R27</f>
        <v>510277</v>
      </c>
      <c r="S27" s="47" t="n">
        <f aca="false">'TX-EGM-GL'!S27+'TX-HPL-GL '!S27</f>
        <v>871238.4685</v>
      </c>
      <c r="T27" s="13" t="n">
        <f aca="false">'TX-EGM-GL'!T27+'TX-HPL-GL '!T27</f>
        <v>-10102</v>
      </c>
      <c r="U27" s="47" t="n">
        <f aca="false">'TX-EGM-GL'!U27+'TX-HPL-GL '!U27</f>
        <v>-17805.5125</v>
      </c>
      <c r="V27" s="13" t="n">
        <f aca="false">'TX-EGM-GL'!V27+'TX-HPL-GL '!V27</f>
        <v>-29805</v>
      </c>
      <c r="W27" s="47" t="n">
        <f aca="false">'TX-EGM-GL'!W27+'TX-HPL-GL '!W27</f>
        <v>-52966.0825</v>
      </c>
      <c r="X27" s="13" t="n">
        <f aca="false">'TX-EGM-GL'!X27+'TX-HPL-GL '!X27</f>
        <v>19208</v>
      </c>
      <c r="Y27" s="47" t="n">
        <f aca="false">'TX-EGM-GL'!Y27+'TX-HPL-GL '!Y27</f>
        <v>34150.34</v>
      </c>
      <c r="Z27" s="13" t="n">
        <f aca="false">'TX-EGM-GL'!Z27+'TX-HPL-GL '!Z27</f>
        <v>24818</v>
      </c>
      <c r="AA27" s="47" t="n">
        <f aca="false">'TX-EGM-GL'!AA27+'TX-HPL-GL '!AA27</f>
        <v>44213.12</v>
      </c>
      <c r="AB27" s="13" t="n">
        <f aca="false">'TX-EGM-GL'!AB27+'TX-HPL-GL '!AB27</f>
        <v>-11832</v>
      </c>
      <c r="AC27" s="47" t="n">
        <f aca="false">'TX-EGM-GL'!AC27+'TX-HPL-GL '!AC27</f>
        <v>-20545.3626</v>
      </c>
      <c r="AD27" s="13" t="n">
        <f aca="false">'TX-EGM-GL'!AD27+'TX-HPL-GL '!AD27</f>
        <v>22781</v>
      </c>
      <c r="AE27" s="47" t="n">
        <f aca="false">'TX-EGM-GL'!AE27+'TX-HPL-GL '!AE27</f>
        <v>40015.4175</v>
      </c>
      <c r="AF27" s="13" t="n">
        <f aca="false">'TX-EGM-GL'!AN27+'TX-HPL-GL '!AN27</f>
        <v>0</v>
      </c>
      <c r="AG27" s="47" t="n">
        <f aca="false">'TX-EGM-GL'!AO27+'TX-HPL-GL '!AO27</f>
        <v>0</v>
      </c>
      <c r="AH27" s="13" t="n">
        <f aca="false">'TX-EGM-GL'!AP27+'TX-HPL-GL '!AP27</f>
        <v>0</v>
      </c>
      <c r="AI27" s="47" t="n">
        <f aca="false">'TX-EGM-GL'!AQ27+'TX-HPL-GL '!AQ27</f>
        <v>0</v>
      </c>
      <c r="AJ27" s="13" t="n">
        <f aca="false">'TX-EGM-GL'!AR27+'TX-HPL-GL '!AR27</f>
        <v>0</v>
      </c>
      <c r="AK27" s="47" t="n">
        <f aca="false">'TX-EGM-GL'!AS27+'TX-HPL-GL '!AS27</f>
        <v>0</v>
      </c>
      <c r="AL27" s="13" t="n">
        <f aca="false">'TX-EGM-GL'!AT27+'TX-HPL-GL '!AT27</f>
        <v>0</v>
      </c>
      <c r="AM27" s="47" t="n">
        <f aca="false">'TX-EGM-GL'!AU27+'TX-HPL-GL '!AU27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-19866562</v>
      </c>
      <c r="E28" s="47" t="n">
        <f aca="false">SUM(G28,I28,K28,M28,O28,Q28,S28,U28,W28,Y28,AA28,AC28,AE28,AG28,AI28,AK28,AM28)</f>
        <v>-28308435.6909</v>
      </c>
      <c r="F28" s="114" t="n">
        <f aca="false">('TIE-OUT'!P28+'TIE-OUT'!R28)+(RECLASS!P28+RECLASS!R28)</f>
        <v>0</v>
      </c>
      <c r="G28" s="115" t="n">
        <f aca="false">('TIE-OUT'!Q28+'TIE-OUT'!S28)+(RECLASS!Q28+RECLASS!S28)</f>
        <v>0</v>
      </c>
      <c r="H28" s="13" t="n">
        <f aca="false">'TX-EGM-GL'!H28+'TX-HPL-GL '!H28</f>
        <v>-13832465</v>
      </c>
      <c r="I28" s="47" t="n">
        <f aca="false">'TX-EGM-GL'!I28+'TX-HPL-GL '!I28</f>
        <v>-24558364</v>
      </c>
      <c r="J28" s="13" t="n">
        <f aca="false">'TX-EGM-GL'!J28+'TX-HPL-GL '!J28</f>
        <v>-23024558</v>
      </c>
      <c r="K28" s="47" t="n">
        <f aca="false">'TX-EGM-GL'!K28+'TX-HPL-GL '!K28</f>
        <v>-18234076.37</v>
      </c>
      <c r="L28" s="13" t="n">
        <f aca="false">'TX-EGM-GL'!L28+'TX-HPL-GL '!L28</f>
        <v>11679273</v>
      </c>
      <c r="M28" s="47" t="n">
        <f aca="false">'TX-EGM-GL'!M28+'TX-HPL-GL '!M28</f>
        <v>-1753925.5309</v>
      </c>
      <c r="N28" s="13" t="n">
        <f aca="false">'TX-EGM-GL'!N28+'TX-HPL-GL '!N28</f>
        <v>-136765</v>
      </c>
      <c r="O28" s="47" t="n">
        <f aca="false">'TX-EGM-GL'!O28+'TX-HPL-GL '!O28</f>
        <v>-242630.5</v>
      </c>
      <c r="P28" s="13" t="n">
        <f aca="false">'TX-EGM-GL'!P28+'TX-HPL-GL '!P28</f>
        <v>5658469</v>
      </c>
      <c r="Q28" s="47" t="n">
        <f aca="false">'TX-EGM-GL'!Q28+'TX-HPL-GL '!Q28</f>
        <v>10070273.81</v>
      </c>
      <c r="R28" s="13" t="n">
        <f aca="false">'TX-EGM-GL'!R28+'TX-HPL-GL '!R28</f>
        <v>-219500</v>
      </c>
      <c r="S28" s="47" t="n">
        <f aca="false">'TX-EGM-GL'!S28+'TX-HPL-GL '!S28</f>
        <v>-390710.000000002</v>
      </c>
      <c r="T28" s="13" t="n">
        <f aca="false">'TX-EGM-GL'!T28+'TX-HPL-GL '!T28</f>
        <v>-151251</v>
      </c>
      <c r="U28" s="47" t="n">
        <f aca="false">'TX-EGM-GL'!U28+'TX-HPL-GL '!U28</f>
        <v>6515779.56</v>
      </c>
      <c r="V28" s="13" t="n">
        <f aca="false">'TX-EGM-GL'!V28+'TX-HPL-GL '!V28</f>
        <v>154615</v>
      </c>
      <c r="W28" s="47" t="n">
        <f aca="false">'TX-EGM-GL'!W28+'TX-HPL-GL '!W28</f>
        <v>275213.74</v>
      </c>
      <c r="X28" s="13" t="n">
        <f aca="false">'TX-EGM-GL'!X28+'TX-HPL-GL '!X28</f>
        <v>6287</v>
      </c>
      <c r="Y28" s="47" t="n">
        <f aca="false">'TX-EGM-GL'!Y28+'TX-HPL-GL '!Y28</f>
        <v>11190.86</v>
      </c>
      <c r="Z28" s="13" t="n">
        <f aca="false">'TX-EGM-GL'!Z28+'TX-HPL-GL '!Z28</f>
        <v>-25218</v>
      </c>
      <c r="AA28" s="47" t="n">
        <f aca="false">'TX-EGM-GL'!AA28+'TX-HPL-GL '!AA28</f>
        <v>-44888.04</v>
      </c>
      <c r="AB28" s="13" t="n">
        <f aca="false">'TX-EGM-GL'!AB28+'TX-HPL-GL '!AB28</f>
        <v>4551</v>
      </c>
      <c r="AC28" s="47" t="n">
        <f aca="false">'TX-EGM-GL'!AC28+'TX-HPL-GL '!AC28</f>
        <v>8100.78</v>
      </c>
      <c r="AD28" s="13" t="n">
        <f aca="false">'TX-EGM-GL'!AD28+'TX-HPL-GL '!AD28</f>
        <v>20000</v>
      </c>
      <c r="AE28" s="47" t="n">
        <f aca="false">'TX-EGM-GL'!AE28+'TX-HPL-GL '!AE28</f>
        <v>35600</v>
      </c>
      <c r="AF28" s="13" t="n">
        <f aca="false">'TX-EGM-GL'!AN28+'TX-HPL-GL '!AN28</f>
        <v>0</v>
      </c>
      <c r="AG28" s="47" t="n">
        <f aca="false">'TX-EGM-GL'!AO28+'TX-HPL-GL '!AO28</f>
        <v>0</v>
      </c>
      <c r="AH28" s="13" t="n">
        <f aca="false">'TX-EGM-GL'!AP28+'TX-HPL-GL '!AP28</f>
        <v>0</v>
      </c>
      <c r="AI28" s="47" t="n">
        <f aca="false">'TX-EGM-GL'!AQ28+'TX-HPL-GL '!AQ28</f>
        <v>0</v>
      </c>
      <c r="AJ28" s="13" t="n">
        <f aca="false">'TX-EGM-GL'!AR28+'TX-HPL-GL '!AR28</f>
        <v>0</v>
      </c>
      <c r="AK28" s="47" t="n">
        <f aca="false">'TX-EGM-GL'!AS28+'TX-HPL-GL '!AS28</f>
        <v>0</v>
      </c>
      <c r="AL28" s="13" t="n">
        <f aca="false">'TX-EGM-GL'!AT28+'TX-HPL-GL '!AT28</f>
        <v>0</v>
      </c>
      <c r="AM28" s="47" t="n">
        <f aca="false">'TX-EGM-GL'!AU28+'TX-HPL-GL '!AU28</f>
        <v>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-14503671</v>
      </c>
      <c r="E29" s="48" t="n">
        <f aca="false">SUM(E27:E28)</f>
        <v>-18934238.1876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-11442958</v>
      </c>
      <c r="I29" s="48" t="n">
        <f aca="false">SUM(I27:I28)</f>
        <v>-21630267</v>
      </c>
      <c r="J29" s="17" t="n">
        <f aca="false">SUM(J27:J28)</f>
        <v>-15886731</v>
      </c>
      <c r="K29" s="48" t="n">
        <f aca="false">SUM(K27:K28)</f>
        <v>-4289845.15</v>
      </c>
      <c r="L29" s="17" t="n">
        <f aca="false">SUM(L27:L28)</f>
        <v>11772545</v>
      </c>
      <c r="M29" s="48" t="n">
        <f aca="false">SUM(M27:M28)</f>
        <v>-1787498.6809</v>
      </c>
      <c r="N29" s="17" t="n">
        <f aca="false">SUM(N27:N28)</f>
        <v>414789</v>
      </c>
      <c r="O29" s="48" t="n">
        <f aca="false">SUM(O27:O28)</f>
        <v>688006.7942</v>
      </c>
      <c r="P29" s="17" t="n">
        <f aca="false">SUM(P27:P28)</f>
        <v>323855</v>
      </c>
      <c r="Q29" s="48" t="n">
        <f aca="false">SUM(Q27:Q28)</f>
        <v>776778.560699999</v>
      </c>
      <c r="R29" s="17" t="n">
        <f aca="false">SUM(R27:R28)</f>
        <v>290777</v>
      </c>
      <c r="S29" s="48" t="n">
        <f aca="false">SUM(S27:S28)</f>
        <v>480528.468499998</v>
      </c>
      <c r="T29" s="17" t="n">
        <f aca="false">SUM(T27:T28)</f>
        <v>-161353</v>
      </c>
      <c r="U29" s="48" t="n">
        <f aca="false">SUM(U27:U28)</f>
        <v>6497974.0475</v>
      </c>
      <c r="V29" s="17" t="n">
        <f aca="false">SUM(V27:V28)</f>
        <v>124810</v>
      </c>
      <c r="W29" s="48" t="n">
        <f aca="false">SUM(W27:W28)</f>
        <v>222247.6575</v>
      </c>
      <c r="X29" s="17" t="n">
        <f aca="false">SUM(X27:X28)</f>
        <v>25495</v>
      </c>
      <c r="Y29" s="48" t="n">
        <f aca="false">SUM(Y27:Y28)</f>
        <v>45341.2</v>
      </c>
      <c r="Z29" s="17" t="n">
        <f aca="false">SUM(Z27:Z28)</f>
        <v>-400</v>
      </c>
      <c r="AA29" s="48" t="n">
        <f aca="false">SUM(AA27:AA28)</f>
        <v>-674.919999999998</v>
      </c>
      <c r="AB29" s="17" t="n">
        <f aca="false">SUM(AB27:AB28)</f>
        <v>-7281</v>
      </c>
      <c r="AC29" s="48" t="n">
        <f aca="false">SUM(AC27:AC28)</f>
        <v>-12444.5826</v>
      </c>
      <c r="AD29" s="17" t="n">
        <f aca="false">SUM(AD27:AD28)</f>
        <v>42781</v>
      </c>
      <c r="AE29" s="48" t="n">
        <f aca="false">SUM(AE27:AE28)</f>
        <v>75615.4175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-62854</v>
      </c>
      <c r="E32" s="47" t="n">
        <f aca="false">SUM(G32,I32,K32,M32,O32,Q32,S32,U32,W32,Y32,AA32,AC32,AE32,AG32,AI32,AK32,AM32)</f>
        <v>-111490.954</v>
      </c>
      <c r="F32" s="44" t="n">
        <f aca="false">('TIE-OUT'!P32+'TIE-OUT'!R32)+(RECLASS!P32+RECLASS!R32)</f>
        <v>0</v>
      </c>
      <c r="G32" s="45" t="n">
        <f aca="false">('TIE-OUT'!Q32+'TIE-OUT'!S32)+(RECLASS!Q32+RECLASS!S32)</f>
        <v>0</v>
      </c>
      <c r="H32" s="13" t="n">
        <f aca="false">'TX-EGM-GL'!H32+'TX-HPL-GL '!H32</f>
        <v>-0</v>
      </c>
      <c r="I32" s="47" t="n">
        <f aca="false">'TX-EGM-GL'!I32+'TX-HPL-GL '!I32</f>
        <v>-0</v>
      </c>
      <c r="J32" s="13" t="n">
        <f aca="false">'TX-EGM-GL'!J32+'TX-HPL-GL '!J32</f>
        <v>-18034</v>
      </c>
      <c r="K32" s="47" t="n">
        <f aca="false">'TX-EGM-GL'!K32+'TX-HPL-GL '!K32</f>
        <v>-31035.53</v>
      </c>
      <c r="L32" s="13" t="n">
        <f aca="false">'TX-EGM-GL'!L32+'TX-HPL-GL '!L32</f>
        <v>443</v>
      </c>
      <c r="M32" s="47" t="n">
        <f aca="false">'TX-EGM-GL'!M32+'TX-HPL-GL '!M32</f>
        <v>866.535000000004</v>
      </c>
      <c r="N32" s="13" t="n">
        <f aca="false">'TX-EGM-GL'!N32+'TX-HPL-GL '!N32</f>
        <v>-142496</v>
      </c>
      <c r="O32" s="47" t="n">
        <f aca="false">'TX-EGM-GL'!O32+'TX-HPL-GL '!O32</f>
        <v>-264951.011</v>
      </c>
      <c r="P32" s="13" t="n">
        <f aca="false">'TX-EGM-GL'!P32+'TX-HPL-GL '!P32</f>
        <v>-1193</v>
      </c>
      <c r="Q32" s="47" t="n">
        <f aca="false">'TX-EGM-GL'!Q32+'TX-HPL-GL '!Q32</f>
        <v>18680.806</v>
      </c>
      <c r="R32" s="13" t="n">
        <f aca="false">'TX-EGM-GL'!R32+'TX-HPL-GL '!R32</f>
        <v>95831</v>
      </c>
      <c r="S32" s="47" t="n">
        <f aca="false">'TX-EGM-GL'!S32+'TX-HPL-GL '!S32</f>
        <v>127451.05</v>
      </c>
      <c r="T32" s="13" t="n">
        <f aca="false">'TX-EGM-GL'!T32+'TX-HPL-GL '!T32</f>
        <v>14</v>
      </c>
      <c r="U32" s="47" t="n">
        <f aca="false">'TX-EGM-GL'!U32+'TX-HPL-GL '!U32</f>
        <v>6275.378</v>
      </c>
      <c r="V32" s="13" t="n">
        <f aca="false">'TX-EGM-GL'!V32+'TX-HPL-GL '!V32</f>
        <v>-257</v>
      </c>
      <c r="W32" s="47" t="n">
        <f aca="false">'TX-EGM-GL'!W32+'TX-HPL-GL '!W32</f>
        <v>-4896.761</v>
      </c>
      <c r="X32" s="13" t="n">
        <f aca="false">'TX-EGM-GL'!X32+'TX-HPL-GL '!X32</f>
        <v>86</v>
      </c>
      <c r="Y32" s="47" t="n">
        <f aca="false">'TX-EGM-GL'!Y32+'TX-HPL-GL '!Y32</f>
        <v>-19276.938</v>
      </c>
      <c r="Z32" s="13" t="n">
        <f aca="false">'TX-EGM-GL'!Z32+'TX-HPL-GL '!Z32</f>
        <v>-6924</v>
      </c>
      <c r="AA32" s="47" t="n">
        <f aca="false">'TX-EGM-GL'!AA32+'TX-HPL-GL '!AA32</f>
        <v>-28140.244</v>
      </c>
      <c r="AB32" s="13" t="n">
        <f aca="false">'TX-EGM-GL'!AB32+'TX-HPL-GL '!AB32</f>
        <v>169340</v>
      </c>
      <c r="AC32" s="47" t="n">
        <f aca="false">'TX-EGM-GL'!AC32+'TX-HPL-GL '!AC32</f>
        <v>360700.089</v>
      </c>
      <c r="AD32" s="13" t="n">
        <f aca="false">'TX-EGM-GL'!AD32+'TX-HPL-GL '!AD32</f>
        <v>-159664</v>
      </c>
      <c r="AE32" s="47" t="n">
        <f aca="false">'TX-EGM-GL'!AE32+'TX-HPL-GL '!AE32</f>
        <v>-277164.328</v>
      </c>
      <c r="AF32" s="13" t="n">
        <f aca="false">'TX-EGM-GL'!AN32+'TX-HPL-GL '!AN32</f>
        <v>0</v>
      </c>
      <c r="AG32" s="47" t="n">
        <f aca="false">'TX-EGM-GL'!AO32+'TX-HPL-GL '!AO32</f>
        <v>0</v>
      </c>
      <c r="AH32" s="13" t="n">
        <f aca="false">'TX-EGM-GL'!AP32+'TX-HPL-GL '!AP32</f>
        <v>0</v>
      </c>
      <c r="AI32" s="47" t="n">
        <f aca="false">'TX-EGM-GL'!AQ32+'TX-HPL-GL '!AQ32</f>
        <v>0</v>
      </c>
      <c r="AJ32" s="13" t="n">
        <f aca="false">'TX-EGM-GL'!AR32+'TX-HPL-GL '!AR32</f>
        <v>0</v>
      </c>
      <c r="AK32" s="47" t="n">
        <f aca="false">'TX-EGM-GL'!AS32+'TX-HPL-GL '!AS32</f>
        <v>0</v>
      </c>
      <c r="AL32" s="13" t="n">
        <f aca="false">'TX-EGM-GL'!AT32+'TX-HPL-GL '!AT32</f>
        <v>0</v>
      </c>
      <c r="AM32" s="47" t="n">
        <f aca="false">'TX-EGM-GL'!AU32+'TX-HPL-GL '!AU32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0</v>
      </c>
      <c r="E33" s="47" t="n">
        <f aca="false">SUM(G33,I33,K33,M33,O33,Q33,S33,U33,W33,Y33,AA33,AC33,AE33,AG33,AI33,AK33,AM33)</f>
        <v>0</v>
      </c>
      <c r="F33" s="13" t="n">
        <f aca="false">('TIE-OUT'!P33+'TIE-OUT'!R33)+(RECLASS!P33+RECLASS!R33)</f>
        <v>0</v>
      </c>
      <c r="G33" s="47" t="n">
        <f aca="false">('TIE-OUT'!Q33+'TIE-OUT'!S33)+(RECLASS!Q33+RECLASS!S33)</f>
        <v>0</v>
      </c>
      <c r="H33" s="13" t="n">
        <f aca="false">'TX-EGM-GL'!H33+'TX-HPL-GL '!H33</f>
        <v>0</v>
      </c>
      <c r="I33" s="47" t="n">
        <f aca="false">'TX-EGM-GL'!I33+'TX-HPL-GL '!I33</f>
        <v>0</v>
      </c>
      <c r="J33" s="13" t="n">
        <f aca="false">'TX-EGM-GL'!J33+'TX-HPL-GL '!J33</f>
        <v>0</v>
      </c>
      <c r="K33" s="47" t="n">
        <f aca="false">'TX-EGM-GL'!K33+'TX-HPL-GL '!K33</f>
        <v>0</v>
      </c>
      <c r="L33" s="13" t="n">
        <f aca="false">'TX-EGM-GL'!L33+'TX-HPL-GL '!L33</f>
        <v>0</v>
      </c>
      <c r="M33" s="47" t="n">
        <f aca="false">'TX-EGM-GL'!M33+'TX-HPL-GL '!M33</f>
        <v>0</v>
      </c>
      <c r="N33" s="13" t="n">
        <f aca="false">'TX-EGM-GL'!N33+'TX-HPL-GL '!N33</f>
        <v>0</v>
      </c>
      <c r="O33" s="47" t="n">
        <f aca="false">'TX-EGM-GL'!O33+'TX-HPL-GL '!O33</f>
        <v>0</v>
      </c>
      <c r="P33" s="13" t="n">
        <f aca="false">'TX-EGM-GL'!P33+'TX-HPL-GL '!P33</f>
        <v>0</v>
      </c>
      <c r="Q33" s="47" t="n">
        <f aca="false">'TX-EGM-GL'!Q33+'TX-HPL-GL '!Q33</f>
        <v>0</v>
      </c>
      <c r="R33" s="13" t="n">
        <f aca="false">'TX-EGM-GL'!R33+'TX-HPL-GL '!R33</f>
        <v>0</v>
      </c>
      <c r="S33" s="47" t="n">
        <f aca="false">'TX-EGM-GL'!S33+'TX-HPL-GL '!S33</f>
        <v>0</v>
      </c>
      <c r="T33" s="13" t="n">
        <f aca="false">'TX-EGM-GL'!T33+'TX-HPL-GL '!T33</f>
        <v>0</v>
      </c>
      <c r="U33" s="47" t="n">
        <f aca="false">'TX-EGM-GL'!U33+'TX-HPL-GL '!U33</f>
        <v>0</v>
      </c>
      <c r="V33" s="13" t="n">
        <f aca="false">'TX-EGM-GL'!V33+'TX-HPL-GL '!V33</f>
        <v>0</v>
      </c>
      <c r="W33" s="47" t="n">
        <f aca="false">'TX-EGM-GL'!W33+'TX-HPL-GL '!W33</f>
        <v>0</v>
      </c>
      <c r="X33" s="13" t="n">
        <f aca="false">'TX-EGM-GL'!X33+'TX-HPL-GL '!X33</f>
        <v>0</v>
      </c>
      <c r="Y33" s="47" t="n">
        <f aca="false">'TX-EGM-GL'!Y33+'TX-HPL-GL '!Y33</f>
        <v>0</v>
      </c>
      <c r="Z33" s="13" t="n">
        <f aca="false">'TX-EGM-GL'!Z33+'TX-HPL-GL '!Z33</f>
        <v>0</v>
      </c>
      <c r="AA33" s="47" t="n">
        <f aca="false">'TX-EGM-GL'!AA33+'TX-HPL-GL '!AA33</f>
        <v>0</v>
      </c>
      <c r="AB33" s="13" t="n">
        <f aca="false">'TX-EGM-GL'!AB33+'TX-HPL-GL '!AB33</f>
        <v>0</v>
      </c>
      <c r="AC33" s="47" t="n">
        <f aca="false">'TX-EGM-GL'!AC33+'TX-HPL-GL '!AC33</f>
        <v>0</v>
      </c>
      <c r="AD33" s="13" t="n">
        <f aca="false">'TX-EGM-GL'!AD33+'TX-HPL-GL '!AD33</f>
        <v>0</v>
      </c>
      <c r="AE33" s="47" t="n">
        <f aca="false">'TX-EGM-GL'!AE33+'TX-HPL-GL '!AE33</f>
        <v>0</v>
      </c>
      <c r="AF33" s="13" t="n">
        <f aca="false">'TX-EGM-GL'!AN33+'TX-HPL-GL '!AN33</f>
        <v>0</v>
      </c>
      <c r="AG33" s="47" t="n">
        <f aca="false">'TX-EGM-GL'!AO33+'TX-HPL-GL '!AO33</f>
        <v>0</v>
      </c>
      <c r="AH33" s="13" t="n">
        <f aca="false">'TX-EGM-GL'!AP33+'TX-HPL-GL '!AP33</f>
        <v>0</v>
      </c>
      <c r="AI33" s="47" t="n">
        <f aca="false">'TX-EGM-GL'!AQ33+'TX-HPL-GL '!AQ33</f>
        <v>0</v>
      </c>
      <c r="AJ33" s="13" t="n">
        <f aca="false">'TX-EGM-GL'!AR33+'TX-HPL-GL '!AR33</f>
        <v>0</v>
      </c>
      <c r="AK33" s="47" t="n">
        <f aca="false">'TX-EGM-GL'!AS33+'TX-HPL-GL '!AS33</f>
        <v>0</v>
      </c>
      <c r="AL33" s="13" t="n">
        <f aca="false">'TX-EGM-GL'!AT33+'TX-HPL-GL '!AT33</f>
        <v>0</v>
      </c>
      <c r="AM33" s="47" t="n">
        <f aca="false">'TX-EGM-GL'!AU33+'TX-HPL-GL '!AU33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0</v>
      </c>
      <c r="E34" s="47" t="n">
        <f aca="false">SUM(G34,I34,K34,M34,O34,Q34,S34,U34,W34,Y34,AA34,AC34,AE34,AG34,AI34,AK34,AM34)</f>
        <v>0</v>
      </c>
      <c r="F34" s="13" t="n">
        <f aca="false">('TIE-OUT'!P34+'TIE-OUT'!R34)+(RECLASS!P34+RECLASS!R34)</f>
        <v>0</v>
      </c>
      <c r="G34" s="47" t="n">
        <f aca="false">('TIE-OUT'!Q34+'TIE-OUT'!S34)+(RECLASS!Q34+RECLASS!S34)</f>
        <v>0</v>
      </c>
      <c r="H34" s="13" t="n">
        <f aca="false">'TX-EGM-GL'!H34+'TX-HPL-GL '!H34</f>
        <v>0</v>
      </c>
      <c r="I34" s="47" t="n">
        <f aca="false">'TX-EGM-GL'!I34+'TX-HPL-GL '!I34</f>
        <v>0</v>
      </c>
      <c r="J34" s="13" t="n">
        <f aca="false">'TX-EGM-GL'!J34+'TX-HPL-GL '!J34</f>
        <v>0</v>
      </c>
      <c r="K34" s="47" t="n">
        <f aca="false">'TX-EGM-GL'!K34+'TX-HPL-GL '!K34</f>
        <v>0</v>
      </c>
      <c r="L34" s="13" t="n">
        <f aca="false">'TX-EGM-GL'!L34+'TX-HPL-GL '!L34</f>
        <v>0</v>
      </c>
      <c r="M34" s="47" t="n">
        <f aca="false">'TX-EGM-GL'!M34+'TX-HPL-GL '!M34</f>
        <v>0</v>
      </c>
      <c r="N34" s="13" t="n">
        <f aca="false">'TX-EGM-GL'!N34+'TX-HPL-GL '!N34</f>
        <v>0</v>
      </c>
      <c r="O34" s="47" t="n">
        <f aca="false">'TX-EGM-GL'!O34+'TX-HPL-GL '!O34</f>
        <v>0</v>
      </c>
      <c r="P34" s="13" t="n">
        <f aca="false">'TX-EGM-GL'!P34+'TX-HPL-GL '!P34</f>
        <v>0</v>
      </c>
      <c r="Q34" s="47" t="n">
        <f aca="false">'TX-EGM-GL'!Q34+'TX-HPL-GL '!Q34</f>
        <v>0</v>
      </c>
      <c r="R34" s="13" t="n">
        <f aca="false">'TX-EGM-GL'!R34+'TX-HPL-GL '!R34</f>
        <v>0</v>
      </c>
      <c r="S34" s="47" t="n">
        <f aca="false">'TX-EGM-GL'!S34+'TX-HPL-GL '!S34</f>
        <v>0</v>
      </c>
      <c r="T34" s="13" t="n">
        <f aca="false">'TX-EGM-GL'!T34+'TX-HPL-GL '!T34</f>
        <v>0</v>
      </c>
      <c r="U34" s="47" t="n">
        <f aca="false">'TX-EGM-GL'!U34+'TX-HPL-GL '!U34</f>
        <v>0</v>
      </c>
      <c r="V34" s="13" t="n">
        <f aca="false">'TX-EGM-GL'!V34+'TX-HPL-GL '!V34</f>
        <v>0</v>
      </c>
      <c r="W34" s="47" t="n">
        <f aca="false">'TX-EGM-GL'!W34+'TX-HPL-GL '!W34</f>
        <v>0</v>
      </c>
      <c r="X34" s="13" t="n">
        <f aca="false">'TX-EGM-GL'!X34+'TX-HPL-GL '!X34</f>
        <v>0</v>
      </c>
      <c r="Y34" s="47" t="n">
        <f aca="false">'TX-EGM-GL'!Y34+'TX-HPL-GL '!Y34</f>
        <v>0</v>
      </c>
      <c r="Z34" s="13" t="n">
        <f aca="false">'TX-EGM-GL'!Z34+'TX-HPL-GL '!Z34</f>
        <v>0</v>
      </c>
      <c r="AA34" s="47" t="n">
        <f aca="false">'TX-EGM-GL'!AA34+'TX-HPL-GL '!AA34</f>
        <v>0</v>
      </c>
      <c r="AB34" s="13" t="n">
        <f aca="false">'TX-EGM-GL'!AB34+'TX-HPL-GL '!AB34</f>
        <v>0</v>
      </c>
      <c r="AC34" s="47" t="n">
        <f aca="false">'TX-EGM-GL'!AC34+'TX-HPL-GL '!AC34</f>
        <v>0</v>
      </c>
      <c r="AD34" s="13" t="n">
        <f aca="false">'TX-EGM-GL'!AD34+'TX-HPL-GL '!AD34</f>
        <v>0</v>
      </c>
      <c r="AE34" s="47" t="n">
        <f aca="false">'TX-EGM-GL'!AE34+'TX-HPL-GL '!AE34</f>
        <v>0</v>
      </c>
      <c r="AF34" s="13" t="n">
        <f aca="false">'TX-EGM-GL'!AN34+'TX-HPL-GL '!AN34</f>
        <v>0</v>
      </c>
      <c r="AG34" s="47" t="n">
        <f aca="false">'TX-EGM-GL'!AO34+'TX-HPL-GL '!AO34</f>
        <v>0</v>
      </c>
      <c r="AH34" s="13" t="n">
        <f aca="false">'TX-EGM-GL'!AP34+'TX-HPL-GL '!AP34</f>
        <v>0</v>
      </c>
      <c r="AI34" s="47" t="n">
        <f aca="false">'TX-EGM-GL'!AQ34+'TX-HPL-GL '!AQ34</f>
        <v>0</v>
      </c>
      <c r="AJ34" s="13" t="n">
        <f aca="false">'TX-EGM-GL'!AR34+'TX-HPL-GL '!AR34</f>
        <v>0</v>
      </c>
      <c r="AK34" s="47" t="n">
        <f aca="false">'TX-EGM-GL'!AS34+'TX-HPL-GL '!AS34</f>
        <v>0</v>
      </c>
      <c r="AL34" s="13" t="n">
        <f aca="false">'TX-EGM-GL'!AT34+'TX-HPL-GL '!AT34</f>
        <v>0</v>
      </c>
      <c r="AM34" s="47" t="n">
        <f aca="false">'TX-EGM-GL'!AU34+'TX-HPL-GL '!AU34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0</v>
      </c>
      <c r="E35" s="47" t="n">
        <f aca="false">SUM(G35,I35,K35,M35,O35,Q35,S35,U35,W35,Y35,AA35,AC35,AE35,AG35,AI35,AK35,AM35)</f>
        <v>0.01</v>
      </c>
      <c r="F35" s="114" t="n">
        <f aca="false">('TIE-OUT'!P35+'TIE-OUT'!R35)+(RECLASS!P35+RECLASS!R35)</f>
        <v>0</v>
      </c>
      <c r="G35" s="115" t="n">
        <f aca="false">('TIE-OUT'!Q35+'TIE-OUT'!S35)+(RECLASS!Q35+RECLASS!S35)</f>
        <v>0</v>
      </c>
      <c r="H35" s="13" t="n">
        <f aca="false">'TX-EGM-GL'!H35+'TX-HPL-GL '!H35</f>
        <v>0</v>
      </c>
      <c r="I35" s="47" t="n">
        <f aca="false">'TX-EGM-GL'!I35+'TX-HPL-GL '!I35</f>
        <v>0.01</v>
      </c>
      <c r="J35" s="13" t="n">
        <f aca="false">'TX-EGM-GL'!J35+'TX-HPL-GL '!J35</f>
        <v>0</v>
      </c>
      <c r="K35" s="47" t="n">
        <f aca="false">'TX-EGM-GL'!K35+'TX-HPL-GL '!K35</f>
        <v>0</v>
      </c>
      <c r="L35" s="13" t="n">
        <f aca="false">'TX-EGM-GL'!L35+'TX-HPL-GL '!L35</f>
        <v>0</v>
      </c>
      <c r="M35" s="47" t="n">
        <f aca="false">'TX-EGM-GL'!M35+'TX-HPL-GL '!M35</f>
        <v>0</v>
      </c>
      <c r="N35" s="13" t="n">
        <f aca="false">'TX-EGM-GL'!N35+'TX-HPL-GL '!N35</f>
        <v>0</v>
      </c>
      <c r="O35" s="47" t="n">
        <f aca="false">'TX-EGM-GL'!O35+'TX-HPL-GL '!O35</f>
        <v>0</v>
      </c>
      <c r="P35" s="13" t="n">
        <f aca="false">'TX-EGM-GL'!P35+'TX-HPL-GL '!P35</f>
        <v>0</v>
      </c>
      <c r="Q35" s="47" t="n">
        <f aca="false">'TX-EGM-GL'!Q35+'TX-HPL-GL '!Q35</f>
        <v>0</v>
      </c>
      <c r="R35" s="13" t="n">
        <f aca="false">'TX-EGM-GL'!R35+'TX-HPL-GL '!R35</f>
        <v>0</v>
      </c>
      <c r="S35" s="47" t="n">
        <f aca="false">'TX-EGM-GL'!S35+'TX-HPL-GL '!S35</f>
        <v>0</v>
      </c>
      <c r="T35" s="13" t="n">
        <f aca="false">'TX-EGM-GL'!T35+'TX-HPL-GL '!T35</f>
        <v>0</v>
      </c>
      <c r="U35" s="47" t="n">
        <f aca="false">'TX-EGM-GL'!U35+'TX-HPL-GL '!U35</f>
        <v>0</v>
      </c>
      <c r="V35" s="13" t="n">
        <f aca="false">'TX-EGM-GL'!V35+'TX-HPL-GL '!V35</f>
        <v>0</v>
      </c>
      <c r="W35" s="47" t="n">
        <f aca="false">'TX-EGM-GL'!W35+'TX-HPL-GL '!W35</f>
        <v>0</v>
      </c>
      <c r="X35" s="13" t="n">
        <f aca="false">'TX-EGM-GL'!X35+'TX-HPL-GL '!X35</f>
        <v>0</v>
      </c>
      <c r="Y35" s="47" t="n">
        <f aca="false">'TX-EGM-GL'!Y35+'TX-HPL-GL '!Y35</f>
        <v>0</v>
      </c>
      <c r="Z35" s="13" t="n">
        <f aca="false">'TX-EGM-GL'!Z35+'TX-HPL-GL '!Z35</f>
        <v>0</v>
      </c>
      <c r="AA35" s="47" t="n">
        <f aca="false">'TX-EGM-GL'!AA35+'TX-HPL-GL '!AA35</f>
        <v>0</v>
      </c>
      <c r="AB35" s="13" t="n">
        <f aca="false">'TX-EGM-GL'!AB35+'TX-HPL-GL '!AB35</f>
        <v>0</v>
      </c>
      <c r="AC35" s="47" t="n">
        <f aca="false">'TX-EGM-GL'!AC35+'TX-HPL-GL '!AC35</f>
        <v>0</v>
      </c>
      <c r="AD35" s="13" t="n">
        <f aca="false">'TX-EGM-GL'!AD35+'TX-HPL-GL '!AD35</f>
        <v>0</v>
      </c>
      <c r="AE35" s="47" t="n">
        <f aca="false">'TX-EGM-GL'!AE35+'TX-HPL-GL '!AE35</f>
        <v>0</v>
      </c>
      <c r="AF35" s="13" t="n">
        <f aca="false">'TX-EGM-GL'!AN35+'TX-HPL-GL '!AN35</f>
        <v>0</v>
      </c>
      <c r="AG35" s="47" t="n">
        <f aca="false">'TX-EGM-GL'!AO35+'TX-HPL-GL '!AO35</f>
        <v>0</v>
      </c>
      <c r="AH35" s="13" t="n">
        <f aca="false">'TX-EGM-GL'!AP35+'TX-HPL-GL '!AP35</f>
        <v>0</v>
      </c>
      <c r="AI35" s="47" t="n">
        <f aca="false">'TX-EGM-GL'!AQ35+'TX-HPL-GL '!AQ35</f>
        <v>0</v>
      </c>
      <c r="AJ35" s="13" t="n">
        <f aca="false">'TX-EGM-GL'!AR35+'TX-HPL-GL '!AR35</f>
        <v>0</v>
      </c>
      <c r="AK35" s="47" t="n">
        <f aca="false">'TX-EGM-GL'!AS35+'TX-HPL-GL '!AS35</f>
        <v>0</v>
      </c>
      <c r="AL35" s="13" t="n">
        <f aca="false">'TX-EGM-GL'!AT35+'TX-HPL-GL '!AT35</f>
        <v>0</v>
      </c>
      <c r="AM35" s="47" t="n">
        <f aca="false">'TX-EGM-GL'!AU35+'TX-HPL-GL '!AU35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-62854</v>
      </c>
      <c r="E36" s="48" t="n">
        <f aca="false">SUM(E32:E35)</f>
        <v>-111490.944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0.01</v>
      </c>
      <c r="J36" s="17" t="n">
        <f aca="false">SUM(J32:J35)</f>
        <v>-18034</v>
      </c>
      <c r="K36" s="48" t="n">
        <f aca="false">SUM(K32:K35)</f>
        <v>-31035.53</v>
      </c>
      <c r="L36" s="17" t="n">
        <f aca="false">SUM(L32:L35)</f>
        <v>443</v>
      </c>
      <c r="M36" s="48" t="n">
        <f aca="false">SUM(M32:M35)</f>
        <v>866.535000000004</v>
      </c>
      <c r="N36" s="17" t="n">
        <f aca="false">SUM(N32:N35)</f>
        <v>-142496</v>
      </c>
      <c r="O36" s="48" t="n">
        <f aca="false">SUM(O32:O35)</f>
        <v>-264951.011</v>
      </c>
      <c r="P36" s="17" t="n">
        <f aca="false">SUM(P32:P35)</f>
        <v>-1193</v>
      </c>
      <c r="Q36" s="48" t="n">
        <f aca="false">SUM(Q32:Q35)</f>
        <v>18680.806</v>
      </c>
      <c r="R36" s="17" t="n">
        <f aca="false">SUM(R32:R35)</f>
        <v>95831</v>
      </c>
      <c r="S36" s="48" t="n">
        <f aca="false">SUM(S32:S35)</f>
        <v>127451.05</v>
      </c>
      <c r="T36" s="17" t="n">
        <f aca="false">SUM(T32:T35)</f>
        <v>14</v>
      </c>
      <c r="U36" s="48" t="n">
        <f aca="false">SUM(U32:U35)</f>
        <v>6275.378</v>
      </c>
      <c r="V36" s="17" t="n">
        <f aca="false">SUM(V32:V35)</f>
        <v>-257</v>
      </c>
      <c r="W36" s="48" t="n">
        <f aca="false">SUM(W32:W35)</f>
        <v>-4896.761</v>
      </c>
      <c r="X36" s="17" t="n">
        <f aca="false">SUM(X32:X35)</f>
        <v>86</v>
      </c>
      <c r="Y36" s="48" t="n">
        <f aca="false">SUM(Y32:Y35)</f>
        <v>-19276.938</v>
      </c>
      <c r="Z36" s="17" t="n">
        <f aca="false">SUM(Z32:Z35)</f>
        <v>-6924</v>
      </c>
      <c r="AA36" s="48" t="n">
        <f aca="false">SUM(AA32:AA35)</f>
        <v>-28140.244</v>
      </c>
      <c r="AB36" s="17" t="n">
        <f aca="false">SUM(AB32:AB35)</f>
        <v>169340</v>
      </c>
      <c r="AC36" s="48" t="n">
        <f aca="false">SUM(AC32:AC35)</f>
        <v>360700.089</v>
      </c>
      <c r="AD36" s="17" t="n">
        <f aca="false">SUM(AD32:AD35)</f>
        <v>-159664</v>
      </c>
      <c r="AE36" s="48" t="n">
        <f aca="false">SUM(AE32:AE35)</f>
        <v>-277164.328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-18900</v>
      </c>
      <c r="E39" s="47" t="n">
        <f aca="false">SUM(G39,I39,K39,M39,O39,Q39,S39,U39,W39,Y39,AA39,AC39,AE39,AG39,AI39,AK39,AM39)</f>
        <v>-33642</v>
      </c>
      <c r="F39" s="44" t="n">
        <f aca="false">('TIE-OUT'!P39+'TIE-OUT'!R39)+(RECLASS!P39+RECLASS!R39)</f>
        <v>0</v>
      </c>
      <c r="G39" s="45" t="n">
        <f aca="false">('TIE-OUT'!Q39+'TIE-OUT'!S39)+(RECLASS!Q39+RECLASS!S39)</f>
        <v>0</v>
      </c>
      <c r="H39" s="13" t="n">
        <f aca="false">'TX-EGM-GL'!H39+'TX-HPL-GL '!H39</f>
        <v>5774754</v>
      </c>
      <c r="I39" s="47" t="n">
        <f aca="false">'TX-EGM-GL'!I39+'TX-HPL-GL '!I39</f>
        <v>10299274</v>
      </c>
      <c r="J39" s="13" t="n">
        <f aca="false">'TX-EGM-GL'!J39+'TX-HPL-GL '!J39</f>
        <v>-5774754</v>
      </c>
      <c r="K39" s="47" t="n">
        <f aca="false">'TX-EGM-GL'!K39+'TX-HPL-GL '!K39</f>
        <v>-10299274</v>
      </c>
      <c r="L39" s="13" t="n">
        <f aca="false">'TX-EGM-GL'!L39+'TX-HPL-GL '!L39</f>
        <v>-18900</v>
      </c>
      <c r="M39" s="47" t="n">
        <f aca="false">'TX-EGM-GL'!M39+'TX-HPL-GL '!M39</f>
        <v>-33642</v>
      </c>
      <c r="N39" s="13" t="n">
        <f aca="false">'TX-EGM-GL'!N39+'TX-HPL-GL '!N39</f>
        <v>-15059</v>
      </c>
      <c r="O39" s="47" t="n">
        <f aca="false">'TX-EGM-GL'!O39+'TX-HPL-GL '!O39</f>
        <v>-26934.53</v>
      </c>
      <c r="P39" s="13" t="n">
        <f aca="false">'TX-EGM-GL'!P39+'TX-HPL-GL '!P39</f>
        <v>15059</v>
      </c>
      <c r="Q39" s="47" t="n">
        <f aca="false">'TX-EGM-GL'!Q39+'TX-HPL-GL '!Q39</f>
        <v>26934.53</v>
      </c>
      <c r="R39" s="13" t="n">
        <f aca="false">'TX-EGM-GL'!R39+'TX-HPL-GL '!R39</f>
        <v>0</v>
      </c>
      <c r="S39" s="47" t="n">
        <f aca="false">'TX-EGM-GL'!S39+'TX-HPL-GL '!S39</f>
        <v>0</v>
      </c>
      <c r="T39" s="13" t="n">
        <f aca="false">'TX-EGM-GL'!T39+'TX-HPL-GL '!T39</f>
        <v>0</v>
      </c>
      <c r="U39" s="47" t="n">
        <f aca="false">'TX-EGM-GL'!U39+'TX-HPL-GL '!U39</f>
        <v>0</v>
      </c>
      <c r="V39" s="13" t="n">
        <f aca="false">'TX-EGM-GL'!V39+'TX-HPL-GL '!V39</f>
        <v>0</v>
      </c>
      <c r="W39" s="47" t="n">
        <f aca="false">'TX-EGM-GL'!W39+'TX-HPL-GL '!W39</f>
        <v>0</v>
      </c>
      <c r="X39" s="13" t="n">
        <f aca="false">'TX-EGM-GL'!X39+'TX-HPL-GL '!X39</f>
        <v>0</v>
      </c>
      <c r="Y39" s="47" t="n">
        <f aca="false">'TX-EGM-GL'!Y39+'TX-HPL-GL '!Y39</f>
        <v>0</v>
      </c>
      <c r="Z39" s="13" t="n">
        <f aca="false">'TX-EGM-GL'!Z39+'TX-HPL-GL '!Z39</f>
        <v>0</v>
      </c>
      <c r="AA39" s="47" t="n">
        <f aca="false">'TX-EGM-GL'!AA39+'TX-HPL-GL '!AA39</f>
        <v>0</v>
      </c>
      <c r="AB39" s="13" t="n">
        <f aca="false">'TX-EGM-GL'!AB39+'TX-HPL-GL '!AB39</f>
        <v>0</v>
      </c>
      <c r="AC39" s="47" t="n">
        <f aca="false">'TX-EGM-GL'!AC39+'TX-HPL-GL '!AC39</f>
        <v>0</v>
      </c>
      <c r="AD39" s="13" t="n">
        <f aca="false">'TX-EGM-GL'!AD39+'TX-HPL-GL '!AD39</f>
        <v>0</v>
      </c>
      <c r="AE39" s="47" t="n">
        <f aca="false">'TX-EGM-GL'!AE39+'TX-HPL-GL '!AE39</f>
        <v>0</v>
      </c>
      <c r="AF39" s="13" t="n">
        <f aca="false">'TX-EGM-GL'!AN39+'TX-HPL-GL '!AN39</f>
        <v>0</v>
      </c>
      <c r="AG39" s="47" t="n">
        <f aca="false">'TX-EGM-GL'!AO39+'TX-HPL-GL '!AO39</f>
        <v>0</v>
      </c>
      <c r="AH39" s="13" t="n">
        <f aca="false">'TX-EGM-GL'!AP39+'TX-HPL-GL '!AP39</f>
        <v>0</v>
      </c>
      <c r="AI39" s="47" t="n">
        <f aca="false">'TX-EGM-GL'!AQ39+'TX-HPL-GL '!AQ39</f>
        <v>0</v>
      </c>
      <c r="AJ39" s="13" t="n">
        <f aca="false">'TX-EGM-GL'!AR39+'TX-HPL-GL '!AR39</f>
        <v>0</v>
      </c>
      <c r="AK39" s="47" t="n">
        <f aca="false">'TX-EGM-GL'!AS39+'TX-HPL-GL '!AS39</f>
        <v>0</v>
      </c>
      <c r="AL39" s="13" t="n">
        <f aca="false">'TX-EGM-GL'!AT39+'TX-HPL-GL '!AT39</f>
        <v>0</v>
      </c>
      <c r="AM39" s="47" t="n">
        <f aca="false">'TX-EGM-GL'!AU39+'TX-HPL-GL '!AU39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-6964765</v>
      </c>
      <c r="E40" s="47" t="n">
        <f aca="false">SUM(G40,I40,K40,M40,O40,Q40,S40,U40,W40,Y40,AA40,AC40,AE40,AG40,AI40,AK40,AM40)</f>
        <v>-13531828.14</v>
      </c>
      <c r="F40" s="13" t="n">
        <f aca="false">('TIE-OUT'!P40+'TIE-OUT'!R40)+(RECLASS!P40+RECLASS!R40)</f>
        <v>0</v>
      </c>
      <c r="G40" s="47" t="n">
        <f aca="false">('TIE-OUT'!Q40+'TIE-OUT'!S40)+(RECLASS!Q40+RECLASS!S40)</f>
        <v>0</v>
      </c>
      <c r="H40" s="13" t="n">
        <f aca="false">'TX-EGM-GL'!H40+'TX-HPL-GL '!H40</f>
        <v>-12412259</v>
      </c>
      <c r="I40" s="47" t="n">
        <f aca="false">'TX-EGM-GL'!I40+'TX-HPL-GL '!I40</f>
        <v>-22131944</v>
      </c>
      <c r="J40" s="13" t="n">
        <f aca="false">'TX-EGM-GL'!J40+'TX-HPL-GL '!J40</f>
        <v>5408216</v>
      </c>
      <c r="K40" s="47" t="n">
        <f aca="false">'TX-EGM-GL'!K40+'TX-HPL-GL '!K40</f>
        <v>8453123.46</v>
      </c>
      <c r="L40" s="13" t="n">
        <f aca="false">'TX-EGM-GL'!L40+'TX-HPL-GL '!L40</f>
        <v>871860</v>
      </c>
      <c r="M40" s="47" t="n">
        <f aca="false">'TX-EGM-GL'!M40+'TX-HPL-GL '!M40</f>
        <v>1753293.31</v>
      </c>
      <c r="N40" s="13" t="n">
        <f aca="false">'TX-EGM-GL'!N40+'TX-HPL-GL '!N40</f>
        <v>-833129</v>
      </c>
      <c r="O40" s="47" t="n">
        <f aca="false">'TX-EGM-GL'!O40+'TX-HPL-GL '!O40</f>
        <v>-8185.34</v>
      </c>
      <c r="P40" s="13" t="n">
        <f aca="false">'TX-EGM-GL'!P40+'TX-HPL-GL '!P40</f>
        <v>-24125</v>
      </c>
      <c r="Q40" s="47" t="n">
        <f aca="false">'TX-EGM-GL'!Q40+'TX-HPL-GL '!Q40</f>
        <v>-2441053.17</v>
      </c>
      <c r="R40" s="13" t="n">
        <f aca="false">'TX-EGM-GL'!R40+'TX-HPL-GL '!R40</f>
        <v>23534</v>
      </c>
      <c r="S40" s="47" t="n">
        <f aca="false">'TX-EGM-GL'!S40+'TX-HPL-GL '!S40</f>
        <v>1059637.09</v>
      </c>
      <c r="T40" s="13" t="n">
        <f aca="false">'TX-EGM-GL'!T40+'TX-HPL-GL '!T40</f>
        <v>600</v>
      </c>
      <c r="U40" s="47" t="n">
        <f aca="false">'TX-EGM-GL'!U40+'TX-HPL-GL '!U40</f>
        <v>644846.47</v>
      </c>
      <c r="V40" s="13" t="n">
        <f aca="false">'TX-EGM-GL'!V40+'TX-HPL-GL '!V40</f>
        <v>6988</v>
      </c>
      <c r="W40" s="47" t="n">
        <f aca="false">'TX-EGM-GL'!W40+'TX-HPL-GL '!W40</f>
        <v>100774.21</v>
      </c>
      <c r="X40" s="13" t="n">
        <f aca="false">'TX-EGM-GL'!X40+'TX-HPL-GL '!X40</f>
        <v>-6450</v>
      </c>
      <c r="Y40" s="47" t="n">
        <f aca="false">'TX-EGM-GL'!Y40+'TX-HPL-GL '!Y40</f>
        <v>-11714.87</v>
      </c>
      <c r="Z40" s="13" t="n">
        <f aca="false">'TX-EGM-GL'!Z40+'TX-HPL-GL '!Z40</f>
        <v>0</v>
      </c>
      <c r="AA40" s="47" t="n">
        <f aca="false">'TX-EGM-GL'!AA40+'TX-HPL-GL '!AA40</f>
        <v>0</v>
      </c>
      <c r="AB40" s="13" t="n">
        <f aca="false">'TX-EGM-GL'!AB40+'TX-HPL-GL '!AB40</f>
        <v>0</v>
      </c>
      <c r="AC40" s="47" t="n">
        <f aca="false">'TX-EGM-GL'!AC40+'TX-HPL-GL '!AC40</f>
        <v>0</v>
      </c>
      <c r="AD40" s="13" t="n">
        <f aca="false">'TX-EGM-GL'!AD40+'TX-HPL-GL '!AD40</f>
        <v>0</v>
      </c>
      <c r="AE40" s="47" t="n">
        <f aca="false">'TX-EGM-GL'!AE40+'TX-HPL-GL '!AE40</f>
        <v>-950605.3</v>
      </c>
      <c r="AF40" s="13" t="n">
        <f aca="false">'TX-EGM-GL'!AN40+'TX-HPL-GL '!AN40</f>
        <v>0</v>
      </c>
      <c r="AG40" s="47" t="n">
        <f aca="false">'TX-EGM-GL'!AO40+'TX-HPL-GL '!AO40</f>
        <v>0</v>
      </c>
      <c r="AH40" s="13" t="n">
        <f aca="false">'TX-EGM-GL'!AP40+'TX-HPL-GL '!AP40</f>
        <v>0</v>
      </c>
      <c r="AI40" s="47" t="n">
        <f aca="false">'TX-EGM-GL'!AQ40+'TX-HPL-GL '!AQ40</f>
        <v>0</v>
      </c>
      <c r="AJ40" s="13" t="n">
        <f aca="false">'TX-EGM-GL'!AR40+'TX-HPL-GL '!AR40</f>
        <v>0</v>
      </c>
      <c r="AK40" s="47" t="n">
        <f aca="false">'TX-EGM-GL'!AS40+'TX-HPL-GL '!AS40</f>
        <v>0</v>
      </c>
      <c r="AL40" s="13" t="n">
        <f aca="false">'TX-EGM-GL'!AT40+'TX-HPL-GL '!AT40</f>
        <v>0</v>
      </c>
      <c r="AM40" s="47" t="n">
        <f aca="false">'TX-EGM-GL'!AU40+'TX-HPL-GL '!AU40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-539228</v>
      </c>
      <c r="F41" s="114" t="n">
        <f aca="false">('TIE-OUT'!P41+'TIE-OUT'!R41)+(RECLASS!P41+RECLASS!R41)</f>
        <v>0</v>
      </c>
      <c r="G41" s="115" t="n">
        <f aca="false">('TIE-OUT'!Q41+'TIE-OUT'!S41)+(RECLASS!Q41+RECLASS!S41)</f>
        <v>1155722</v>
      </c>
      <c r="H41" s="13" t="n">
        <f aca="false">'TX-EGM-GL'!H41+'TX-HPL-GL '!H41</f>
        <v>0</v>
      </c>
      <c r="I41" s="47" t="n">
        <f aca="false">'TX-EGM-GL'!I41+'TX-HPL-GL '!I41</f>
        <v>0</v>
      </c>
      <c r="J41" s="13" t="n">
        <f aca="false">'TX-EGM-GL'!J41+'TX-HPL-GL '!J41</f>
        <v>0</v>
      </c>
      <c r="K41" s="47" t="n">
        <f aca="false">'TX-EGM-GL'!K41+'TX-HPL-GL '!K41</f>
        <v>0</v>
      </c>
      <c r="L41" s="13" t="n">
        <f aca="false">'TX-EGM-GL'!L41+'TX-HPL-GL '!L41</f>
        <v>0</v>
      </c>
      <c r="M41" s="47" t="n">
        <f aca="false">'TX-EGM-GL'!M41+'TX-HPL-GL '!M41</f>
        <v>0</v>
      </c>
      <c r="N41" s="13" t="n">
        <f aca="false">'TX-EGM-GL'!N41+'TX-HPL-GL '!N41</f>
        <v>0</v>
      </c>
      <c r="O41" s="47" t="n">
        <f aca="false">'TX-EGM-GL'!O41+'TX-HPL-GL '!O41</f>
        <v>0</v>
      </c>
      <c r="P41" s="13" t="n">
        <f aca="false">'TX-EGM-GL'!P41+'TX-HPL-GL '!P41</f>
        <v>0</v>
      </c>
      <c r="Q41" s="47" t="n">
        <f aca="false">'TX-EGM-GL'!Q41+'TX-HPL-GL '!Q41</f>
        <v>0</v>
      </c>
      <c r="R41" s="13" t="n">
        <f aca="false">'TX-EGM-GL'!R41+'TX-HPL-GL '!R41</f>
        <v>0</v>
      </c>
      <c r="S41" s="47" t="n">
        <f aca="false">'TX-EGM-GL'!S41+'TX-HPL-GL '!S41</f>
        <v>0</v>
      </c>
      <c r="T41" s="13" t="n">
        <f aca="false">'TX-EGM-GL'!T41+'TX-HPL-GL '!T41</f>
        <v>0</v>
      </c>
      <c r="U41" s="47" t="n">
        <f aca="false">'TX-EGM-GL'!U41+'TX-HPL-GL '!U41</f>
        <v>0</v>
      </c>
      <c r="V41" s="13" t="n">
        <f aca="false">'TX-EGM-GL'!V41+'TX-HPL-GL '!V41</f>
        <v>0</v>
      </c>
      <c r="W41" s="47" t="n">
        <f aca="false">'TX-EGM-GL'!W41+'TX-HPL-GL '!W41</f>
        <v>0</v>
      </c>
      <c r="X41" s="13" t="n">
        <f aca="false">'TX-EGM-GL'!X41+'TX-HPL-GL '!X41</f>
        <v>0</v>
      </c>
      <c r="Y41" s="47" t="n">
        <f aca="false">'TX-EGM-GL'!Y41+'TX-HPL-GL '!Y41</f>
        <v>0</v>
      </c>
      <c r="Z41" s="13" t="n">
        <f aca="false">'TX-EGM-GL'!Z41+'TX-HPL-GL '!Z41</f>
        <v>0</v>
      </c>
      <c r="AA41" s="47" t="n">
        <f aca="false">'TX-EGM-GL'!AA41+'TX-HPL-GL '!AA41</f>
        <v>-1694950</v>
      </c>
      <c r="AB41" s="13" t="n">
        <f aca="false">'TX-EGM-GL'!AB41+'TX-HPL-GL '!AB41</f>
        <v>0</v>
      </c>
      <c r="AC41" s="47" t="n">
        <f aca="false">'TX-EGM-GL'!AC41+'TX-HPL-GL '!AC41</f>
        <v>0</v>
      </c>
      <c r="AD41" s="13" t="n">
        <f aca="false">'TX-EGM-GL'!AD41+'TX-HPL-GL '!AD41</f>
        <v>0</v>
      </c>
      <c r="AE41" s="47" t="n">
        <f aca="false">'TX-EGM-GL'!AE41+'TX-HPL-GL '!AE41</f>
        <v>0</v>
      </c>
      <c r="AF41" s="13" t="n">
        <f aca="false">'TX-EGM-GL'!AN41+'TX-HPL-GL '!AN41</f>
        <v>0</v>
      </c>
      <c r="AG41" s="47" t="n">
        <f aca="false">'TX-EGM-GL'!AO41+'TX-HPL-GL '!AO41</f>
        <v>0</v>
      </c>
      <c r="AH41" s="13" t="n">
        <f aca="false">'TX-EGM-GL'!AP41+'TX-HPL-GL '!AP41</f>
        <v>0</v>
      </c>
      <c r="AI41" s="47" t="n">
        <f aca="false">'TX-EGM-GL'!AQ41+'TX-HPL-GL '!AQ41</f>
        <v>0</v>
      </c>
      <c r="AJ41" s="13" t="n">
        <f aca="false">'TX-EGM-GL'!AR41+'TX-HPL-GL '!AR41</f>
        <v>0</v>
      </c>
      <c r="AK41" s="47" t="n">
        <f aca="false">'TX-EGM-GL'!AS41+'TX-HPL-GL '!AS41</f>
        <v>0</v>
      </c>
      <c r="AL41" s="13" t="n">
        <f aca="false">'TX-EGM-GL'!AT41+'TX-HPL-GL '!AT41</f>
        <v>0</v>
      </c>
      <c r="AM41" s="47" t="n">
        <f aca="false">'TX-EGM-GL'!AU41+'TX-HPL-GL '!AU41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-6964765</v>
      </c>
      <c r="E42" s="48" t="n">
        <f aca="false">SUM(E40:E41)</f>
        <v>-14071056.14</v>
      </c>
      <c r="F42" s="17" t="n">
        <f aca="false">SUM(F40:F41)</f>
        <v>0</v>
      </c>
      <c r="G42" s="48" t="n">
        <f aca="false">SUM(G40:G41)</f>
        <v>1155722</v>
      </c>
      <c r="H42" s="17" t="n">
        <f aca="false">SUM(H40:H41)</f>
        <v>-12412259</v>
      </c>
      <c r="I42" s="48" t="n">
        <f aca="false">SUM(I40:I41)</f>
        <v>-22131944</v>
      </c>
      <c r="J42" s="17" t="n">
        <f aca="false">SUM(J40:J41)</f>
        <v>5408216</v>
      </c>
      <c r="K42" s="48" t="n">
        <f aca="false">SUM(K40:K41)</f>
        <v>8453123.46</v>
      </c>
      <c r="L42" s="17" t="n">
        <f aca="false">SUM(L40:L41)</f>
        <v>871860</v>
      </c>
      <c r="M42" s="48" t="n">
        <f aca="false">SUM(M40:M41)</f>
        <v>1753293.31</v>
      </c>
      <c r="N42" s="17" t="n">
        <f aca="false">SUM(N40:N41)</f>
        <v>-833129</v>
      </c>
      <c r="O42" s="48" t="n">
        <f aca="false">SUM(O40:O41)</f>
        <v>-8185.34</v>
      </c>
      <c r="P42" s="17" t="n">
        <f aca="false">SUM(P40:P41)</f>
        <v>-24125</v>
      </c>
      <c r="Q42" s="48" t="n">
        <f aca="false">SUM(Q40:Q41)</f>
        <v>-2441053.17</v>
      </c>
      <c r="R42" s="17" t="n">
        <f aca="false">SUM(R40:R41)</f>
        <v>23534</v>
      </c>
      <c r="S42" s="48" t="n">
        <f aca="false">SUM(S40:S41)</f>
        <v>1059637.09</v>
      </c>
      <c r="T42" s="17" t="n">
        <f aca="false">SUM(T40:T41)</f>
        <v>600</v>
      </c>
      <c r="U42" s="48" t="n">
        <f aca="false">SUM(U40:U41)</f>
        <v>644846.47</v>
      </c>
      <c r="V42" s="17" t="n">
        <f aca="false">SUM(V40:V41)</f>
        <v>6988</v>
      </c>
      <c r="W42" s="48" t="n">
        <f aca="false">SUM(W40:W41)</f>
        <v>100774.21</v>
      </c>
      <c r="X42" s="17" t="n">
        <f aca="false">SUM(X40:X41)</f>
        <v>-6450</v>
      </c>
      <c r="Y42" s="48" t="n">
        <f aca="false">SUM(Y40:Y41)</f>
        <v>-11714.87</v>
      </c>
      <c r="Z42" s="17" t="n">
        <f aca="false">SUM(Z40:Z41)</f>
        <v>0</v>
      </c>
      <c r="AA42" s="48" t="n">
        <f aca="false">SUM(AA40:AA41)</f>
        <v>-1694950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-950605.3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-6983665</v>
      </c>
      <c r="E43" s="48" t="n">
        <f aca="false">E42+E39</f>
        <v>-14104698.14</v>
      </c>
      <c r="F43" s="17" t="n">
        <f aca="false">F42+F39</f>
        <v>0</v>
      </c>
      <c r="G43" s="48" t="n">
        <f aca="false">G42+G39</f>
        <v>1155722</v>
      </c>
      <c r="H43" s="17" t="n">
        <f aca="false">H42+H39</f>
        <v>-6637505</v>
      </c>
      <c r="I43" s="48" t="n">
        <f aca="false">I42+I39</f>
        <v>-11832670</v>
      </c>
      <c r="J43" s="17" t="n">
        <f aca="false">J42+J39</f>
        <v>-366538</v>
      </c>
      <c r="K43" s="48" t="n">
        <f aca="false">K42+K39</f>
        <v>-1846150.54</v>
      </c>
      <c r="L43" s="17" t="n">
        <f aca="false">L42+L39</f>
        <v>852960</v>
      </c>
      <c r="M43" s="48" t="n">
        <f aca="false">M42+M39</f>
        <v>1719651.31</v>
      </c>
      <c r="N43" s="17" t="n">
        <f aca="false">N42+N39</f>
        <v>-848188</v>
      </c>
      <c r="O43" s="48" t="n">
        <f aca="false">O42+O39</f>
        <v>-35119.87</v>
      </c>
      <c r="P43" s="17" t="n">
        <f aca="false">P42+P39</f>
        <v>-9066</v>
      </c>
      <c r="Q43" s="48" t="n">
        <f aca="false">Q42+Q39</f>
        <v>-2414118.64</v>
      </c>
      <c r="R43" s="17" t="n">
        <f aca="false">R42+R39</f>
        <v>23534</v>
      </c>
      <c r="S43" s="48" t="n">
        <f aca="false">S42+S39</f>
        <v>1059637.09</v>
      </c>
      <c r="T43" s="17" t="n">
        <f aca="false">T42+T39</f>
        <v>600</v>
      </c>
      <c r="U43" s="48" t="n">
        <f aca="false">U42+U39</f>
        <v>644846.47</v>
      </c>
      <c r="V43" s="17" t="n">
        <f aca="false">V42+V39</f>
        <v>6988</v>
      </c>
      <c r="W43" s="48" t="n">
        <f aca="false">W42+W39</f>
        <v>100774.21</v>
      </c>
      <c r="X43" s="17" t="n">
        <f aca="false">X42+X39</f>
        <v>-6450</v>
      </c>
      <c r="Y43" s="48" t="n">
        <f aca="false">Y42+Y39</f>
        <v>-11714.87</v>
      </c>
      <c r="Z43" s="17" t="n">
        <f aca="false">Z42+Z39</f>
        <v>0</v>
      </c>
      <c r="AA43" s="48" t="n">
        <f aca="false">AA42+AA39</f>
        <v>-1694950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-950605.3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0</v>
      </c>
      <c r="E45" s="47" t="n">
        <f aca="false">SUM(G45,I45,K45,M45,O45,Q45,S45,U45,W45,Y45,AA45,AC45,AE45,AG45,AI45,AK45,AM45)</f>
        <v>0</v>
      </c>
      <c r="F45" s="44" t="n">
        <f aca="false">('TIE-OUT'!P45+'TIE-OUT'!R45)+(RECLASS!P45+RECLASS!R45)</f>
        <v>0</v>
      </c>
      <c r="G45" s="45" t="n">
        <f aca="false">('TIE-OUT'!Q45+'TIE-OUT'!S45)+(RECLASS!Q45+RECLASS!S45)</f>
        <v>0</v>
      </c>
      <c r="H45" s="13" t="n">
        <f aca="false">'TX-EGM-GL'!H45+'TX-HPL-GL '!H45</f>
        <v>0</v>
      </c>
      <c r="I45" s="47" t="n">
        <f aca="false">'TX-EGM-GL'!I45+'TX-HPL-GL '!I45</f>
        <v>0</v>
      </c>
      <c r="J45" s="13" t="n">
        <f aca="false">'TX-EGM-GL'!J45+'TX-HPL-GL '!J45</f>
        <v>0</v>
      </c>
      <c r="K45" s="47" t="n">
        <f aca="false">'TX-EGM-GL'!K45+'TX-HPL-GL '!K45</f>
        <v>0</v>
      </c>
      <c r="L45" s="13" t="n">
        <f aca="false">'TX-EGM-GL'!L45+'TX-HPL-GL '!L45</f>
        <v>0</v>
      </c>
      <c r="M45" s="47" t="n">
        <f aca="false">'TX-EGM-GL'!M45+'TX-HPL-GL '!M45</f>
        <v>0</v>
      </c>
      <c r="N45" s="13" t="n">
        <f aca="false">'TX-EGM-GL'!N45+'TX-HPL-GL '!N45</f>
        <v>0</v>
      </c>
      <c r="O45" s="47" t="n">
        <f aca="false">'TX-EGM-GL'!O45+'TX-HPL-GL '!O45</f>
        <v>0</v>
      </c>
      <c r="P45" s="13" t="n">
        <f aca="false">'TX-EGM-GL'!P45+'TX-HPL-GL '!P45</f>
        <v>0</v>
      </c>
      <c r="Q45" s="47" t="n">
        <f aca="false">'TX-EGM-GL'!Q45+'TX-HPL-GL '!Q45</f>
        <v>0</v>
      </c>
      <c r="R45" s="13" t="n">
        <f aca="false">'TX-EGM-GL'!R45+'TX-HPL-GL '!R45</f>
        <v>0</v>
      </c>
      <c r="S45" s="47" t="n">
        <f aca="false">'TX-EGM-GL'!S45+'TX-HPL-GL '!S45</f>
        <v>0</v>
      </c>
      <c r="T45" s="13" t="n">
        <f aca="false">'TX-EGM-GL'!T45+'TX-HPL-GL '!T45</f>
        <v>0</v>
      </c>
      <c r="U45" s="47" t="n">
        <f aca="false">'TX-EGM-GL'!U45+'TX-HPL-GL '!U45</f>
        <v>0</v>
      </c>
      <c r="V45" s="13" t="n">
        <f aca="false">'TX-EGM-GL'!V45+'TX-HPL-GL '!V45</f>
        <v>0</v>
      </c>
      <c r="W45" s="47" t="n">
        <f aca="false">'TX-EGM-GL'!W45+'TX-HPL-GL '!W45</f>
        <v>0</v>
      </c>
      <c r="X45" s="13" t="n">
        <f aca="false">'TX-EGM-GL'!X45+'TX-HPL-GL '!X45</f>
        <v>0</v>
      </c>
      <c r="Y45" s="47" t="n">
        <f aca="false">'TX-EGM-GL'!Y45+'TX-HPL-GL '!Y45</f>
        <v>0</v>
      </c>
      <c r="Z45" s="13" t="n">
        <f aca="false">'TX-EGM-GL'!Z45+'TX-HPL-GL '!Z45</f>
        <v>0</v>
      </c>
      <c r="AA45" s="47" t="n">
        <f aca="false">'TX-EGM-GL'!AA45+'TX-HPL-GL '!AA45</f>
        <v>0</v>
      </c>
      <c r="AB45" s="13" t="n">
        <f aca="false">'TX-EGM-GL'!AB45+'TX-HPL-GL '!AB45</f>
        <v>0</v>
      </c>
      <c r="AC45" s="47" t="n">
        <f aca="false">'TX-EGM-GL'!AC45+'TX-HPL-GL '!AC45</f>
        <v>0</v>
      </c>
      <c r="AD45" s="13" t="n">
        <f aca="false">'TX-EGM-GL'!AD45+'TX-HPL-GL '!AD45</f>
        <v>0</v>
      </c>
      <c r="AE45" s="47" t="n">
        <f aca="false">'TX-EGM-GL'!AE45+'TX-HPL-GL '!AE45</f>
        <v>0</v>
      </c>
      <c r="AF45" s="13" t="n">
        <f aca="false">'TX-EGM-GL'!AN45+'TX-HPL-GL '!AN45</f>
        <v>0</v>
      </c>
      <c r="AG45" s="47" t="n">
        <f aca="false">'TX-EGM-GL'!AO45+'TX-HPL-GL '!AO45</f>
        <v>0</v>
      </c>
      <c r="AH45" s="13" t="n">
        <f aca="false">'TX-EGM-GL'!AP45+'TX-HPL-GL '!AP45</f>
        <v>0</v>
      </c>
      <c r="AI45" s="47" t="n">
        <f aca="false">'TX-EGM-GL'!AQ45+'TX-HPL-GL '!AQ45</f>
        <v>0</v>
      </c>
      <c r="AJ45" s="13" t="n">
        <f aca="false">'TX-EGM-GL'!AR45+'TX-HPL-GL '!AR45</f>
        <v>0</v>
      </c>
      <c r="AK45" s="47" t="n">
        <f aca="false">'TX-EGM-GL'!AS45+'TX-HPL-GL '!AS45</f>
        <v>0</v>
      </c>
      <c r="AL45" s="13" t="n">
        <f aca="false">'TX-EGM-GL'!AT45+'TX-HPL-GL '!AT45</f>
        <v>0</v>
      </c>
      <c r="AM45" s="47" t="n">
        <f aca="false">'TX-EGM-GL'!AU45+'TX-HPL-GL '!AU45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0</v>
      </c>
      <c r="E47" s="47" t="n">
        <f aca="false">SUM(G47,I47,K47,M47,O47,Q47,S47,U47,W47,Y47,AA47,AC47,AE47,AG47,AI47,AK47,AM47)</f>
        <v>-69038</v>
      </c>
      <c r="F47" s="13" t="n">
        <f aca="false">('TIE-OUT'!P47+'TIE-OUT'!R47)+(RECLASS!P47+RECLASS!R47)</f>
        <v>0</v>
      </c>
      <c r="G47" s="47" t="n">
        <f aca="false">('TIE-OUT'!Q47+'TIE-OUT'!S47)+(RECLASS!Q47+RECLASS!S47)</f>
        <v>0</v>
      </c>
      <c r="H47" s="13" t="n">
        <f aca="false">'TX-EGM-GL'!H47+'TX-HPL-GL '!H47</f>
        <v>0</v>
      </c>
      <c r="I47" s="47" t="n">
        <f aca="false">'TX-EGM-GL'!I47+'TX-HPL-GL '!I47</f>
        <v>9000</v>
      </c>
      <c r="J47" s="13" t="n">
        <f aca="false">'TX-EGM-GL'!J47+'TX-HPL-GL '!J47</f>
        <v>0</v>
      </c>
      <c r="K47" s="47" t="n">
        <f aca="false">'TX-EGM-GL'!K47+'TX-HPL-GL '!K47</f>
        <v>-18000</v>
      </c>
      <c r="L47" s="13" t="n">
        <f aca="false">'TX-EGM-GL'!L47+'TX-HPL-GL '!L47</f>
        <v>0</v>
      </c>
      <c r="M47" s="47" t="n">
        <f aca="false">'TX-EGM-GL'!M47+'TX-HPL-GL '!M47</f>
        <v>0</v>
      </c>
      <c r="N47" s="13" t="n">
        <f aca="false">'TX-EGM-GL'!N47+'TX-HPL-GL '!N47</f>
        <v>0</v>
      </c>
      <c r="O47" s="47" t="n">
        <f aca="false">'TX-EGM-GL'!O47+'TX-HPL-GL '!O47</f>
        <v>9000</v>
      </c>
      <c r="P47" s="13" t="n">
        <f aca="false">'TX-EGM-GL'!P47+'TX-HPL-GL '!P47</f>
        <v>0</v>
      </c>
      <c r="Q47" s="47" t="n">
        <f aca="false">'TX-EGM-GL'!Q47+'TX-HPL-GL '!Q47</f>
        <v>0</v>
      </c>
      <c r="R47" s="13" t="n">
        <f aca="false">'TX-EGM-GL'!R47+'TX-HPL-GL '!R47</f>
        <v>0</v>
      </c>
      <c r="S47" s="47" t="n">
        <f aca="false">'TX-EGM-GL'!S47+'TX-HPL-GL '!S47</f>
        <v>0</v>
      </c>
      <c r="T47" s="13" t="n">
        <f aca="false">'TX-EGM-GL'!T47+'TX-HPL-GL '!T47</f>
        <v>0</v>
      </c>
      <c r="U47" s="47" t="n">
        <f aca="false">'TX-EGM-GL'!U47+'TX-HPL-GL '!U47</f>
        <v>0</v>
      </c>
      <c r="V47" s="13" t="n">
        <f aca="false">'TX-EGM-GL'!V47+'TX-HPL-GL '!V47</f>
        <v>0</v>
      </c>
      <c r="W47" s="47" t="n">
        <f aca="false">'TX-EGM-GL'!W47+'TX-HPL-GL '!W47</f>
        <v>0</v>
      </c>
      <c r="X47" s="13" t="n">
        <f aca="false">'TX-EGM-GL'!X47+'TX-HPL-GL '!X47</f>
        <v>0</v>
      </c>
      <c r="Y47" s="47" t="n">
        <f aca="false">'TX-EGM-GL'!Y47+'TX-HPL-GL '!Y47</f>
        <v>-69038</v>
      </c>
      <c r="Z47" s="13" t="n">
        <f aca="false">'TX-EGM-GL'!Z47+'TX-HPL-GL '!Z47</f>
        <v>0</v>
      </c>
      <c r="AA47" s="47" t="n">
        <f aca="false">'TX-EGM-GL'!AA47+'TX-HPL-GL '!AA47</f>
        <v>0</v>
      </c>
      <c r="AB47" s="13" t="n">
        <f aca="false">'TX-EGM-GL'!AB47+'TX-HPL-GL '!AB47</f>
        <v>0</v>
      </c>
      <c r="AC47" s="47" t="n">
        <f aca="false">'TX-EGM-GL'!AC47+'TX-HPL-GL '!AC47</f>
        <v>0</v>
      </c>
      <c r="AD47" s="13" t="n">
        <f aca="false">'TX-EGM-GL'!AD47+'TX-HPL-GL '!AD47</f>
        <v>0</v>
      </c>
      <c r="AE47" s="47" t="n">
        <f aca="false">'TX-EGM-GL'!AE47+'TX-HPL-GL '!AE47</f>
        <v>0</v>
      </c>
      <c r="AF47" s="13" t="n">
        <f aca="false">'TX-EGM-GL'!AN47+'TX-HPL-GL '!AN47</f>
        <v>0</v>
      </c>
      <c r="AG47" s="47" t="n">
        <f aca="false">'TX-EGM-GL'!AO47+'TX-HPL-GL '!AO47</f>
        <v>0</v>
      </c>
      <c r="AH47" s="13" t="n">
        <f aca="false">'TX-EGM-GL'!AP47+'TX-HPL-GL '!AP47</f>
        <v>0</v>
      </c>
      <c r="AI47" s="47" t="n">
        <f aca="false">'TX-EGM-GL'!AQ47+'TX-HPL-GL '!AQ47</f>
        <v>0</v>
      </c>
      <c r="AJ47" s="13" t="n">
        <f aca="false">'TX-EGM-GL'!AR47+'TX-HPL-GL '!AR47</f>
        <v>0</v>
      </c>
      <c r="AK47" s="47" t="n">
        <f aca="false">'TX-EGM-GL'!AS47+'TX-HPL-GL '!AS47</f>
        <v>0</v>
      </c>
      <c r="AL47" s="13" t="n">
        <f aca="false">'TX-EGM-GL'!AT47+'TX-HPL-GL '!AT47</f>
        <v>0</v>
      </c>
      <c r="AM47" s="47" t="n">
        <f aca="false">'TX-EGM-GL'!AU47+'TX-HPL-GL '!AU47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-527522</v>
      </c>
      <c r="E49" s="47" t="n">
        <f aca="false">SUM(G49,I49,K49,M49,O49,Q49,S49,U49,W49,Y49,AA49,AC49,AE49,AG49,AI49,AK49,AM49)</f>
        <v>-908789.774</v>
      </c>
      <c r="F49" s="13" t="n">
        <f aca="false">('TIE-OUT'!P49+'TIE-OUT'!R49)+(RECLASS!P49+RECLASS!R49)</f>
        <v>0</v>
      </c>
      <c r="G49" s="47" t="n">
        <f aca="false">('TIE-OUT'!Q49+'TIE-OUT'!S49)+(RECLASS!Q49+RECLASS!S49)</f>
        <v>0</v>
      </c>
      <c r="H49" s="13" t="n">
        <f aca="false">'TX-EGM-GL'!H49+'TX-HPL-GL '!H49</f>
        <v>0</v>
      </c>
      <c r="I49" s="47" t="n">
        <f aca="false">'TX-EGM-GL'!I49+'TX-HPL-GL '!I49</f>
        <v>0</v>
      </c>
      <c r="J49" s="13" t="n">
        <f aca="false">'TX-EGM-GL'!J49+'TX-HPL-GL '!J49</f>
        <v>1272389</v>
      </c>
      <c r="K49" s="47" t="n">
        <f aca="false">'TX-EGM-GL'!K49+'TX-HPL-GL '!K49</f>
        <v>2191053.858</v>
      </c>
      <c r="L49" s="13" t="n">
        <f aca="false">'TX-EGM-GL'!L49+'TX-HPL-GL '!L49</f>
        <v>-2375592</v>
      </c>
      <c r="M49" s="47" t="n">
        <f aca="false">'TX-EGM-GL'!M49+'TX-HPL-GL '!M49</f>
        <v>-4090769.424</v>
      </c>
      <c r="N49" s="13" t="n">
        <f aca="false">'TX-EGM-GL'!N49+'TX-HPL-GL '!N49</f>
        <v>1831703</v>
      </c>
      <c r="O49" s="47" t="n">
        <f aca="false">'TX-EGM-GL'!O49+'TX-HPL-GL '!O49</f>
        <v>4746620.676</v>
      </c>
      <c r="P49" s="13" t="n">
        <f aca="false">'TX-EGM-GL'!P49+'TX-HPL-GL '!P49</f>
        <v>-389900</v>
      </c>
      <c r="Q49" s="47" t="n">
        <f aca="false">'TX-EGM-GL'!Q49+'TX-HPL-GL '!Q49</f>
        <v>-2264232.8</v>
      </c>
      <c r="R49" s="13" t="n">
        <f aca="false">'TX-EGM-GL'!R49+'TX-HPL-GL '!R49</f>
        <v>-165630</v>
      </c>
      <c r="S49" s="47" t="n">
        <f aca="false">'TX-EGM-GL'!S49+'TX-HPL-GL '!S49</f>
        <v>-285214.86</v>
      </c>
      <c r="T49" s="13" t="n">
        <f aca="false">'TX-EGM-GL'!T49+'TX-HPL-GL '!T49</f>
        <v>172225</v>
      </c>
      <c r="U49" s="47" t="n">
        <f aca="false">'TX-EGM-GL'!U49+'TX-HPL-GL '!U49</f>
        <v>296571.45</v>
      </c>
      <c r="V49" s="13" t="n">
        <f aca="false">'TX-EGM-GL'!V49+'TX-HPL-GL '!V49</f>
        <v>-153820</v>
      </c>
      <c r="W49" s="47" t="n">
        <f aca="false">'TX-EGM-GL'!W49+'TX-HPL-GL '!W49</f>
        <v>-264878.04</v>
      </c>
      <c r="X49" s="13" t="n">
        <f aca="false">'TX-EGM-GL'!X49+'TX-HPL-GL '!X49</f>
        <v>7420</v>
      </c>
      <c r="Y49" s="47" t="n">
        <f aca="false">'TX-EGM-GL'!Y49+'TX-HPL-GL '!Y49</f>
        <v>12777.24</v>
      </c>
      <c r="Z49" s="13" t="n">
        <f aca="false">'TX-EGM-GL'!Z49+'TX-HPL-GL '!Z49</f>
        <v>1952</v>
      </c>
      <c r="AA49" s="47" t="n">
        <f aca="false">'TX-EGM-GL'!AA49+'TX-HPL-GL '!AA49</f>
        <v>3361.344</v>
      </c>
      <c r="AB49" s="13" t="n">
        <f aca="false">'TX-EGM-GL'!AB49+'TX-HPL-GL '!AB49</f>
        <v>-184252</v>
      </c>
      <c r="AC49" s="47" t="n">
        <f aca="false">'TX-EGM-GL'!AC49+'TX-HPL-GL '!AC49</f>
        <v>-317281.944</v>
      </c>
      <c r="AD49" s="13" t="n">
        <f aca="false">'TX-EGM-GL'!AD49+'TX-HPL-GL '!AD49</f>
        <v>-544017</v>
      </c>
      <c r="AE49" s="47" t="n">
        <f aca="false">'TX-EGM-GL'!AE49+'TX-HPL-GL '!AE49</f>
        <v>-936797.274</v>
      </c>
      <c r="AF49" s="13" t="n">
        <f aca="false">'TX-EGM-GL'!AN49+'TX-HPL-GL '!AN49</f>
        <v>0</v>
      </c>
      <c r="AG49" s="47" t="n">
        <f aca="false">'TX-EGM-GL'!AO49+'TX-HPL-GL '!AO49</f>
        <v>0</v>
      </c>
      <c r="AH49" s="13" t="n">
        <f aca="false">'TX-EGM-GL'!AP49+'TX-HPL-GL '!AP49</f>
        <v>0</v>
      </c>
      <c r="AI49" s="47" t="n">
        <f aca="false">'TX-EGM-GL'!AQ49+'TX-HPL-GL '!AQ49</f>
        <v>0</v>
      </c>
      <c r="AJ49" s="13" t="n">
        <f aca="false">'TX-EGM-GL'!AR49+'TX-HPL-GL '!AR49</f>
        <v>0</v>
      </c>
      <c r="AK49" s="47" t="n">
        <f aca="false">'TX-EGM-GL'!AS49+'TX-HPL-GL '!AS49</f>
        <v>0</v>
      </c>
      <c r="AL49" s="13" t="n">
        <f aca="false">'TX-EGM-GL'!AT49+'TX-HPL-GL '!AT49</f>
        <v>0</v>
      </c>
      <c r="AM49" s="47" t="n">
        <f aca="false">'TX-EGM-GL'!AU49+'TX-HPL-GL '!AU49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-9009</v>
      </c>
      <c r="E51" s="47" t="n">
        <f aca="false">SUM(G51,I51,K51,M51,O51,Q51,S51,U51,W51,Y51,AA51,AC51,AE51,AG51,AI51,AK51,AM51)</f>
        <v>-15454.2</v>
      </c>
      <c r="F51" s="13" t="n">
        <f aca="false">('TIE-OUT'!P51+'TIE-OUT'!R51)+(RECLASS!P51+RECLASS!R51)</f>
        <v>0</v>
      </c>
      <c r="G51" s="47" t="n">
        <f aca="false">('TIE-OUT'!Q51+'TIE-OUT'!S51)+(RECLASS!Q51+RECLASS!S51)</f>
        <v>0</v>
      </c>
      <c r="H51" s="13" t="n">
        <f aca="false">'TX-EGM-GL'!H51+'TX-HPL-GL '!H51</f>
        <v>0</v>
      </c>
      <c r="I51" s="47" t="n">
        <f aca="false">'TX-EGM-GL'!I51+'TX-HPL-GL '!I51</f>
        <v>0</v>
      </c>
      <c r="J51" s="13" t="n">
        <f aca="false">'TX-EGM-GL'!J51+'TX-HPL-GL '!J51</f>
        <v>-8455</v>
      </c>
      <c r="K51" s="47" t="n">
        <f aca="false">'TX-EGM-GL'!K51+'TX-HPL-GL '!K51</f>
        <v>-14500</v>
      </c>
      <c r="L51" s="13" t="n">
        <f aca="false">'TX-EGM-GL'!L51+'TX-HPL-GL '!L51</f>
        <v>46</v>
      </c>
      <c r="M51" s="47" t="n">
        <f aca="false">'TX-EGM-GL'!M51+'TX-HPL-GL '!M51</f>
        <v>79</v>
      </c>
      <c r="N51" s="13" t="n">
        <f aca="false">'TX-EGM-GL'!N51+'TX-HPL-GL '!N51</f>
        <v>-600</v>
      </c>
      <c r="O51" s="47" t="n">
        <f aca="false">'TX-EGM-GL'!O51+'TX-HPL-GL '!O51</f>
        <v>-1033.2</v>
      </c>
      <c r="P51" s="13" t="n">
        <f aca="false">'TX-EGM-GL'!P51+'TX-HPL-GL '!P51</f>
        <v>0</v>
      </c>
      <c r="Q51" s="47" t="n">
        <f aca="false">'TX-EGM-GL'!Q51+'TX-HPL-GL '!Q51</f>
        <v>0</v>
      </c>
      <c r="R51" s="13" t="n">
        <f aca="false">'TX-EGM-GL'!R51+'TX-HPL-GL '!R51</f>
        <v>0</v>
      </c>
      <c r="S51" s="47" t="n">
        <f aca="false">'TX-EGM-GL'!S51+'TX-HPL-GL '!S51</f>
        <v>0</v>
      </c>
      <c r="T51" s="13" t="n">
        <f aca="false">'TX-EGM-GL'!T51+'TX-HPL-GL '!T51</f>
        <v>0</v>
      </c>
      <c r="U51" s="47" t="n">
        <f aca="false">'TX-EGM-GL'!U51+'TX-HPL-GL '!U51</f>
        <v>0</v>
      </c>
      <c r="V51" s="13" t="n">
        <f aca="false">'TX-EGM-GL'!V51+'TX-HPL-GL '!V51</f>
        <v>0</v>
      </c>
      <c r="W51" s="47" t="n">
        <f aca="false">'TX-EGM-GL'!W51+'TX-HPL-GL '!W51</f>
        <v>0</v>
      </c>
      <c r="X51" s="13" t="n">
        <f aca="false">'TX-EGM-GL'!X51+'TX-HPL-GL '!X51</f>
        <v>0</v>
      </c>
      <c r="Y51" s="47" t="n">
        <f aca="false">'TX-EGM-GL'!Y51+'TX-HPL-GL '!Y51</f>
        <v>0</v>
      </c>
      <c r="Z51" s="13" t="n">
        <f aca="false">'TX-EGM-GL'!Z51+'TX-HPL-GL '!Z51</f>
        <v>0</v>
      </c>
      <c r="AA51" s="47" t="n">
        <f aca="false">'TX-EGM-GL'!AA51+'TX-HPL-GL '!AA51</f>
        <v>0</v>
      </c>
      <c r="AB51" s="13" t="n">
        <f aca="false">'TX-EGM-GL'!AB51+'TX-HPL-GL '!AB51</f>
        <v>0</v>
      </c>
      <c r="AC51" s="47" t="n">
        <f aca="false">'TX-EGM-GL'!AC51+'TX-HPL-GL '!AC51</f>
        <v>0</v>
      </c>
      <c r="AD51" s="13" t="n">
        <f aca="false">'TX-EGM-GL'!AD51+'TX-HPL-GL '!AD51</f>
        <v>0</v>
      </c>
      <c r="AE51" s="47" t="n">
        <f aca="false">'TX-EGM-GL'!AE51+'TX-HPL-GL '!AE51</f>
        <v>0</v>
      </c>
      <c r="AF51" s="13" t="n">
        <f aca="false">'TX-EGM-GL'!AN51+'TX-HPL-GL '!AN51</f>
        <v>0</v>
      </c>
      <c r="AG51" s="47" t="n">
        <f aca="false">'TX-EGM-GL'!AO51+'TX-HPL-GL '!AO51</f>
        <v>0</v>
      </c>
      <c r="AH51" s="13" t="n">
        <f aca="false">'TX-EGM-GL'!AP51+'TX-HPL-GL '!AP51</f>
        <v>0</v>
      </c>
      <c r="AI51" s="47" t="n">
        <f aca="false">'TX-EGM-GL'!AQ51+'TX-HPL-GL '!AQ51</f>
        <v>0</v>
      </c>
      <c r="AJ51" s="13" t="n">
        <f aca="false">'TX-EGM-GL'!AR51+'TX-HPL-GL '!AR51</f>
        <v>0</v>
      </c>
      <c r="AK51" s="47" t="n">
        <f aca="false">'TX-EGM-GL'!AS51+'TX-HPL-GL '!AS51</f>
        <v>0</v>
      </c>
      <c r="AL51" s="13" t="n">
        <f aca="false">'TX-EGM-GL'!AT51+'TX-HPL-GL '!AT51</f>
        <v>0</v>
      </c>
      <c r="AM51" s="47" t="n">
        <f aca="false">'TX-EGM-GL'!AU51+'TX-HPL-GL '!AU51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-44868726</v>
      </c>
      <c r="E54" s="47" t="n">
        <f aca="false">SUM(G54,I54,K54,M54,O54,Q54,S54,U54,W54,Y54,AA54,AC54,AE54,AG54,AI54,AK54,AM54)</f>
        <v>-1061267.19</v>
      </c>
      <c r="F54" s="44" t="n">
        <f aca="false">('TIE-OUT'!P54+'TIE-OUT'!R54)+(RECLASS!P54+RECLASS!R54)</f>
        <v>0</v>
      </c>
      <c r="G54" s="45" t="n">
        <f aca="false">('TIE-OUT'!Q54+'TIE-OUT'!S54)+(RECLASS!Q54+RECLASS!S54)</f>
        <v>0</v>
      </c>
      <c r="H54" s="13" t="n">
        <f aca="false">'TX-EGM-GL'!H54+'TX-HPL-GL '!H54</f>
        <v>-43121339</v>
      </c>
      <c r="I54" s="47" t="n">
        <f aca="false">'TX-EGM-GL'!I54+'TX-HPL-GL '!I54</f>
        <v>-352978.04</v>
      </c>
      <c r="J54" s="13" t="n">
        <f aca="false">'TX-EGM-GL'!J54+'TX-HPL-GL '!J54</f>
        <v>-15254601</v>
      </c>
      <c r="K54" s="47" t="n">
        <f aca="false">'TX-EGM-GL'!K54+'TX-HPL-GL '!K54</f>
        <v>-240436.28</v>
      </c>
      <c r="L54" s="13" t="n">
        <f aca="false">'TX-EGM-GL'!L54+'TX-HPL-GL '!L54</f>
        <v>12158937</v>
      </c>
      <c r="M54" s="47" t="n">
        <f aca="false">'TX-EGM-GL'!M54+'TX-HPL-GL '!M54</f>
        <v>437469.57</v>
      </c>
      <c r="N54" s="13" t="n">
        <f aca="false">'TX-EGM-GL'!N54+'TX-HPL-GL '!N54</f>
        <v>1240000</v>
      </c>
      <c r="O54" s="47" t="n">
        <f aca="false">'TX-EGM-GL'!O54+'TX-HPL-GL '!O54</f>
        <v>5014.2</v>
      </c>
      <c r="P54" s="13" t="n">
        <f aca="false">'TX-EGM-GL'!P54+'TX-HPL-GL '!P54</f>
        <v>-815337</v>
      </c>
      <c r="Q54" s="47" t="n">
        <f aca="false">'TX-EGM-GL'!Q54+'TX-HPL-GL '!Q54</f>
        <v>-344724.43</v>
      </c>
      <c r="R54" s="13" t="n">
        <f aca="false">'TX-EGM-GL'!R54+'TX-HPL-GL '!R54</f>
        <v>-29032</v>
      </c>
      <c r="S54" s="47" t="n">
        <f aca="false">'TX-EGM-GL'!S54+'TX-HPL-GL '!S54</f>
        <v>0</v>
      </c>
      <c r="T54" s="13" t="n">
        <f aca="false">'TX-EGM-GL'!T54+'TX-HPL-GL '!T54</f>
        <v>29032</v>
      </c>
      <c r="U54" s="47" t="n">
        <f aca="false">'TX-EGM-GL'!U54+'TX-HPL-GL '!U54</f>
        <v>-568246.65</v>
      </c>
      <c r="V54" s="13" t="n">
        <f aca="false">'TX-EGM-GL'!V54+'TX-HPL-GL '!V54</f>
        <v>-0</v>
      </c>
      <c r="W54" s="47" t="n">
        <f aca="false">'TX-EGM-GL'!W54+'TX-HPL-GL '!W54</f>
        <v>-1104</v>
      </c>
      <c r="X54" s="13" t="n">
        <f aca="false">'TX-EGM-GL'!X54+'TX-HPL-GL '!X54</f>
        <v>710453</v>
      </c>
      <c r="Y54" s="47" t="n">
        <f aca="false">'TX-EGM-GL'!Y54+'TX-HPL-GL '!Y54</f>
        <v>1426.23</v>
      </c>
      <c r="Z54" s="13" t="n">
        <f aca="false">'TX-EGM-GL'!Z54+'TX-HPL-GL '!Z54</f>
        <v>-28882</v>
      </c>
      <c r="AA54" s="47" t="n">
        <f aca="false">'TX-EGM-GL'!AA54+'TX-HPL-GL '!AA54</f>
        <v>364.63</v>
      </c>
      <c r="AB54" s="13" t="n">
        <f aca="false">'TX-EGM-GL'!AB54+'TX-HPL-GL '!AB54</f>
        <v>0</v>
      </c>
      <c r="AC54" s="47" t="n">
        <f aca="false">'TX-EGM-GL'!AC54+'TX-HPL-GL '!AC54</f>
        <v>0</v>
      </c>
      <c r="AD54" s="13" t="n">
        <f aca="false">'TX-EGM-GL'!AD54+'TX-HPL-GL '!AD54</f>
        <v>242043</v>
      </c>
      <c r="AE54" s="47" t="n">
        <f aca="false">'TX-EGM-GL'!AE54+'TX-HPL-GL '!AE54</f>
        <v>1947.58</v>
      </c>
      <c r="AF54" s="13" t="n">
        <f aca="false">'TX-EGM-GL'!AN54+'TX-HPL-GL '!AN54</f>
        <v>0</v>
      </c>
      <c r="AG54" s="47" t="n">
        <f aca="false">'TX-EGM-GL'!AO54+'TX-HPL-GL '!AO54</f>
        <v>0</v>
      </c>
      <c r="AH54" s="13" t="n">
        <f aca="false">'TX-EGM-GL'!AP54+'TX-HPL-GL '!AP54</f>
        <v>0</v>
      </c>
      <c r="AI54" s="47" t="n">
        <f aca="false">'TX-EGM-GL'!AQ54+'TX-HPL-GL '!AQ54</f>
        <v>0</v>
      </c>
      <c r="AJ54" s="13" t="n">
        <f aca="false">'TX-EGM-GL'!AR54+'TX-HPL-GL '!AR54</f>
        <v>0</v>
      </c>
      <c r="AK54" s="47" t="n">
        <f aca="false">'TX-EGM-GL'!AS54+'TX-HPL-GL '!AS54</f>
        <v>0</v>
      </c>
      <c r="AL54" s="13" t="n">
        <f aca="false">'TX-EGM-GL'!AT54+'TX-HPL-GL '!AT54</f>
        <v>0</v>
      </c>
      <c r="AM54" s="47" t="n">
        <f aca="false">'TX-EGM-GL'!AU54+'TX-HPL-GL '!AU54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3992658</v>
      </c>
      <c r="E55" s="47" t="n">
        <f aca="false">SUM(G55,I55,K55,M55,O55,Q55,S55,U55,W55,Y55,AA55,AC55,AE55,AG55,AI55,AK55,AM55)</f>
        <v>-802697</v>
      </c>
      <c r="F55" s="114" t="n">
        <f aca="false">('TIE-OUT'!P55+'TIE-OUT'!R55)+(RECLASS!P55+RECLASS!R55)</f>
        <v>0</v>
      </c>
      <c r="G55" s="115" t="n">
        <f aca="false">('TIE-OUT'!Q55+'TIE-OUT'!S55)+(RECLASS!Q55+RECLASS!S55)</f>
        <v>0</v>
      </c>
      <c r="H55" s="13" t="n">
        <f aca="false">'TX-EGM-GL'!H55+'TX-HPL-GL '!H55</f>
        <v>0</v>
      </c>
      <c r="I55" s="47" t="n">
        <f aca="false">'TX-EGM-GL'!I55+'TX-HPL-GL '!I55</f>
        <v>0</v>
      </c>
      <c r="J55" s="13" t="n">
        <f aca="false">'TX-EGM-GL'!J55+'TX-HPL-GL '!J55</f>
        <v>0</v>
      </c>
      <c r="K55" s="47" t="n">
        <f aca="false">'TX-EGM-GL'!K55+'TX-HPL-GL '!K55</f>
        <v>0</v>
      </c>
      <c r="L55" s="13" t="n">
        <f aca="false">'TX-EGM-GL'!L55+'TX-HPL-GL '!L55</f>
        <v>0</v>
      </c>
      <c r="M55" s="47" t="n">
        <f aca="false">'TX-EGM-GL'!M55+'TX-HPL-GL '!M55</f>
        <v>0</v>
      </c>
      <c r="N55" s="13" t="n">
        <f aca="false">'TX-EGM-GL'!N55+'TX-HPL-GL '!N55</f>
        <v>0</v>
      </c>
      <c r="O55" s="47" t="n">
        <f aca="false">'TX-EGM-GL'!O55+'TX-HPL-GL '!O55</f>
        <v>0</v>
      </c>
      <c r="P55" s="13" t="n">
        <f aca="false">'TX-EGM-GL'!P55+'TX-HPL-GL '!P55</f>
        <v>0</v>
      </c>
      <c r="Q55" s="47" t="n">
        <f aca="false">'TX-EGM-GL'!Q55+'TX-HPL-GL '!Q55</f>
        <v>-1083457</v>
      </c>
      <c r="R55" s="13" t="n">
        <f aca="false">'TX-EGM-GL'!R55+'TX-HPL-GL '!R55</f>
        <v>0</v>
      </c>
      <c r="S55" s="47" t="n">
        <f aca="false">'TX-EGM-GL'!S55+'TX-HPL-GL '!S55</f>
        <v>0</v>
      </c>
      <c r="T55" s="13" t="n">
        <f aca="false">'TX-EGM-GL'!T55+'TX-HPL-GL '!T55</f>
        <v>0</v>
      </c>
      <c r="U55" s="47" t="n">
        <f aca="false">'TX-EGM-GL'!U55+'TX-HPL-GL '!U55</f>
        <v>170832</v>
      </c>
      <c r="V55" s="13" t="n">
        <f aca="false">'TX-EGM-GL'!V55+'TX-HPL-GL '!V55</f>
        <v>3992658</v>
      </c>
      <c r="W55" s="47" t="n">
        <f aca="false">'TX-EGM-GL'!W55+'TX-HPL-GL '!W55</f>
        <v>109928</v>
      </c>
      <c r="X55" s="13" t="n">
        <f aca="false">'TX-EGM-GL'!X55+'TX-HPL-GL '!X55</f>
        <v>0</v>
      </c>
      <c r="Y55" s="47" t="n">
        <f aca="false">'TX-EGM-GL'!Y55+'TX-HPL-GL '!Y55</f>
        <v>0</v>
      </c>
      <c r="Z55" s="13" t="n">
        <f aca="false">'TX-EGM-GL'!Z55+'TX-HPL-GL '!Z55</f>
        <v>0</v>
      </c>
      <c r="AA55" s="47" t="n">
        <f aca="false">'TX-EGM-GL'!AA55+'TX-HPL-GL '!AA55</f>
        <v>0</v>
      </c>
      <c r="AB55" s="13" t="n">
        <f aca="false">'TX-EGM-GL'!AB55+'TX-HPL-GL '!AB55</f>
        <v>0</v>
      </c>
      <c r="AC55" s="47" t="n">
        <f aca="false">'TX-EGM-GL'!AC55+'TX-HPL-GL '!AC55</f>
        <v>0</v>
      </c>
      <c r="AD55" s="13" t="n">
        <f aca="false">'TX-EGM-GL'!AD55+'TX-HPL-GL '!AD55</f>
        <v>0</v>
      </c>
      <c r="AE55" s="47" t="n">
        <f aca="false">'TX-EGM-GL'!AE55+'TX-HPL-GL '!AE55</f>
        <v>0</v>
      </c>
      <c r="AF55" s="13" t="n">
        <f aca="false">'TX-EGM-GL'!AN55+'TX-HPL-GL '!AN55</f>
        <v>0</v>
      </c>
      <c r="AG55" s="47" t="n">
        <f aca="false">'TX-EGM-GL'!AO55+'TX-HPL-GL '!AO55</f>
        <v>0</v>
      </c>
      <c r="AH55" s="13" t="n">
        <f aca="false">'TX-EGM-GL'!AP55+'TX-HPL-GL '!AP55</f>
        <v>0</v>
      </c>
      <c r="AI55" s="47" t="n">
        <f aca="false">'TX-EGM-GL'!AQ55+'TX-HPL-GL '!AQ55</f>
        <v>0</v>
      </c>
      <c r="AJ55" s="13" t="n">
        <f aca="false">'TX-EGM-GL'!AR55+'TX-HPL-GL '!AR55</f>
        <v>0</v>
      </c>
      <c r="AK55" s="47" t="n">
        <f aca="false">'TX-EGM-GL'!AS55+'TX-HPL-GL '!AS55</f>
        <v>0</v>
      </c>
      <c r="AL55" s="13" t="n">
        <f aca="false">'TX-EGM-GL'!AT55+'TX-HPL-GL '!AT55</f>
        <v>0</v>
      </c>
      <c r="AM55" s="47" t="n">
        <f aca="false">'TX-EGM-GL'!AU55+'TX-HPL-GL '!AU55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-40876068</v>
      </c>
      <c r="E56" s="48" t="n">
        <f aca="false">SUM(E54:E55)</f>
        <v>-1863964.19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-43121339</v>
      </c>
      <c r="I56" s="48" t="n">
        <f aca="false">SUM(I54:I55)</f>
        <v>-352978.04</v>
      </c>
      <c r="J56" s="17" t="n">
        <f aca="false">SUM(J54:J55)</f>
        <v>-15254601</v>
      </c>
      <c r="K56" s="48" t="n">
        <f aca="false">SUM(K54:K55)</f>
        <v>-240436.28</v>
      </c>
      <c r="L56" s="17" t="n">
        <f aca="false">SUM(L54:L55)</f>
        <v>12158937</v>
      </c>
      <c r="M56" s="48" t="n">
        <f aca="false">SUM(M54:M55)</f>
        <v>437469.57</v>
      </c>
      <c r="N56" s="17" t="n">
        <f aca="false">SUM(N54:N55)</f>
        <v>1240000</v>
      </c>
      <c r="O56" s="48" t="n">
        <f aca="false">SUM(O54:O55)</f>
        <v>5014.2</v>
      </c>
      <c r="P56" s="17" t="n">
        <f aca="false">SUM(P54:P55)</f>
        <v>-815337</v>
      </c>
      <c r="Q56" s="48" t="n">
        <f aca="false">SUM(Q54:Q55)</f>
        <v>-1428181.43</v>
      </c>
      <c r="R56" s="17" t="n">
        <f aca="false">SUM(R54:R55)</f>
        <v>-29032</v>
      </c>
      <c r="S56" s="48" t="n">
        <f aca="false">SUM(S54:S55)</f>
        <v>0</v>
      </c>
      <c r="T56" s="17" t="n">
        <f aca="false">SUM(T54:T55)</f>
        <v>29032</v>
      </c>
      <c r="U56" s="48" t="n">
        <f aca="false">SUM(U54:U55)</f>
        <v>-397414.65</v>
      </c>
      <c r="V56" s="17" t="n">
        <f aca="false">SUM(V54:V55)</f>
        <v>3992658</v>
      </c>
      <c r="W56" s="48" t="n">
        <f aca="false">SUM(W54:W55)</f>
        <v>108824</v>
      </c>
      <c r="X56" s="17" t="n">
        <f aca="false">SUM(X54:X55)</f>
        <v>710453</v>
      </c>
      <c r="Y56" s="48" t="n">
        <f aca="false">SUM(Y54:Y55)</f>
        <v>1426.23</v>
      </c>
      <c r="Z56" s="17" t="n">
        <f aca="false">SUM(Z54:Z55)</f>
        <v>-28882</v>
      </c>
      <c r="AA56" s="48" t="n">
        <f aca="false">SUM(AA54:AA55)</f>
        <v>364.63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242043</v>
      </c>
      <c r="AE56" s="48" t="n">
        <f aca="false">SUM(AE54:AE55)</f>
        <v>1947.58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0</v>
      </c>
      <c r="E59" s="47" t="n">
        <f aca="false">SUM(G59,I59,K59,M59,O59,Q59,S59,U59,W59,Y59,AA59,AC59,AE59,AG59,AI59,AK59,AM59)</f>
        <v>9346.32</v>
      </c>
      <c r="F59" s="44" t="n">
        <f aca="false">('TIE-OUT'!P59+'TIE-OUT'!R59)+(RECLASS!P59+RECLASS!R59)</f>
        <v>0</v>
      </c>
      <c r="G59" s="45" t="n">
        <f aca="false">('TIE-OUT'!Q59+'TIE-OUT'!S59)+(RECLASS!Q59+RECLASS!S59)</f>
        <v>0</v>
      </c>
      <c r="H59" s="13" t="n">
        <f aca="false">'TX-EGM-GL'!H59+'TX-HPL-GL '!H59</f>
        <v>0</v>
      </c>
      <c r="I59" s="47" t="n">
        <f aca="false">'TX-EGM-GL'!I59+'TX-HPL-GL '!I59</f>
        <v>0</v>
      </c>
      <c r="J59" s="13" t="n">
        <f aca="false">'TX-EGM-GL'!J59+'TX-HPL-GL '!J59</f>
        <v>0</v>
      </c>
      <c r="K59" s="47" t="n">
        <f aca="false">'TX-EGM-GL'!K59+'TX-HPL-GL '!K59</f>
        <v>-970.66</v>
      </c>
      <c r="L59" s="13" t="n">
        <f aca="false">'TX-EGM-GL'!L59+'TX-HPL-GL '!L59</f>
        <v>-0</v>
      </c>
      <c r="M59" s="47" t="n">
        <f aca="false">'TX-EGM-GL'!M59+'TX-HPL-GL '!M59</f>
        <v>-0</v>
      </c>
      <c r="N59" s="13" t="n">
        <f aca="false">'TX-EGM-GL'!N59+'TX-HPL-GL '!N59</f>
        <v>-0</v>
      </c>
      <c r="O59" s="47" t="n">
        <f aca="false">'TX-EGM-GL'!O59+'TX-HPL-GL '!O59</f>
        <v>-0</v>
      </c>
      <c r="P59" s="13" t="n">
        <f aca="false">'TX-EGM-GL'!P59+'TX-HPL-GL '!P59</f>
        <v>-0</v>
      </c>
      <c r="Q59" s="47" t="n">
        <f aca="false">'TX-EGM-GL'!Q59+'TX-HPL-GL '!Q59</f>
        <v>-0</v>
      </c>
      <c r="R59" s="13" t="n">
        <f aca="false">'TX-EGM-GL'!R59+'TX-HPL-GL '!R59</f>
        <v>-0</v>
      </c>
      <c r="S59" s="47" t="n">
        <f aca="false">'TX-EGM-GL'!S59+'TX-HPL-GL '!S59</f>
        <v>312.5</v>
      </c>
      <c r="T59" s="13" t="n">
        <f aca="false">'TX-EGM-GL'!T59+'TX-HPL-GL '!T59</f>
        <v>0</v>
      </c>
      <c r="U59" s="47" t="n">
        <f aca="false">'TX-EGM-GL'!U59+'TX-HPL-GL '!U59</f>
        <v>0</v>
      </c>
      <c r="V59" s="13" t="n">
        <f aca="false">'TX-EGM-GL'!V59+'TX-HPL-GL '!V59</f>
        <v>0</v>
      </c>
      <c r="W59" s="47" t="n">
        <f aca="false">'TX-EGM-GL'!W59+'TX-HPL-GL '!W59</f>
        <v>200</v>
      </c>
      <c r="X59" s="13" t="n">
        <f aca="false">'TX-EGM-GL'!X59+'TX-HPL-GL '!X59</f>
        <v>0</v>
      </c>
      <c r="Y59" s="47" t="n">
        <f aca="false">'TX-EGM-GL'!Y59+'TX-HPL-GL '!Y59</f>
        <v>0</v>
      </c>
      <c r="Z59" s="13" t="n">
        <f aca="false">'TX-EGM-GL'!Z59+'TX-HPL-GL '!Z59</f>
        <v>0</v>
      </c>
      <c r="AA59" s="47" t="n">
        <f aca="false">'TX-EGM-GL'!AA59+'TX-HPL-GL '!AA59</f>
        <v>0</v>
      </c>
      <c r="AB59" s="13" t="n">
        <f aca="false">'TX-EGM-GL'!AB59+'TX-HPL-GL '!AB59</f>
        <v>-0</v>
      </c>
      <c r="AC59" s="47" t="n">
        <f aca="false">'TX-EGM-GL'!AC59+'TX-HPL-GL '!AC59</f>
        <v>9804.48</v>
      </c>
      <c r="AD59" s="13" t="n">
        <f aca="false">'TX-EGM-GL'!AD59+'TX-HPL-GL '!AD59</f>
        <v>0</v>
      </c>
      <c r="AE59" s="47" t="n">
        <f aca="false">'TX-EGM-GL'!AE59+'TX-HPL-GL '!AE59</f>
        <v>0</v>
      </c>
      <c r="AF59" s="13" t="n">
        <f aca="false">'TX-EGM-GL'!AN59+'TX-HPL-GL '!AN59</f>
        <v>0</v>
      </c>
      <c r="AG59" s="47" t="n">
        <f aca="false">'TX-EGM-GL'!AO59+'TX-HPL-GL '!AO59</f>
        <v>0</v>
      </c>
      <c r="AH59" s="13" t="n">
        <f aca="false">'TX-EGM-GL'!AP59+'TX-HPL-GL '!AP59</f>
        <v>0</v>
      </c>
      <c r="AI59" s="47" t="n">
        <f aca="false">'TX-EGM-GL'!AQ59+'TX-HPL-GL '!AQ59</f>
        <v>0</v>
      </c>
      <c r="AJ59" s="13" t="n">
        <f aca="false">'TX-EGM-GL'!AR59+'TX-HPL-GL '!AR59</f>
        <v>0</v>
      </c>
      <c r="AK59" s="47" t="n">
        <f aca="false">'TX-EGM-GL'!AS59+'TX-HPL-GL '!AS59</f>
        <v>0</v>
      </c>
      <c r="AL59" s="13" t="n">
        <f aca="false">'TX-EGM-GL'!AT59+'TX-HPL-GL '!AT59</f>
        <v>0</v>
      </c>
      <c r="AM59" s="47" t="n">
        <f aca="false">'TX-EGM-GL'!AU59+'TX-HPL-GL '!AU59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4066916</v>
      </c>
      <c r="F60" s="114" t="n">
        <f aca="false">('TIE-OUT'!P60+'TIE-OUT'!R60)+(RECLASS!P60+RECLASS!R60)</f>
        <v>0</v>
      </c>
      <c r="G60" s="115" t="n">
        <f aca="false">('TIE-OUT'!Q60+'TIE-OUT'!S60)+(RECLASS!Q60+RECLASS!S60)</f>
        <v>0</v>
      </c>
      <c r="H60" s="13" t="n">
        <f aca="false">'TX-EGM-GL'!H60+'TX-HPL-GL '!H60</f>
        <v>0</v>
      </c>
      <c r="I60" s="47" t="n">
        <f aca="false">'TX-EGM-GL'!I60+'TX-HPL-GL '!I60</f>
        <v>0</v>
      </c>
      <c r="J60" s="13" t="n">
        <f aca="false">'TX-EGM-GL'!J60+'TX-HPL-GL '!J60</f>
        <v>0</v>
      </c>
      <c r="K60" s="47" t="n">
        <f aca="false">'TX-EGM-GL'!K60+'TX-HPL-GL '!K60</f>
        <v>0</v>
      </c>
      <c r="L60" s="13" t="n">
        <f aca="false">'TX-EGM-GL'!L60+'TX-HPL-GL '!L60</f>
        <v>0</v>
      </c>
      <c r="M60" s="47" t="n">
        <f aca="false">'TX-EGM-GL'!M60+'TX-HPL-GL '!M60</f>
        <v>0</v>
      </c>
      <c r="N60" s="13" t="n">
        <f aca="false">'TX-EGM-GL'!N60+'TX-HPL-GL '!N60</f>
        <v>0</v>
      </c>
      <c r="O60" s="47" t="n">
        <f aca="false">'TX-EGM-GL'!O60+'TX-HPL-GL '!O60</f>
        <v>0</v>
      </c>
      <c r="P60" s="13" t="n">
        <f aca="false">'TX-EGM-GL'!P60+'TX-HPL-GL '!P60</f>
        <v>0</v>
      </c>
      <c r="Q60" s="47" t="n">
        <f aca="false">'TX-EGM-GL'!Q60+'TX-HPL-GL '!Q60</f>
        <v>4066916</v>
      </c>
      <c r="R60" s="13" t="n">
        <f aca="false">'TX-EGM-GL'!R60+'TX-HPL-GL '!R60</f>
        <v>0</v>
      </c>
      <c r="S60" s="47" t="n">
        <f aca="false">'TX-EGM-GL'!S60+'TX-HPL-GL '!S60</f>
        <v>0</v>
      </c>
      <c r="T60" s="13" t="n">
        <f aca="false">'TX-EGM-GL'!T60+'TX-HPL-GL '!T60</f>
        <v>0</v>
      </c>
      <c r="U60" s="47" t="n">
        <f aca="false">'TX-EGM-GL'!U60+'TX-HPL-GL '!U60</f>
        <v>0</v>
      </c>
      <c r="V60" s="13" t="n">
        <f aca="false">'TX-EGM-GL'!V60+'TX-HPL-GL '!V60</f>
        <v>0</v>
      </c>
      <c r="W60" s="47" t="n">
        <f aca="false">'TX-EGM-GL'!W60+'TX-HPL-GL '!W60</f>
        <v>0</v>
      </c>
      <c r="X60" s="13" t="n">
        <f aca="false">'TX-EGM-GL'!X60+'TX-HPL-GL '!X60</f>
        <v>0</v>
      </c>
      <c r="Y60" s="47" t="n">
        <f aca="false">'TX-EGM-GL'!Y60+'TX-HPL-GL '!Y60</f>
        <v>0</v>
      </c>
      <c r="Z60" s="13" t="n">
        <f aca="false">'TX-EGM-GL'!Z60+'TX-HPL-GL '!Z60</f>
        <v>0</v>
      </c>
      <c r="AA60" s="47" t="n">
        <f aca="false">'TX-EGM-GL'!AA60+'TX-HPL-GL '!AA60</f>
        <v>0</v>
      </c>
      <c r="AB60" s="13" t="n">
        <f aca="false">'TX-EGM-GL'!AB60+'TX-HPL-GL '!AB60</f>
        <v>0</v>
      </c>
      <c r="AC60" s="47" t="n">
        <f aca="false">'TX-EGM-GL'!AC60+'TX-HPL-GL '!AC60</f>
        <v>0</v>
      </c>
      <c r="AD60" s="13" t="n">
        <f aca="false">'TX-EGM-GL'!AD60+'TX-HPL-GL '!AD60</f>
        <v>0</v>
      </c>
      <c r="AE60" s="47" t="n">
        <f aca="false">'TX-EGM-GL'!AE60+'TX-HPL-GL '!AE60</f>
        <v>0</v>
      </c>
      <c r="AF60" s="13" t="n">
        <f aca="false">'TX-EGM-GL'!AN60+'TX-HPL-GL '!AN60</f>
        <v>0</v>
      </c>
      <c r="AG60" s="47" t="n">
        <f aca="false">'TX-EGM-GL'!AO60+'TX-HPL-GL '!AO60</f>
        <v>0</v>
      </c>
      <c r="AH60" s="13" t="n">
        <f aca="false">'TX-EGM-GL'!AP60+'TX-HPL-GL '!AP60</f>
        <v>0</v>
      </c>
      <c r="AI60" s="47" t="n">
        <f aca="false">'TX-EGM-GL'!AQ60+'TX-HPL-GL '!AQ60</f>
        <v>0</v>
      </c>
      <c r="AJ60" s="13" t="n">
        <f aca="false">'TX-EGM-GL'!AR60+'TX-HPL-GL '!AR60</f>
        <v>0</v>
      </c>
      <c r="AK60" s="47" t="n">
        <f aca="false">'TX-EGM-GL'!AS60+'TX-HPL-GL '!AS60</f>
        <v>0</v>
      </c>
      <c r="AL60" s="13" t="n">
        <f aca="false">'TX-EGM-GL'!AT60+'TX-HPL-GL '!AT60</f>
        <v>0</v>
      </c>
      <c r="AM60" s="47" t="n">
        <f aca="false">'TX-EGM-GL'!AU60+'TX-HPL-GL '!AU60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4076262.32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-970.66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4066916</v>
      </c>
      <c r="R61" s="17" t="n">
        <f aca="false">SUM(R59:R60)</f>
        <v>0</v>
      </c>
      <c r="S61" s="48" t="n">
        <f aca="false">SUM(S59:S60)</f>
        <v>312.5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200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9804.48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-8262262</v>
      </c>
      <c r="E64" s="47" t="n">
        <f aca="false">SUM(G64,I64,K64,M64,O64,Q64,S64,U64,W64,Y64,AA64,AC64,AE64,AG64,AI64,AK64,AM64)</f>
        <v>-2287674.56</v>
      </c>
      <c r="F64" s="44" t="n">
        <f aca="false">('TIE-OUT'!P64+'TIE-OUT'!R64)+(RECLASS!P64+RECLASS!R64)</f>
        <v>0</v>
      </c>
      <c r="G64" s="45" t="n">
        <f aca="false">('TIE-OUT'!Q64+'TIE-OUT'!S64)+(RECLASS!Q64+RECLASS!S64)</f>
        <v>93300</v>
      </c>
      <c r="H64" s="13" t="n">
        <f aca="false">'TX-EGM-GL'!H64+'TX-HPL-GL '!H64</f>
        <v>-0</v>
      </c>
      <c r="I64" s="47" t="n">
        <f aca="false">'TX-EGM-GL'!I64+'TX-HPL-GL '!I64</f>
        <v>-792477.65</v>
      </c>
      <c r="J64" s="13" t="n">
        <f aca="false">'TX-EGM-GL'!J64+'TX-HPL-GL '!J64</f>
        <v>-29349944</v>
      </c>
      <c r="K64" s="47" t="n">
        <f aca="false">'TX-EGM-GL'!K64+'TX-HPL-GL '!K64</f>
        <v>-2468196.37</v>
      </c>
      <c r="L64" s="13" t="n">
        <f aca="false">'TX-EGM-GL'!L64+'TX-HPL-GL '!L64</f>
        <v>13714025</v>
      </c>
      <c r="M64" s="47" t="n">
        <f aca="false">'TX-EGM-GL'!M64+'TX-HPL-GL '!M64</f>
        <v>17268.95</v>
      </c>
      <c r="N64" s="13" t="n">
        <f aca="false">'TX-EGM-GL'!N64+'TX-HPL-GL '!N64</f>
        <v>7034867</v>
      </c>
      <c r="O64" s="47" t="n">
        <f aca="false">'TX-EGM-GL'!O64+'TX-HPL-GL '!O64</f>
        <v>83971.37</v>
      </c>
      <c r="P64" s="13" t="n">
        <f aca="false">'TX-EGM-GL'!P64+'TX-HPL-GL '!P64</f>
        <v>39124</v>
      </c>
      <c r="Q64" s="47" t="n">
        <f aca="false">'TX-EGM-GL'!Q64+'TX-HPL-GL '!Q64</f>
        <v>-39038.72</v>
      </c>
      <c r="R64" s="13" t="n">
        <f aca="false">'TX-EGM-GL'!R64+'TX-HPL-GL '!R64</f>
        <v>65315</v>
      </c>
      <c r="S64" s="47" t="n">
        <f aca="false">'TX-EGM-GL'!S64+'TX-HPL-GL '!S64</f>
        <v>-84.99</v>
      </c>
      <c r="T64" s="13" t="n">
        <f aca="false">'TX-EGM-GL'!T64+'TX-HPL-GL '!T64</f>
        <v>39417</v>
      </c>
      <c r="U64" s="47" t="n">
        <f aca="false">'TX-EGM-GL'!U64+'TX-HPL-GL '!U64</f>
        <v>797019.34</v>
      </c>
      <c r="V64" s="13" t="n">
        <f aca="false">'TX-EGM-GL'!V64+'TX-HPL-GL '!V64</f>
        <v>20338</v>
      </c>
      <c r="W64" s="47" t="n">
        <f aca="false">'TX-EGM-GL'!W64+'TX-HPL-GL '!W64</f>
        <v>3325.38</v>
      </c>
      <c r="X64" s="13" t="n">
        <f aca="false">'TX-EGM-GL'!X64+'TX-HPL-GL '!X64</f>
        <v>-7603</v>
      </c>
      <c r="Y64" s="47" t="n">
        <f aca="false">'TX-EGM-GL'!Y64+'TX-HPL-GL '!Y64</f>
        <v>-593.37</v>
      </c>
      <c r="Z64" s="13" t="n">
        <f aca="false">'TX-EGM-GL'!Z64+'TX-HPL-GL '!Z64</f>
        <v>-246</v>
      </c>
      <c r="AA64" s="47" t="n">
        <f aca="false">'TX-EGM-GL'!AA64+'TX-HPL-GL '!AA64</f>
        <v>-32.49</v>
      </c>
      <c r="AB64" s="13" t="n">
        <f aca="false">'TX-EGM-GL'!AB64+'TX-HPL-GL '!AB64</f>
        <v>2781</v>
      </c>
      <c r="AC64" s="47" t="n">
        <f aca="false">'TX-EGM-GL'!AC64+'TX-HPL-GL '!AC64</f>
        <v>-0</v>
      </c>
      <c r="AD64" s="13" t="n">
        <f aca="false">'TX-EGM-GL'!AD64+'TX-HPL-GL '!AD64</f>
        <v>179664</v>
      </c>
      <c r="AE64" s="47" t="n">
        <f aca="false">'TX-EGM-GL'!AE64+'TX-HPL-GL '!AE64</f>
        <v>17863.99</v>
      </c>
      <c r="AF64" s="13" t="n">
        <f aca="false">'TX-EGM-GL'!AN64+'TX-HPL-GL '!AN64</f>
        <v>0</v>
      </c>
      <c r="AG64" s="47" t="n">
        <f aca="false">'TX-EGM-GL'!AO64+'TX-HPL-GL '!AO64</f>
        <v>0</v>
      </c>
      <c r="AH64" s="13" t="n">
        <f aca="false">'TX-EGM-GL'!AP64+'TX-HPL-GL '!AP64</f>
        <v>0</v>
      </c>
      <c r="AI64" s="47" t="n">
        <f aca="false">'TX-EGM-GL'!AQ64+'TX-HPL-GL '!AQ64</f>
        <v>0</v>
      </c>
      <c r="AJ64" s="13" t="n">
        <f aca="false">'TX-EGM-GL'!AR64+'TX-HPL-GL '!AR64</f>
        <v>0</v>
      </c>
      <c r="AK64" s="47" t="n">
        <f aca="false">'TX-EGM-GL'!AS64+'TX-HPL-GL '!AS64</f>
        <v>0</v>
      </c>
      <c r="AL64" s="13" t="n">
        <f aca="false">'TX-EGM-GL'!AT64+'TX-HPL-GL '!AT64</f>
        <v>0</v>
      </c>
      <c r="AM64" s="47" t="n">
        <f aca="false">'TX-EGM-GL'!AU64+'TX-HPL-GL '!AU64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0</v>
      </c>
      <c r="E65" s="47" t="n">
        <f aca="false">SUM(G65,I65,K65,M65,O65,Q65,S65,U65,W65,Y65,AA65,AC65,AE65,AG65,AI65,AK65,AM65)</f>
        <v>-1590136</v>
      </c>
      <c r="F65" s="114" t="n">
        <f aca="false">('TIE-OUT'!P65+'TIE-OUT'!R65)+(RECLASS!P65+RECLASS!R65)</f>
        <v>0</v>
      </c>
      <c r="G65" s="115" t="n">
        <f aca="false">('TIE-OUT'!Q65+'TIE-OUT'!S65)+(RECLASS!Q65+RECLASS!S65)</f>
        <v>0</v>
      </c>
      <c r="H65" s="13" t="n">
        <f aca="false">'TX-EGM-GL'!H65+'TX-HPL-GL '!H65</f>
        <v>0</v>
      </c>
      <c r="I65" s="47" t="n">
        <f aca="false">'TX-EGM-GL'!I65+'TX-HPL-GL '!I65</f>
        <v>0</v>
      </c>
      <c r="J65" s="13" t="n">
        <f aca="false">'TX-EGM-GL'!J65+'TX-HPL-GL '!J65</f>
        <v>0</v>
      </c>
      <c r="K65" s="47" t="n">
        <f aca="false">'TX-EGM-GL'!K65+'TX-HPL-GL '!K65</f>
        <v>0</v>
      </c>
      <c r="L65" s="13" t="n">
        <f aca="false">'TX-EGM-GL'!L65+'TX-HPL-GL '!L65</f>
        <v>0</v>
      </c>
      <c r="M65" s="47" t="n">
        <f aca="false">'TX-EGM-GL'!M65+'TX-HPL-GL '!M65</f>
        <v>0</v>
      </c>
      <c r="N65" s="13" t="n">
        <f aca="false">'TX-EGM-GL'!N65+'TX-HPL-GL '!N65</f>
        <v>0</v>
      </c>
      <c r="O65" s="47" t="n">
        <f aca="false">'TX-EGM-GL'!O65+'TX-HPL-GL '!O65</f>
        <v>0</v>
      </c>
      <c r="P65" s="13" t="n">
        <f aca="false">'TX-EGM-GL'!P65+'TX-HPL-GL '!P65</f>
        <v>0</v>
      </c>
      <c r="Q65" s="47" t="n">
        <f aca="false">'TX-EGM-GL'!Q65+'TX-HPL-GL '!Q65</f>
        <v>130168</v>
      </c>
      <c r="R65" s="13" t="n">
        <f aca="false">'TX-EGM-GL'!R65+'TX-HPL-GL '!R65</f>
        <v>0</v>
      </c>
      <c r="S65" s="47" t="n">
        <f aca="false">'TX-EGM-GL'!S65+'TX-HPL-GL '!S65</f>
        <v>-2166</v>
      </c>
      <c r="T65" s="13" t="n">
        <f aca="false">'TX-EGM-GL'!T65+'TX-HPL-GL '!T65</f>
        <v>0</v>
      </c>
      <c r="U65" s="47" t="n">
        <f aca="false">'TX-EGM-GL'!U65+'TX-HPL-GL '!U65</f>
        <v>0</v>
      </c>
      <c r="V65" s="13" t="n">
        <f aca="false">'TX-EGM-GL'!V65+'TX-HPL-GL '!V65</f>
        <v>0</v>
      </c>
      <c r="W65" s="47" t="n">
        <f aca="false">'TX-EGM-GL'!W65+'TX-HPL-GL '!W65</f>
        <v>-1696000</v>
      </c>
      <c r="X65" s="13" t="n">
        <f aca="false">'TX-EGM-GL'!X65+'TX-HPL-GL '!X65</f>
        <v>0</v>
      </c>
      <c r="Y65" s="47" t="n">
        <f aca="false">'TX-EGM-GL'!Y65+'TX-HPL-GL '!Y65</f>
        <v>-5430</v>
      </c>
      <c r="Z65" s="13" t="n">
        <f aca="false">'TX-EGM-GL'!Z65+'TX-HPL-GL '!Z65</f>
        <v>0</v>
      </c>
      <c r="AA65" s="47" t="n">
        <f aca="false">'TX-EGM-GL'!AA65+'TX-HPL-GL '!AA65</f>
        <v>0</v>
      </c>
      <c r="AB65" s="13" t="n">
        <f aca="false">'TX-EGM-GL'!AB65+'TX-HPL-GL '!AB65</f>
        <v>0</v>
      </c>
      <c r="AC65" s="47" t="n">
        <f aca="false">'TX-EGM-GL'!AC65+'TX-HPL-GL '!AC65</f>
        <v>66</v>
      </c>
      <c r="AD65" s="13" t="n">
        <f aca="false">'TX-EGM-GL'!AD65+'TX-HPL-GL '!AD65</f>
        <v>0</v>
      </c>
      <c r="AE65" s="47" t="n">
        <f aca="false">'TX-EGM-GL'!AE65+'TX-HPL-GL '!AE65</f>
        <v>-16774</v>
      </c>
      <c r="AF65" s="13" t="n">
        <f aca="false">'TX-EGM-GL'!AN65+'TX-HPL-GL '!AN65</f>
        <v>0</v>
      </c>
      <c r="AG65" s="47" t="n">
        <f aca="false">'TX-EGM-GL'!AO65+'TX-HPL-GL '!AO65</f>
        <v>0</v>
      </c>
      <c r="AH65" s="13" t="n">
        <f aca="false">'TX-EGM-GL'!AP65+'TX-HPL-GL '!AP65</f>
        <v>0</v>
      </c>
      <c r="AI65" s="47" t="n">
        <f aca="false">'TX-EGM-GL'!AQ65+'TX-HPL-GL '!AQ65</f>
        <v>0</v>
      </c>
      <c r="AJ65" s="13" t="n">
        <f aca="false">'TX-EGM-GL'!AR65+'TX-HPL-GL '!AR65</f>
        <v>0</v>
      </c>
      <c r="AK65" s="47" t="n">
        <f aca="false">'TX-EGM-GL'!AS65+'TX-HPL-GL '!AS65</f>
        <v>0</v>
      </c>
      <c r="AL65" s="13" t="n">
        <f aca="false">'TX-EGM-GL'!AT65+'TX-HPL-GL '!AT65</f>
        <v>0</v>
      </c>
      <c r="AM65" s="47" t="n">
        <f aca="false">'TX-EGM-GL'!AU65+'TX-HPL-GL '!AU65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-8262262</v>
      </c>
      <c r="E66" s="48" t="n">
        <f aca="false">SUM(E64:E65)</f>
        <v>-3877810.56</v>
      </c>
      <c r="F66" s="17" t="n">
        <f aca="false">SUM(F64:F65)</f>
        <v>0</v>
      </c>
      <c r="G66" s="48" t="n">
        <f aca="false">SUM(G64:G65)</f>
        <v>93300</v>
      </c>
      <c r="H66" s="17" t="n">
        <f aca="false">SUM(H64:H65)</f>
        <v>0</v>
      </c>
      <c r="I66" s="48" t="n">
        <f aca="false">SUM(I64:I65)</f>
        <v>-792477.65</v>
      </c>
      <c r="J66" s="17" t="n">
        <f aca="false">SUM(J64:J65)</f>
        <v>-29349944</v>
      </c>
      <c r="K66" s="48" t="n">
        <f aca="false">SUM(K64:K65)</f>
        <v>-2468196.37</v>
      </c>
      <c r="L66" s="17" t="n">
        <f aca="false">SUM(L64:L65)</f>
        <v>13714025</v>
      </c>
      <c r="M66" s="48" t="n">
        <f aca="false">SUM(M64:M65)</f>
        <v>17268.95</v>
      </c>
      <c r="N66" s="17" t="n">
        <f aca="false">SUM(N64:N65)</f>
        <v>7034867</v>
      </c>
      <c r="O66" s="48" t="n">
        <f aca="false">SUM(O64:O65)</f>
        <v>83971.37</v>
      </c>
      <c r="P66" s="17" t="n">
        <f aca="false">SUM(P64:P65)</f>
        <v>39124</v>
      </c>
      <c r="Q66" s="48" t="n">
        <f aca="false">SUM(Q64:Q65)</f>
        <v>91129.28</v>
      </c>
      <c r="R66" s="17" t="n">
        <f aca="false">SUM(R64:R65)</f>
        <v>65315</v>
      </c>
      <c r="S66" s="48" t="n">
        <f aca="false">SUM(S64:S65)</f>
        <v>-2250.99</v>
      </c>
      <c r="T66" s="17" t="n">
        <f aca="false">SUM(T64:T65)</f>
        <v>39417</v>
      </c>
      <c r="U66" s="48" t="n">
        <f aca="false">SUM(U64:U65)</f>
        <v>797019.34</v>
      </c>
      <c r="V66" s="17" t="n">
        <f aca="false">SUM(V64:V65)</f>
        <v>20338</v>
      </c>
      <c r="W66" s="48" t="n">
        <f aca="false">SUM(W64:W65)</f>
        <v>-1692674.62</v>
      </c>
      <c r="X66" s="17" t="n">
        <f aca="false">SUM(X64:X65)</f>
        <v>-7603</v>
      </c>
      <c r="Y66" s="48" t="n">
        <f aca="false">SUM(Y64:Y65)</f>
        <v>-6023.37</v>
      </c>
      <c r="Z66" s="17" t="n">
        <f aca="false">SUM(Z64:Z65)</f>
        <v>-246</v>
      </c>
      <c r="AA66" s="48" t="n">
        <f aca="false">SUM(AA64:AA65)</f>
        <v>-32.49</v>
      </c>
      <c r="AB66" s="17" t="n">
        <f aca="false">SUM(AB64:AB65)</f>
        <v>2781</v>
      </c>
      <c r="AC66" s="48" t="n">
        <f aca="false">SUM(AC64:AC65)</f>
        <v>66</v>
      </c>
      <c r="AD66" s="17" t="n">
        <f aca="false">SUM(AD64:AD65)</f>
        <v>179664</v>
      </c>
      <c r="AE66" s="48" t="n">
        <f aca="false">SUM(AE64:AE65)</f>
        <v>1089.99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723632.56</v>
      </c>
      <c r="F70" s="44" t="n">
        <f aca="false">('TIE-OUT'!P70+'TIE-OUT'!R70)+(RECLASS!P70+RECLASS!R70)</f>
        <v>0</v>
      </c>
      <c r="G70" s="45" t="n">
        <f aca="false">('TIE-OUT'!Q70+'TIE-OUT'!S70)+(RECLASS!Q70+RECLASS!S70)</f>
        <v>723632.56</v>
      </c>
      <c r="H70" s="13" t="n">
        <f aca="false">'TX-EGM-GL'!H70+'TX-HPL-GL '!H70</f>
        <v>0</v>
      </c>
      <c r="I70" s="47" t="n">
        <f aca="false">'TX-EGM-GL'!I70+'TX-HPL-GL '!I70</f>
        <v>0</v>
      </c>
      <c r="J70" s="13" t="n">
        <f aca="false">'TX-EGM-GL'!J70+'TX-HPL-GL '!J70</f>
        <v>0</v>
      </c>
      <c r="K70" s="47" t="n">
        <f aca="false">'TX-EGM-GL'!K70+'TX-HPL-GL '!K70</f>
        <v>0</v>
      </c>
      <c r="L70" s="13" t="n">
        <f aca="false">'TX-EGM-GL'!L70+'TX-HPL-GL '!L70</f>
        <v>0</v>
      </c>
      <c r="M70" s="47" t="n">
        <f aca="false">'TX-EGM-GL'!M70+'TX-HPL-GL '!M70</f>
        <v>0</v>
      </c>
      <c r="N70" s="13" t="n">
        <f aca="false">'TX-EGM-GL'!N70+'TX-HPL-GL '!N70</f>
        <v>0</v>
      </c>
      <c r="O70" s="47" t="n">
        <f aca="false">'TX-EGM-GL'!O70+'TX-HPL-GL '!O70</f>
        <v>0</v>
      </c>
      <c r="P70" s="13" t="n">
        <f aca="false">'TX-EGM-GL'!P70+'TX-HPL-GL '!P70</f>
        <v>0</v>
      </c>
      <c r="Q70" s="47" t="n">
        <f aca="false">'TX-EGM-GL'!Q70+'TX-HPL-GL '!Q70</f>
        <v>0</v>
      </c>
      <c r="R70" s="13" t="n">
        <f aca="false">'TX-EGM-GL'!R70+'TX-HPL-GL '!R70</f>
        <v>0</v>
      </c>
      <c r="S70" s="47" t="n">
        <f aca="false">'TX-EGM-GL'!S70+'TX-HPL-GL '!S70</f>
        <v>0</v>
      </c>
      <c r="T70" s="13" t="n">
        <f aca="false">'TX-EGM-GL'!T70+'TX-HPL-GL '!T70</f>
        <v>0</v>
      </c>
      <c r="U70" s="47" t="n">
        <f aca="false">'TX-EGM-GL'!U70+'TX-HPL-GL '!U70</f>
        <v>0</v>
      </c>
      <c r="V70" s="13" t="n">
        <f aca="false">'TX-EGM-GL'!V70+'TX-HPL-GL '!V70</f>
        <v>0</v>
      </c>
      <c r="W70" s="47" t="n">
        <f aca="false">'TX-EGM-GL'!W70+'TX-HPL-GL '!W70</f>
        <v>0</v>
      </c>
      <c r="X70" s="13" t="n">
        <f aca="false">'TX-EGM-GL'!X70+'TX-HPL-GL '!X70</f>
        <v>0</v>
      </c>
      <c r="Y70" s="47" t="n">
        <f aca="false">'TX-EGM-GL'!Y70+'TX-HPL-GL '!Y70</f>
        <v>0</v>
      </c>
      <c r="Z70" s="13" t="n">
        <f aca="false">'TX-EGM-GL'!Z70+'TX-HPL-GL '!Z70</f>
        <v>0</v>
      </c>
      <c r="AA70" s="47" t="n">
        <f aca="false">'TX-EGM-GL'!AA70+'TX-HPL-GL '!AA70</f>
        <v>0</v>
      </c>
      <c r="AB70" s="13" t="n">
        <f aca="false">'TX-EGM-GL'!AB70+'TX-HPL-GL '!AB70</f>
        <v>0</v>
      </c>
      <c r="AC70" s="47" t="n">
        <f aca="false">'TX-EGM-GL'!AC70+'TX-HPL-GL '!AC70</f>
        <v>0</v>
      </c>
      <c r="AD70" s="13" t="n">
        <f aca="false">'TX-EGM-GL'!AD70+'TX-HPL-GL '!AD70</f>
        <v>0</v>
      </c>
      <c r="AE70" s="47" t="n">
        <f aca="false">'TX-EGM-GL'!AE70+'TX-HPL-GL '!AE70</f>
        <v>0</v>
      </c>
      <c r="AF70" s="13" t="n">
        <f aca="false">'TX-EGM-GL'!AN70+'TX-HPL-GL '!AN70</f>
        <v>0</v>
      </c>
      <c r="AG70" s="47" t="n">
        <f aca="false">'TX-EGM-GL'!AO70+'TX-HPL-GL '!AO70</f>
        <v>0</v>
      </c>
      <c r="AH70" s="13" t="n">
        <f aca="false">'TX-EGM-GL'!AP70+'TX-HPL-GL '!AP70</f>
        <v>0</v>
      </c>
      <c r="AI70" s="47" t="n">
        <f aca="false">'TX-EGM-GL'!AQ70+'TX-HPL-GL '!AQ70</f>
        <v>0</v>
      </c>
      <c r="AJ70" s="13" t="n">
        <f aca="false">'TX-EGM-GL'!AR70+'TX-HPL-GL '!AR70</f>
        <v>0</v>
      </c>
      <c r="AK70" s="47" t="n">
        <f aca="false">'TX-EGM-GL'!AS70+'TX-HPL-GL '!AS70</f>
        <v>0</v>
      </c>
      <c r="AL70" s="13" t="n">
        <f aca="false">'TX-EGM-GL'!AT70+'TX-HPL-GL '!AT70</f>
        <v>0</v>
      </c>
      <c r="AM70" s="47" t="n">
        <f aca="false">'TX-EGM-GL'!AU70+'TX-HPL-GL '!AU70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('TIE-OUT'!P71+'TIE-OUT'!R71)+(RECLASS!P71+RECLASS!R71)</f>
        <v>0</v>
      </c>
      <c r="G71" s="115" t="n">
        <f aca="false">('TIE-OUT'!Q71+'TIE-OUT'!S71)+(RECLASS!Q71+RECLASS!S71)</f>
        <v>0</v>
      </c>
      <c r="H71" s="13" t="n">
        <f aca="false">'TX-EGM-GL'!H71+'TX-HPL-GL '!H71</f>
        <v>0</v>
      </c>
      <c r="I71" s="47" t="n">
        <f aca="false">'TX-EGM-GL'!I71+'TX-HPL-GL '!I71</f>
        <v>0</v>
      </c>
      <c r="J71" s="13" t="n">
        <f aca="false">'TX-EGM-GL'!J71+'TX-HPL-GL '!J71</f>
        <v>0</v>
      </c>
      <c r="K71" s="47" t="n">
        <f aca="false">'TX-EGM-GL'!K71+'TX-HPL-GL '!K71</f>
        <v>0</v>
      </c>
      <c r="L71" s="13" t="n">
        <f aca="false">'TX-EGM-GL'!L71+'TX-HPL-GL '!L71</f>
        <v>0</v>
      </c>
      <c r="M71" s="47" t="n">
        <f aca="false">'TX-EGM-GL'!M71+'TX-HPL-GL '!M71</f>
        <v>0</v>
      </c>
      <c r="N71" s="13" t="n">
        <f aca="false">'TX-EGM-GL'!N71+'TX-HPL-GL '!N71</f>
        <v>0</v>
      </c>
      <c r="O71" s="47" t="n">
        <f aca="false">'TX-EGM-GL'!O71+'TX-HPL-GL '!O71</f>
        <v>0</v>
      </c>
      <c r="P71" s="13" t="n">
        <f aca="false">'TX-EGM-GL'!P71+'TX-HPL-GL '!P71</f>
        <v>0</v>
      </c>
      <c r="Q71" s="47" t="n">
        <f aca="false">'TX-EGM-GL'!Q71+'TX-HPL-GL '!Q71</f>
        <v>0</v>
      </c>
      <c r="R71" s="13" t="n">
        <f aca="false">'TX-EGM-GL'!R71+'TX-HPL-GL '!R71</f>
        <v>0</v>
      </c>
      <c r="S71" s="47" t="n">
        <f aca="false">'TX-EGM-GL'!S71+'TX-HPL-GL '!S71</f>
        <v>0</v>
      </c>
      <c r="T71" s="13" t="n">
        <f aca="false">'TX-EGM-GL'!T71+'TX-HPL-GL '!T71</f>
        <v>0</v>
      </c>
      <c r="U71" s="47" t="n">
        <f aca="false">'TX-EGM-GL'!U71+'TX-HPL-GL '!U71</f>
        <v>0</v>
      </c>
      <c r="V71" s="13" t="n">
        <f aca="false">'TX-EGM-GL'!V71+'TX-HPL-GL '!V71</f>
        <v>0</v>
      </c>
      <c r="W71" s="47" t="n">
        <f aca="false">'TX-EGM-GL'!W71+'TX-HPL-GL '!W71</f>
        <v>0</v>
      </c>
      <c r="X71" s="13" t="n">
        <f aca="false">'TX-EGM-GL'!X71+'TX-HPL-GL '!X71</f>
        <v>0</v>
      </c>
      <c r="Y71" s="47" t="n">
        <f aca="false">'TX-EGM-GL'!Y71+'TX-HPL-GL '!Y71</f>
        <v>0</v>
      </c>
      <c r="Z71" s="13" t="n">
        <f aca="false">'TX-EGM-GL'!Z71+'TX-HPL-GL '!Z71</f>
        <v>0</v>
      </c>
      <c r="AA71" s="47" t="n">
        <f aca="false">'TX-EGM-GL'!AA71+'TX-HPL-GL '!AA71</f>
        <v>0</v>
      </c>
      <c r="AB71" s="13" t="n">
        <f aca="false">'TX-EGM-GL'!AB71+'TX-HPL-GL '!AB71</f>
        <v>0</v>
      </c>
      <c r="AC71" s="47" t="n">
        <f aca="false">'TX-EGM-GL'!AC71+'TX-HPL-GL '!AC71</f>
        <v>0</v>
      </c>
      <c r="AD71" s="13" t="n">
        <f aca="false">'TX-EGM-GL'!AD71+'TX-HPL-GL '!AD71</f>
        <v>0</v>
      </c>
      <c r="AE71" s="47" t="n">
        <f aca="false">'TX-EGM-GL'!AE71+'TX-HPL-GL '!AE71</f>
        <v>0</v>
      </c>
      <c r="AF71" s="13" t="n">
        <f aca="false">'TX-EGM-GL'!AN71+'TX-HPL-GL '!AN71</f>
        <v>0</v>
      </c>
      <c r="AG71" s="47" t="n">
        <f aca="false">'TX-EGM-GL'!AO71+'TX-HPL-GL '!AO71</f>
        <v>0</v>
      </c>
      <c r="AH71" s="13" t="n">
        <f aca="false">'TX-EGM-GL'!AP71+'TX-HPL-GL '!AP71</f>
        <v>0</v>
      </c>
      <c r="AI71" s="47" t="n">
        <f aca="false">'TX-EGM-GL'!AQ71+'TX-HPL-GL '!AQ71</f>
        <v>0</v>
      </c>
      <c r="AJ71" s="13" t="n">
        <f aca="false">'TX-EGM-GL'!AR71+'TX-HPL-GL '!AR71</f>
        <v>0</v>
      </c>
      <c r="AK71" s="47" t="n">
        <f aca="false">'TX-EGM-GL'!AS71+'TX-HPL-GL '!AS71</f>
        <v>0</v>
      </c>
      <c r="AL71" s="13" t="n">
        <f aca="false">'TX-EGM-GL'!AT71+'TX-HPL-GL '!AT71</f>
        <v>0</v>
      </c>
      <c r="AM71" s="47" t="n">
        <f aca="false">'TX-EGM-GL'!AU71+'TX-HPL-GL '!AU71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723632.56</v>
      </c>
      <c r="F72" s="17" t="n">
        <f aca="false">SUM(F70:F71)</f>
        <v>0</v>
      </c>
      <c r="G72" s="48" t="n">
        <f aca="false">SUM(G70:G71)</f>
        <v>723632.56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('TIE-OUT'!P73+'TIE-OUT'!R73)+(RECLASS!P73+RECLASS!R73)</f>
        <v>0</v>
      </c>
      <c r="G73" s="13" t="n">
        <f aca="false">('TIE-OUT'!Q73+'TIE-OUT'!S73)+(RECLASS!Q73+RECLASS!S73)</f>
        <v>0</v>
      </c>
      <c r="H73" s="13" t="n">
        <f aca="false">'TX-EGM-GL'!H73+'TX-HPL-GL '!H73</f>
        <v>0</v>
      </c>
      <c r="I73" s="47" t="n">
        <f aca="false">'TX-EGM-GL'!I73+'TX-HPL-GL '!I73</f>
        <v>0</v>
      </c>
      <c r="J73" s="13" t="n">
        <f aca="false">'TX-EGM-GL'!J73+'TX-HPL-GL '!J73</f>
        <v>0</v>
      </c>
      <c r="K73" s="47" t="n">
        <f aca="false">'TX-EGM-GL'!K73+'TX-HPL-GL '!K73</f>
        <v>0</v>
      </c>
      <c r="L73" s="13" t="n">
        <f aca="false">'TX-EGM-GL'!L73+'TX-HPL-GL '!L73</f>
        <v>0</v>
      </c>
      <c r="M73" s="47" t="n">
        <f aca="false">'TX-EGM-GL'!M73+'TX-HPL-GL '!M73</f>
        <v>0</v>
      </c>
      <c r="N73" s="13" t="n">
        <f aca="false">'TX-EGM-GL'!N73+'TX-HPL-GL '!N73</f>
        <v>0</v>
      </c>
      <c r="O73" s="47" t="n">
        <f aca="false">'TX-EGM-GL'!O73+'TX-HPL-GL '!O73</f>
        <v>0</v>
      </c>
      <c r="P73" s="13" t="n">
        <f aca="false">'TX-EGM-GL'!P73+'TX-HPL-GL '!P73</f>
        <v>0</v>
      </c>
      <c r="Q73" s="47" t="n">
        <f aca="false">'TX-EGM-GL'!Q73+'TX-HPL-GL '!Q73</f>
        <v>0</v>
      </c>
      <c r="R73" s="13" t="n">
        <f aca="false">'TX-EGM-GL'!R73+'TX-HPL-GL '!R73</f>
        <v>0</v>
      </c>
      <c r="S73" s="47" t="n">
        <f aca="false">'TX-EGM-GL'!S73+'TX-HPL-GL '!S73</f>
        <v>0</v>
      </c>
      <c r="T73" s="13" t="n">
        <f aca="false">'TX-EGM-GL'!T73+'TX-HPL-GL '!T73</f>
        <v>0</v>
      </c>
      <c r="U73" s="47" t="n">
        <f aca="false">'TX-EGM-GL'!U73+'TX-HPL-GL '!U73</f>
        <v>0</v>
      </c>
      <c r="V73" s="13" t="n">
        <f aca="false">'TX-EGM-GL'!V73+'TX-HPL-GL '!V73</f>
        <v>0</v>
      </c>
      <c r="W73" s="47" t="n">
        <f aca="false">'TX-EGM-GL'!W73+'TX-HPL-GL '!W73</f>
        <v>0</v>
      </c>
      <c r="X73" s="13" t="n">
        <f aca="false">'TX-EGM-GL'!X73+'TX-HPL-GL '!X73</f>
        <v>0</v>
      </c>
      <c r="Y73" s="47" t="n">
        <f aca="false">'TX-EGM-GL'!Y73+'TX-HPL-GL '!Y73</f>
        <v>0</v>
      </c>
      <c r="Z73" s="13" t="n">
        <f aca="false">'TX-EGM-GL'!Z73+'TX-HPL-GL '!Z73</f>
        <v>0</v>
      </c>
      <c r="AA73" s="47" t="n">
        <f aca="false">'TX-EGM-GL'!AA73+'TX-HPL-GL '!AA73</f>
        <v>0</v>
      </c>
      <c r="AB73" s="13" t="n">
        <f aca="false">'TX-EGM-GL'!AB73+'TX-HPL-GL '!AB73</f>
        <v>0</v>
      </c>
      <c r="AC73" s="47" t="n">
        <f aca="false">'TX-EGM-GL'!AC73+'TX-HPL-GL '!AC73</f>
        <v>0</v>
      </c>
      <c r="AD73" s="13" t="n">
        <f aca="false">'TX-EGM-GL'!AD73+'TX-HPL-GL '!AD73</f>
        <v>0</v>
      </c>
      <c r="AE73" s="47" t="n">
        <f aca="false">'TX-EGM-GL'!AE73+'TX-HPL-GL '!AE73</f>
        <v>0</v>
      </c>
      <c r="AF73" s="13" t="n">
        <f aca="false">'TX-EGM-GL'!AN73+'TX-HPL-GL '!AN73</f>
        <v>0</v>
      </c>
      <c r="AG73" s="47" t="n">
        <f aca="false">'TX-EGM-GL'!AO73+'TX-HPL-GL '!AO73</f>
        <v>0</v>
      </c>
      <c r="AH73" s="13" t="n">
        <f aca="false">'TX-EGM-GL'!AP73+'TX-HPL-GL '!AP73</f>
        <v>0</v>
      </c>
      <c r="AI73" s="47" t="n">
        <f aca="false">'TX-EGM-GL'!AQ73+'TX-HPL-GL '!AQ73</f>
        <v>0</v>
      </c>
      <c r="AJ73" s="13" t="n">
        <f aca="false">'TX-EGM-GL'!AR73+'TX-HPL-GL '!AR73</f>
        <v>0</v>
      </c>
      <c r="AK73" s="47" t="n">
        <f aca="false">'TX-EGM-GL'!AS73+'TX-HPL-GL '!AS73</f>
        <v>0</v>
      </c>
      <c r="AL73" s="13" t="n">
        <f aca="false">'TX-EGM-GL'!AT73+'TX-HPL-GL '!AT73</f>
        <v>0</v>
      </c>
      <c r="AM73" s="47" t="n">
        <f aca="false">'TX-EGM-GL'!AU73+'TX-HPL-GL '!AU73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474445</v>
      </c>
      <c r="F74" s="13" t="n">
        <f aca="false">('TIE-OUT'!P74+'TIE-OUT'!R74)+(RECLASS!P74+RECLASS!R74)</f>
        <v>0</v>
      </c>
      <c r="G74" s="13" t="n">
        <f aca="false">('TIE-OUT'!Q74+'TIE-OUT'!S74)+(RECLASS!Q74+RECLASS!S74)</f>
        <v>-532289</v>
      </c>
      <c r="H74" s="13" t="n">
        <f aca="false">'TX-EGM-GL'!H74+'TX-HPL-GL '!H74</f>
        <v>0</v>
      </c>
      <c r="I74" s="47" t="n">
        <f aca="false">'TX-EGM-GL'!I74+'TX-HPL-GL '!I74</f>
        <v>0</v>
      </c>
      <c r="J74" s="13" t="n">
        <f aca="false">'TX-EGM-GL'!J74+'TX-HPL-GL '!J74</f>
        <v>0</v>
      </c>
      <c r="K74" s="47" t="n">
        <f aca="false">'TX-EGM-GL'!K74+'TX-HPL-GL '!K74</f>
        <v>0</v>
      </c>
      <c r="L74" s="13" t="n">
        <f aca="false">'TX-EGM-GL'!L74+'TX-HPL-GL '!L74</f>
        <v>0</v>
      </c>
      <c r="M74" s="47" t="n">
        <f aca="false">'TX-EGM-GL'!M74+'TX-HPL-GL '!M74</f>
        <v>0</v>
      </c>
      <c r="N74" s="13" t="n">
        <f aca="false">'TX-EGM-GL'!N74+'TX-HPL-GL '!N74</f>
        <v>0</v>
      </c>
      <c r="O74" s="47" t="n">
        <f aca="false">'TX-EGM-GL'!O74+'TX-HPL-GL '!O74</f>
        <v>0</v>
      </c>
      <c r="P74" s="13" t="n">
        <f aca="false">'TX-EGM-GL'!P74+'TX-HPL-GL '!P74</f>
        <v>0</v>
      </c>
      <c r="Q74" s="47" t="n">
        <f aca="false">'TX-EGM-GL'!Q74+'TX-HPL-GL '!Q74</f>
        <v>1006734</v>
      </c>
      <c r="R74" s="13" t="n">
        <f aca="false">'TX-EGM-GL'!R74+'TX-HPL-GL '!R74</f>
        <v>0</v>
      </c>
      <c r="S74" s="47" t="n">
        <f aca="false">'TX-EGM-GL'!S74+'TX-HPL-GL '!S74</f>
        <v>0</v>
      </c>
      <c r="T74" s="13" t="n">
        <f aca="false">'TX-EGM-GL'!T74+'TX-HPL-GL '!T74</f>
        <v>0</v>
      </c>
      <c r="U74" s="47" t="n">
        <f aca="false">'TX-EGM-GL'!U74+'TX-HPL-GL '!U74</f>
        <v>0</v>
      </c>
      <c r="V74" s="13" t="n">
        <f aca="false">'TX-EGM-GL'!V74+'TX-HPL-GL '!V74</f>
        <v>0</v>
      </c>
      <c r="W74" s="47" t="n">
        <f aca="false">'TX-EGM-GL'!W74+'TX-HPL-GL '!W74</f>
        <v>0</v>
      </c>
      <c r="X74" s="13" t="n">
        <f aca="false">'TX-EGM-GL'!X74+'TX-HPL-GL '!X74</f>
        <v>0</v>
      </c>
      <c r="Y74" s="47" t="n">
        <f aca="false">'TX-EGM-GL'!Y74+'TX-HPL-GL '!Y74</f>
        <v>0</v>
      </c>
      <c r="Z74" s="13" t="n">
        <f aca="false">'TX-EGM-GL'!Z74+'TX-HPL-GL '!Z74</f>
        <v>0</v>
      </c>
      <c r="AA74" s="47" t="n">
        <f aca="false">'TX-EGM-GL'!AA74+'TX-HPL-GL '!AA74</f>
        <v>0</v>
      </c>
      <c r="AB74" s="13" t="n">
        <f aca="false">'TX-EGM-GL'!AB74+'TX-HPL-GL '!AB74</f>
        <v>0</v>
      </c>
      <c r="AC74" s="47" t="n">
        <f aca="false">'TX-EGM-GL'!AC74+'TX-HPL-GL '!AC74</f>
        <v>0</v>
      </c>
      <c r="AD74" s="13" t="n">
        <f aca="false">'TX-EGM-GL'!AD74+'TX-HPL-GL '!AD74</f>
        <v>0</v>
      </c>
      <c r="AE74" s="47" t="n">
        <f aca="false">'TX-EGM-GL'!AE74+'TX-HPL-GL '!AE74</f>
        <v>0</v>
      </c>
      <c r="AF74" s="13" t="n">
        <f aca="false">'TX-EGM-GL'!AN74+'TX-HPL-GL '!AN74</f>
        <v>0</v>
      </c>
      <c r="AG74" s="47" t="n">
        <f aca="false">'TX-EGM-GL'!AO74+'TX-HPL-GL '!AO74</f>
        <v>0</v>
      </c>
      <c r="AH74" s="13" t="n">
        <f aca="false">'TX-EGM-GL'!AP74+'TX-HPL-GL '!AP74</f>
        <v>0</v>
      </c>
      <c r="AI74" s="47" t="n">
        <f aca="false">'TX-EGM-GL'!AQ74+'TX-HPL-GL '!AQ74</f>
        <v>0</v>
      </c>
      <c r="AJ74" s="13" t="n">
        <f aca="false">'TX-EGM-GL'!AR74+'TX-HPL-GL '!AR74</f>
        <v>0</v>
      </c>
      <c r="AK74" s="47" t="n">
        <f aca="false">'TX-EGM-GL'!AS74+'TX-HPL-GL '!AS74</f>
        <v>0</v>
      </c>
      <c r="AL74" s="13" t="n">
        <f aca="false">'TX-EGM-GL'!AT74+'TX-HPL-GL '!AT74</f>
        <v>0</v>
      </c>
      <c r="AM74" s="47" t="n">
        <f aca="false">'TX-EGM-GL'!AU74+'TX-HPL-GL '!AU74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86400</v>
      </c>
      <c r="F75" s="13" t="n">
        <f aca="false">('TIE-OUT'!P75+'TIE-OUT'!R75)+(RECLASS!P75+RECLASS!R75)</f>
        <v>0</v>
      </c>
      <c r="G75" s="13" t="n">
        <f aca="false">('TIE-OUT'!Q75+'TIE-OUT'!S75)+(RECLASS!Q75+RECLASS!S75)</f>
        <v>86400</v>
      </c>
      <c r="H75" s="13" t="n">
        <f aca="false">'TX-EGM-GL'!H75+'TX-HPL-GL '!H75</f>
        <v>0</v>
      </c>
      <c r="I75" s="47" t="n">
        <f aca="false">'TX-EGM-GL'!I75+'TX-HPL-GL '!I75</f>
        <v>0</v>
      </c>
      <c r="J75" s="13" t="n">
        <f aca="false">'TX-EGM-GL'!J75+'TX-HPL-GL '!J75</f>
        <v>0</v>
      </c>
      <c r="K75" s="47" t="n">
        <f aca="false">'TX-EGM-GL'!K75+'TX-HPL-GL '!K75</f>
        <v>0</v>
      </c>
      <c r="L75" s="13" t="n">
        <f aca="false">'TX-EGM-GL'!L75+'TX-HPL-GL '!L75</f>
        <v>0</v>
      </c>
      <c r="M75" s="47" t="n">
        <f aca="false">'TX-EGM-GL'!M75+'TX-HPL-GL '!M75</f>
        <v>0</v>
      </c>
      <c r="N75" s="13" t="n">
        <f aca="false">'TX-EGM-GL'!N75+'TX-HPL-GL '!N75</f>
        <v>0</v>
      </c>
      <c r="O75" s="47" t="n">
        <f aca="false">'TX-EGM-GL'!O75+'TX-HPL-GL '!O75</f>
        <v>0</v>
      </c>
      <c r="P75" s="13" t="n">
        <f aca="false">'TX-EGM-GL'!P75+'TX-HPL-GL '!P75</f>
        <v>0</v>
      </c>
      <c r="Q75" s="47" t="n">
        <f aca="false">'TX-EGM-GL'!Q75+'TX-HPL-GL '!Q75</f>
        <v>0</v>
      </c>
      <c r="R75" s="13" t="n">
        <f aca="false">'TX-EGM-GL'!R75+'TX-HPL-GL '!R75</f>
        <v>0</v>
      </c>
      <c r="S75" s="47" t="n">
        <f aca="false">'TX-EGM-GL'!S75+'TX-HPL-GL '!S75</f>
        <v>0</v>
      </c>
      <c r="T75" s="13" t="n">
        <f aca="false">'TX-EGM-GL'!T75+'TX-HPL-GL '!T75</f>
        <v>0</v>
      </c>
      <c r="U75" s="47" t="n">
        <f aca="false">'TX-EGM-GL'!U75+'TX-HPL-GL '!U75</f>
        <v>0</v>
      </c>
      <c r="V75" s="13" t="n">
        <f aca="false">'TX-EGM-GL'!V75+'TX-HPL-GL '!V75</f>
        <v>0</v>
      </c>
      <c r="W75" s="47" t="n">
        <f aca="false">'TX-EGM-GL'!W75+'TX-HPL-GL '!W75</f>
        <v>0</v>
      </c>
      <c r="X75" s="13" t="n">
        <f aca="false">'TX-EGM-GL'!X75+'TX-HPL-GL '!X75</f>
        <v>0</v>
      </c>
      <c r="Y75" s="47" t="n">
        <f aca="false">'TX-EGM-GL'!Y75+'TX-HPL-GL '!Y75</f>
        <v>0</v>
      </c>
      <c r="Z75" s="13" t="n">
        <f aca="false">'TX-EGM-GL'!Z75+'TX-HPL-GL '!Z75</f>
        <v>0</v>
      </c>
      <c r="AA75" s="47" t="n">
        <f aca="false">'TX-EGM-GL'!AA75+'TX-HPL-GL '!AA75</f>
        <v>0</v>
      </c>
      <c r="AB75" s="13" t="n">
        <f aca="false">'TX-EGM-GL'!AB75+'TX-HPL-GL '!AB75</f>
        <v>0</v>
      </c>
      <c r="AC75" s="47" t="n">
        <f aca="false">'TX-EGM-GL'!AC75+'TX-HPL-GL '!AC75</f>
        <v>0</v>
      </c>
      <c r="AD75" s="13" t="n">
        <f aca="false">'TX-EGM-GL'!AD75+'TX-HPL-GL '!AD75</f>
        <v>0</v>
      </c>
      <c r="AE75" s="47" t="n">
        <f aca="false">'TX-EGM-GL'!AE75+'TX-HPL-GL '!AE75</f>
        <v>0</v>
      </c>
      <c r="AF75" s="13" t="n">
        <f aca="false">'TX-EGM-GL'!AN75+'TX-HPL-GL '!AN75</f>
        <v>0</v>
      </c>
      <c r="AG75" s="47" t="n">
        <f aca="false">'TX-EGM-GL'!AO75+'TX-HPL-GL '!AO75</f>
        <v>0</v>
      </c>
      <c r="AH75" s="13" t="n">
        <f aca="false">'TX-EGM-GL'!AP75+'TX-HPL-GL '!AP75</f>
        <v>0</v>
      </c>
      <c r="AI75" s="47" t="n">
        <f aca="false">'TX-EGM-GL'!AQ75+'TX-HPL-GL '!AQ75</f>
        <v>0</v>
      </c>
      <c r="AJ75" s="13" t="n">
        <f aca="false">'TX-EGM-GL'!AR75+'TX-HPL-GL '!AR75</f>
        <v>0</v>
      </c>
      <c r="AK75" s="47" t="n">
        <f aca="false">'TX-EGM-GL'!AS75+'TX-HPL-GL '!AS75</f>
        <v>0</v>
      </c>
      <c r="AL75" s="13" t="n">
        <f aca="false">'TX-EGM-GL'!AT75+'TX-HPL-GL '!AT75</f>
        <v>0</v>
      </c>
      <c r="AM75" s="47" t="n">
        <f aca="false">'TX-EGM-GL'!AU75+'TX-HPL-GL '!AU75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-9087.55</v>
      </c>
      <c r="F76" s="13" t="n">
        <f aca="false">('TIE-OUT'!P76+'TIE-OUT'!R76)+(RECLASS!P76+RECLASS!R76)</f>
        <v>0</v>
      </c>
      <c r="G76" s="13" t="n">
        <f aca="false">('TIE-OUT'!Q76+'TIE-OUT'!S76)+(RECLASS!Q76+RECLASS!S76)</f>
        <v>0</v>
      </c>
      <c r="H76" s="13" t="n">
        <f aca="false">'TX-EGM-GL'!H76+'TX-HPL-GL '!H76</f>
        <v>0</v>
      </c>
      <c r="I76" s="47" t="n">
        <f aca="false">'TX-EGM-GL'!I76+'TX-HPL-GL '!I76</f>
        <v>0</v>
      </c>
      <c r="J76" s="13" t="n">
        <f aca="false">'TX-EGM-GL'!J76+'TX-HPL-GL '!J76</f>
        <v>0</v>
      </c>
      <c r="K76" s="47" t="n">
        <f aca="false">'TX-EGM-GL'!K76+'TX-HPL-GL '!K76</f>
        <v>-9087.55</v>
      </c>
      <c r="L76" s="13" t="n">
        <f aca="false">'TX-EGM-GL'!L76+'TX-HPL-GL '!L76</f>
        <v>0</v>
      </c>
      <c r="M76" s="47" t="n">
        <f aca="false">'TX-EGM-GL'!M76+'TX-HPL-GL '!M76</f>
        <v>0</v>
      </c>
      <c r="N76" s="13" t="n">
        <f aca="false">'TX-EGM-GL'!N76+'TX-HPL-GL '!N76</f>
        <v>0</v>
      </c>
      <c r="O76" s="47" t="n">
        <f aca="false">'TX-EGM-GL'!O76+'TX-HPL-GL '!O76</f>
        <v>0</v>
      </c>
      <c r="P76" s="13" t="n">
        <f aca="false">'TX-EGM-GL'!P76+'TX-HPL-GL '!P76</f>
        <v>0</v>
      </c>
      <c r="Q76" s="47" t="n">
        <f aca="false">'TX-EGM-GL'!Q76+'TX-HPL-GL '!Q76</f>
        <v>0</v>
      </c>
      <c r="R76" s="13" t="n">
        <f aca="false">'TX-EGM-GL'!R76+'TX-HPL-GL '!R76</f>
        <v>0</v>
      </c>
      <c r="S76" s="47" t="n">
        <f aca="false">'TX-EGM-GL'!S76+'TX-HPL-GL '!S76</f>
        <v>0</v>
      </c>
      <c r="T76" s="13" t="n">
        <f aca="false">'TX-EGM-GL'!T76+'TX-HPL-GL '!T76</f>
        <v>0</v>
      </c>
      <c r="U76" s="47" t="n">
        <f aca="false">'TX-EGM-GL'!U76+'TX-HPL-GL '!U76</f>
        <v>0</v>
      </c>
      <c r="V76" s="13" t="n">
        <f aca="false">'TX-EGM-GL'!V76+'TX-HPL-GL '!V76</f>
        <v>0</v>
      </c>
      <c r="W76" s="47" t="n">
        <f aca="false">'TX-EGM-GL'!W76+'TX-HPL-GL '!W76</f>
        <v>0</v>
      </c>
      <c r="X76" s="13" t="n">
        <f aca="false">'TX-EGM-GL'!X76+'TX-HPL-GL '!X76</f>
        <v>0</v>
      </c>
      <c r="Y76" s="47" t="n">
        <f aca="false">'TX-EGM-GL'!Y76+'TX-HPL-GL '!Y76</f>
        <v>0</v>
      </c>
      <c r="Z76" s="13" t="n">
        <f aca="false">'TX-EGM-GL'!Z76+'TX-HPL-GL '!Z76</f>
        <v>0</v>
      </c>
      <c r="AA76" s="47" t="n">
        <f aca="false">'TX-EGM-GL'!AA76+'TX-HPL-GL '!AA76</f>
        <v>0</v>
      </c>
      <c r="AB76" s="13" t="n">
        <f aca="false">'TX-EGM-GL'!AB76+'TX-HPL-GL '!AB76</f>
        <v>0</v>
      </c>
      <c r="AC76" s="47" t="n">
        <f aca="false">'TX-EGM-GL'!AC76+'TX-HPL-GL '!AC76</f>
        <v>0</v>
      </c>
      <c r="AD76" s="13" t="n">
        <f aca="false">'TX-EGM-GL'!AD76+'TX-HPL-GL '!AD76</f>
        <v>0</v>
      </c>
      <c r="AE76" s="47" t="n">
        <f aca="false">'TX-EGM-GL'!AE76+'TX-HPL-GL '!AE76</f>
        <v>0</v>
      </c>
      <c r="AF76" s="13" t="n">
        <f aca="false">'TX-EGM-GL'!AN76+'TX-HPL-GL '!AN76</f>
        <v>0</v>
      </c>
      <c r="AG76" s="47" t="n">
        <f aca="false">'TX-EGM-GL'!AO76+'TX-HPL-GL '!AO76</f>
        <v>0</v>
      </c>
      <c r="AH76" s="13" t="n">
        <f aca="false">'TX-EGM-GL'!AP76+'TX-HPL-GL '!AP76</f>
        <v>0</v>
      </c>
      <c r="AI76" s="47" t="n">
        <f aca="false">'TX-EGM-GL'!AQ76+'TX-HPL-GL '!AQ76</f>
        <v>0</v>
      </c>
      <c r="AJ76" s="13" t="n">
        <f aca="false">'TX-EGM-GL'!AR76+'TX-HPL-GL '!AR76</f>
        <v>0</v>
      </c>
      <c r="AK76" s="47" t="n">
        <f aca="false">'TX-EGM-GL'!AS76+'TX-HPL-GL '!AS76</f>
        <v>0</v>
      </c>
      <c r="AL76" s="13" t="n">
        <f aca="false">'TX-EGM-GL'!AT76+'TX-HPL-GL '!AT76</f>
        <v>0</v>
      </c>
      <c r="AM76" s="47" t="n">
        <f aca="false">'TX-EGM-GL'!AU76+'TX-HPL-GL '!AU76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-820000</v>
      </c>
      <c r="F77" s="13" t="n">
        <f aca="false">('TIE-OUT'!P77+'TIE-OUT'!R77)+(RECLASS!P77+RECLASS!R77)</f>
        <v>0</v>
      </c>
      <c r="G77" s="13" t="n">
        <f aca="false">('TIE-OUT'!Q77+'TIE-OUT'!S77)+(RECLASS!Q77+RECLASS!S77)</f>
        <v>-820000</v>
      </c>
      <c r="H77" s="13" t="n">
        <f aca="false">'TX-EGM-GL'!H77+'TX-HPL-GL '!H77</f>
        <v>0</v>
      </c>
      <c r="I77" s="47" t="n">
        <f aca="false">'TX-EGM-GL'!I77+'TX-HPL-GL '!I77</f>
        <v>0</v>
      </c>
      <c r="J77" s="13" t="n">
        <f aca="false">'TX-EGM-GL'!J77+'TX-HPL-GL '!J77</f>
        <v>0</v>
      </c>
      <c r="K77" s="47" t="n">
        <f aca="false">'TX-EGM-GL'!K77+'TX-HPL-GL '!K77</f>
        <v>0</v>
      </c>
      <c r="L77" s="13" t="n">
        <f aca="false">'TX-EGM-GL'!L77+'TX-HPL-GL '!L77</f>
        <v>0</v>
      </c>
      <c r="M77" s="47" t="n">
        <f aca="false">'TX-EGM-GL'!M77+'TX-HPL-GL '!M77</f>
        <v>0</v>
      </c>
      <c r="N77" s="13" t="n">
        <f aca="false">'TX-EGM-GL'!N77+'TX-HPL-GL '!N77</f>
        <v>0</v>
      </c>
      <c r="O77" s="47" t="n">
        <f aca="false">'TX-EGM-GL'!O77+'TX-HPL-GL '!O77</f>
        <v>0</v>
      </c>
      <c r="P77" s="13" t="n">
        <f aca="false">'TX-EGM-GL'!P77+'TX-HPL-GL '!P77</f>
        <v>0</v>
      </c>
      <c r="Q77" s="47" t="n">
        <f aca="false">'TX-EGM-GL'!Q77+'TX-HPL-GL '!Q77</f>
        <v>0</v>
      </c>
      <c r="R77" s="13" t="n">
        <f aca="false">'TX-EGM-GL'!R77+'TX-HPL-GL '!R77</f>
        <v>0</v>
      </c>
      <c r="S77" s="47" t="n">
        <f aca="false">'TX-EGM-GL'!S77+'TX-HPL-GL '!S77</f>
        <v>0</v>
      </c>
      <c r="T77" s="13" t="n">
        <f aca="false">'TX-EGM-GL'!T77+'TX-HPL-GL '!T77</f>
        <v>0</v>
      </c>
      <c r="U77" s="47" t="n">
        <f aca="false">'TX-EGM-GL'!U77+'TX-HPL-GL '!U77</f>
        <v>0</v>
      </c>
      <c r="V77" s="13" t="n">
        <f aca="false">'TX-EGM-GL'!V77+'TX-HPL-GL '!V77</f>
        <v>0</v>
      </c>
      <c r="W77" s="47" t="n">
        <f aca="false">'TX-EGM-GL'!W77+'TX-HPL-GL '!W77</f>
        <v>0</v>
      </c>
      <c r="X77" s="13" t="n">
        <f aca="false">'TX-EGM-GL'!X77+'TX-HPL-GL '!X77</f>
        <v>0</v>
      </c>
      <c r="Y77" s="47" t="n">
        <f aca="false">'TX-EGM-GL'!Y77+'TX-HPL-GL '!Y77</f>
        <v>0</v>
      </c>
      <c r="Z77" s="13" t="n">
        <f aca="false">'TX-EGM-GL'!Z77+'TX-HPL-GL '!Z77</f>
        <v>0</v>
      </c>
      <c r="AA77" s="47" t="n">
        <f aca="false">'TX-EGM-GL'!AA77+'TX-HPL-GL '!AA77</f>
        <v>0</v>
      </c>
      <c r="AB77" s="13" t="n">
        <f aca="false">'TX-EGM-GL'!AB77+'TX-HPL-GL '!AB77</f>
        <v>0</v>
      </c>
      <c r="AC77" s="47" t="n">
        <f aca="false">'TX-EGM-GL'!AC77+'TX-HPL-GL '!AC77</f>
        <v>0</v>
      </c>
      <c r="AD77" s="13" t="n">
        <f aca="false">'TX-EGM-GL'!AD77+'TX-HPL-GL '!AD77</f>
        <v>0</v>
      </c>
      <c r="AE77" s="47" t="n">
        <f aca="false">'TX-EGM-GL'!AE77+'TX-HPL-GL '!AE77</f>
        <v>0</v>
      </c>
      <c r="AF77" s="13" t="n">
        <f aca="false">'TX-EGM-GL'!AN77+'TX-HPL-GL '!AN77</f>
        <v>0</v>
      </c>
      <c r="AG77" s="47" t="n">
        <f aca="false">'TX-EGM-GL'!AO77+'TX-HPL-GL '!AO77</f>
        <v>0</v>
      </c>
      <c r="AH77" s="13" t="n">
        <f aca="false">'TX-EGM-GL'!AP77+'TX-HPL-GL '!AP77</f>
        <v>0</v>
      </c>
      <c r="AI77" s="47" t="n">
        <f aca="false">'TX-EGM-GL'!AQ77+'TX-HPL-GL '!AQ77</f>
        <v>0</v>
      </c>
      <c r="AJ77" s="13" t="n">
        <f aca="false">'TX-EGM-GL'!AR77+'TX-HPL-GL '!AR77</f>
        <v>0</v>
      </c>
      <c r="AK77" s="47" t="n">
        <f aca="false">'TX-EGM-GL'!AS77+'TX-HPL-GL '!AS77</f>
        <v>0</v>
      </c>
      <c r="AL77" s="13" t="n">
        <f aca="false">'TX-EGM-GL'!AT77+'TX-HPL-GL '!AT77</f>
        <v>0</v>
      </c>
      <c r="AM77" s="47" t="n">
        <f aca="false">'TX-EGM-GL'!AU77+'TX-HPL-GL '!AU77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('TIE-OUT'!P78+'TIE-OUT'!R78)+(RECLASS!P78+RECLASS!R78)</f>
        <v>0</v>
      </c>
      <c r="G78" s="13" t="n">
        <f aca="false">('TIE-OUT'!Q78+'TIE-OUT'!S78)+(RECLASS!Q78+RECLASS!S78)</f>
        <v>0</v>
      </c>
      <c r="H78" s="13" t="n">
        <f aca="false">'TX-EGM-GL'!H78+'TX-HPL-GL '!H78</f>
        <v>0</v>
      </c>
      <c r="I78" s="47" t="n">
        <f aca="false">'TX-EGM-GL'!I78+'TX-HPL-GL '!I78</f>
        <v>0</v>
      </c>
      <c r="J78" s="13" t="n">
        <f aca="false">'TX-EGM-GL'!J78+'TX-HPL-GL '!J78</f>
        <v>0</v>
      </c>
      <c r="K78" s="47" t="n">
        <f aca="false">'TX-EGM-GL'!K78+'TX-HPL-GL '!K78</f>
        <v>0</v>
      </c>
      <c r="L78" s="13" t="n">
        <f aca="false">'TX-EGM-GL'!L78+'TX-HPL-GL '!L78</f>
        <v>0</v>
      </c>
      <c r="M78" s="47" t="n">
        <f aca="false">'TX-EGM-GL'!M78+'TX-HPL-GL '!M78</f>
        <v>0</v>
      </c>
      <c r="N78" s="13" t="n">
        <f aca="false">'TX-EGM-GL'!N78+'TX-HPL-GL '!N78</f>
        <v>0</v>
      </c>
      <c r="O78" s="47" t="n">
        <f aca="false">'TX-EGM-GL'!O78+'TX-HPL-GL '!O78</f>
        <v>0</v>
      </c>
      <c r="P78" s="13" t="n">
        <f aca="false">'TX-EGM-GL'!P78+'TX-HPL-GL '!P78</f>
        <v>0</v>
      </c>
      <c r="Q78" s="47" t="n">
        <f aca="false">'TX-EGM-GL'!Q78+'TX-HPL-GL '!Q78</f>
        <v>0</v>
      </c>
      <c r="R78" s="13" t="n">
        <f aca="false">'TX-EGM-GL'!R78+'TX-HPL-GL '!R78</f>
        <v>0</v>
      </c>
      <c r="S78" s="47" t="n">
        <f aca="false">'TX-EGM-GL'!S78+'TX-HPL-GL '!S78</f>
        <v>0</v>
      </c>
      <c r="T78" s="13" t="n">
        <f aca="false">'TX-EGM-GL'!T78+'TX-HPL-GL '!T78</f>
        <v>0</v>
      </c>
      <c r="U78" s="47" t="n">
        <f aca="false">'TX-EGM-GL'!U78+'TX-HPL-GL '!U78</f>
        <v>0</v>
      </c>
      <c r="V78" s="13" t="n">
        <f aca="false">'TX-EGM-GL'!V78+'TX-HPL-GL '!V78</f>
        <v>0</v>
      </c>
      <c r="W78" s="47" t="n">
        <f aca="false">'TX-EGM-GL'!W78+'TX-HPL-GL '!W78</f>
        <v>0</v>
      </c>
      <c r="X78" s="13" t="n">
        <f aca="false">'TX-EGM-GL'!X78+'TX-HPL-GL '!X78</f>
        <v>0</v>
      </c>
      <c r="Y78" s="47" t="n">
        <f aca="false">'TX-EGM-GL'!Y78+'TX-HPL-GL '!Y78</f>
        <v>0</v>
      </c>
      <c r="Z78" s="13" t="n">
        <f aca="false">'TX-EGM-GL'!Z78+'TX-HPL-GL '!Z78</f>
        <v>0</v>
      </c>
      <c r="AA78" s="47" t="n">
        <f aca="false">'TX-EGM-GL'!AA78+'TX-HPL-GL '!AA78</f>
        <v>0</v>
      </c>
      <c r="AB78" s="13" t="n">
        <f aca="false">'TX-EGM-GL'!AB78+'TX-HPL-GL '!AB78</f>
        <v>0</v>
      </c>
      <c r="AC78" s="47" t="n">
        <f aca="false">'TX-EGM-GL'!AC78+'TX-HPL-GL '!AC78</f>
        <v>0</v>
      </c>
      <c r="AD78" s="13" t="n">
        <f aca="false">'TX-EGM-GL'!AD78+'TX-HPL-GL '!AD78</f>
        <v>0</v>
      </c>
      <c r="AE78" s="47" t="n">
        <f aca="false">'TX-EGM-GL'!AE78+'TX-HPL-GL '!AE78</f>
        <v>0</v>
      </c>
      <c r="AF78" s="13" t="n">
        <f aca="false">'TX-EGM-GL'!AN78+'TX-HPL-GL '!AN78</f>
        <v>0</v>
      </c>
      <c r="AG78" s="47" t="n">
        <f aca="false">'TX-EGM-GL'!AO78+'TX-HPL-GL '!AO78</f>
        <v>0</v>
      </c>
      <c r="AH78" s="13" t="n">
        <f aca="false">'TX-EGM-GL'!AP78+'TX-HPL-GL '!AP78</f>
        <v>0</v>
      </c>
      <c r="AI78" s="47" t="n">
        <f aca="false">'TX-EGM-GL'!AQ78+'TX-HPL-GL '!AQ78</f>
        <v>0</v>
      </c>
      <c r="AJ78" s="13" t="n">
        <f aca="false">'TX-EGM-GL'!AR78+'TX-HPL-GL '!AR78</f>
        <v>0</v>
      </c>
      <c r="AK78" s="47" t="n">
        <f aca="false">'TX-EGM-GL'!AS78+'TX-HPL-GL '!AS78</f>
        <v>0</v>
      </c>
      <c r="AL78" s="13" t="n">
        <f aca="false">'TX-EGM-GL'!AT78+'TX-HPL-GL '!AT78</f>
        <v>0</v>
      </c>
      <c r="AM78" s="47" t="n">
        <f aca="false">'TX-EGM-GL'!AU78+'TX-HPL-GL '!AU78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('TIE-OUT'!P79+'TIE-OUT'!R79)+(RECLASS!P79+RECLASS!R79)</f>
        <v>0</v>
      </c>
      <c r="G79" s="13" t="n">
        <f aca="false">('TIE-OUT'!Q79+'TIE-OUT'!S79)+(RECLASS!Q79+RECLASS!S79)</f>
        <v>0</v>
      </c>
      <c r="H79" s="13" t="n">
        <f aca="false">'TX-EGM-GL'!H79+'TX-HPL-GL '!H79</f>
        <v>0</v>
      </c>
      <c r="I79" s="47" t="n">
        <f aca="false">'TX-EGM-GL'!I79+'TX-HPL-GL '!I79</f>
        <v>0</v>
      </c>
      <c r="J79" s="13" t="n">
        <f aca="false">'TX-EGM-GL'!J79+'TX-HPL-GL '!J79</f>
        <v>0</v>
      </c>
      <c r="K79" s="47" t="n">
        <f aca="false">'TX-EGM-GL'!K79+'TX-HPL-GL '!K79</f>
        <v>0</v>
      </c>
      <c r="L79" s="13" t="n">
        <f aca="false">'TX-EGM-GL'!L79+'TX-HPL-GL '!L79</f>
        <v>0</v>
      </c>
      <c r="M79" s="47" t="n">
        <f aca="false">'TX-EGM-GL'!M79+'TX-HPL-GL '!M79</f>
        <v>0</v>
      </c>
      <c r="N79" s="13" t="n">
        <f aca="false">'TX-EGM-GL'!N79+'TX-HPL-GL '!N79</f>
        <v>0</v>
      </c>
      <c r="O79" s="47" t="n">
        <f aca="false">'TX-EGM-GL'!O79+'TX-HPL-GL '!O79</f>
        <v>0</v>
      </c>
      <c r="P79" s="13" t="n">
        <f aca="false">'TX-EGM-GL'!P79+'TX-HPL-GL '!P79</f>
        <v>0</v>
      </c>
      <c r="Q79" s="47" t="n">
        <f aca="false">'TX-EGM-GL'!Q79+'TX-HPL-GL '!Q79</f>
        <v>0</v>
      </c>
      <c r="R79" s="13" t="n">
        <f aca="false">'TX-EGM-GL'!R79+'TX-HPL-GL '!R79</f>
        <v>0</v>
      </c>
      <c r="S79" s="47" t="n">
        <f aca="false">'TX-EGM-GL'!S79+'TX-HPL-GL '!S79</f>
        <v>0</v>
      </c>
      <c r="T79" s="13" t="n">
        <f aca="false">'TX-EGM-GL'!T79+'TX-HPL-GL '!T79</f>
        <v>0</v>
      </c>
      <c r="U79" s="47" t="n">
        <f aca="false">'TX-EGM-GL'!U79+'TX-HPL-GL '!U79</f>
        <v>0</v>
      </c>
      <c r="V79" s="13" t="n">
        <f aca="false">'TX-EGM-GL'!V79+'TX-HPL-GL '!V79</f>
        <v>0</v>
      </c>
      <c r="W79" s="47" t="n">
        <f aca="false">'TX-EGM-GL'!W79+'TX-HPL-GL '!W79</f>
        <v>0</v>
      </c>
      <c r="X79" s="13" t="n">
        <f aca="false">'TX-EGM-GL'!X79+'TX-HPL-GL '!X79</f>
        <v>0</v>
      </c>
      <c r="Y79" s="47" t="n">
        <f aca="false">'TX-EGM-GL'!Y79+'TX-HPL-GL '!Y79</f>
        <v>0</v>
      </c>
      <c r="Z79" s="13" t="n">
        <f aca="false">'TX-EGM-GL'!Z79+'TX-HPL-GL '!Z79</f>
        <v>0</v>
      </c>
      <c r="AA79" s="47" t="n">
        <f aca="false">'TX-EGM-GL'!AA79+'TX-HPL-GL '!AA79</f>
        <v>0</v>
      </c>
      <c r="AB79" s="13" t="n">
        <f aca="false">'TX-EGM-GL'!AB79+'TX-HPL-GL '!AB79</f>
        <v>0</v>
      </c>
      <c r="AC79" s="47" t="n">
        <f aca="false">'TX-EGM-GL'!AC79+'TX-HPL-GL '!AC79</f>
        <v>0</v>
      </c>
      <c r="AD79" s="13" t="n">
        <f aca="false">'TX-EGM-GL'!AD79+'TX-HPL-GL '!AD79</f>
        <v>0</v>
      </c>
      <c r="AE79" s="47" t="n">
        <f aca="false">'TX-EGM-GL'!AE79+'TX-HPL-GL '!AE79</f>
        <v>0</v>
      </c>
      <c r="AF79" s="13" t="n">
        <f aca="false">'TX-EGM-GL'!AN79+'TX-HPL-GL '!AN79</f>
        <v>0</v>
      </c>
      <c r="AG79" s="47" t="n">
        <f aca="false">'TX-EGM-GL'!AO79+'TX-HPL-GL '!AO79</f>
        <v>0</v>
      </c>
      <c r="AH79" s="13" t="n">
        <f aca="false">'TX-EGM-GL'!AP79+'TX-HPL-GL '!AP79</f>
        <v>0</v>
      </c>
      <c r="AI79" s="47" t="n">
        <f aca="false">'TX-EGM-GL'!AQ79+'TX-HPL-GL '!AQ79</f>
        <v>0</v>
      </c>
      <c r="AJ79" s="13" t="n">
        <f aca="false">'TX-EGM-GL'!AR79+'TX-HPL-GL '!AR79</f>
        <v>0</v>
      </c>
      <c r="AK79" s="47" t="n">
        <f aca="false">'TX-EGM-GL'!AS79+'TX-HPL-GL '!AS79</f>
        <v>0</v>
      </c>
      <c r="AL79" s="13" t="n">
        <f aca="false">'TX-EGM-GL'!AT79+'TX-HPL-GL '!AT79</f>
        <v>0</v>
      </c>
      <c r="AM79" s="47" t="n">
        <f aca="false">'TX-EGM-GL'!AU79+'TX-HPL-GL '!AU79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('TIE-OUT'!P80+'TIE-OUT'!R80)+(RECLASS!P80+RECLASS!R80)</f>
        <v>0</v>
      </c>
      <c r="G80" s="13" t="n">
        <f aca="false">('TIE-OUT'!Q80+'TIE-OUT'!S80)+(RECLASS!Q80+RECLASS!S80)</f>
        <v>0</v>
      </c>
      <c r="H80" s="13" t="n">
        <f aca="false">'TX-EGM-GL'!H80+'TX-HPL-GL '!H80</f>
        <v>0</v>
      </c>
      <c r="I80" s="47" t="n">
        <f aca="false">'TX-EGM-GL'!I80+'TX-HPL-GL '!I80</f>
        <v>0</v>
      </c>
      <c r="J80" s="13" t="n">
        <f aca="false">'TX-EGM-GL'!J80+'TX-HPL-GL '!J80</f>
        <v>0</v>
      </c>
      <c r="K80" s="47" t="n">
        <f aca="false">'TX-EGM-GL'!K80+'TX-HPL-GL '!K80</f>
        <v>0</v>
      </c>
      <c r="L80" s="13" t="n">
        <f aca="false">'TX-EGM-GL'!L80+'TX-HPL-GL '!L80</f>
        <v>0</v>
      </c>
      <c r="M80" s="47" t="n">
        <f aca="false">'TX-EGM-GL'!M80+'TX-HPL-GL '!M80</f>
        <v>0</v>
      </c>
      <c r="N80" s="13" t="n">
        <f aca="false">'TX-EGM-GL'!N80+'TX-HPL-GL '!N80</f>
        <v>0</v>
      </c>
      <c r="O80" s="47" t="n">
        <f aca="false">'TX-EGM-GL'!O80+'TX-HPL-GL '!O80</f>
        <v>0</v>
      </c>
      <c r="P80" s="13" t="n">
        <f aca="false">'TX-EGM-GL'!P80+'TX-HPL-GL '!P80</f>
        <v>0</v>
      </c>
      <c r="Q80" s="47" t="n">
        <f aca="false">'TX-EGM-GL'!Q80+'TX-HPL-GL '!Q80</f>
        <v>0</v>
      </c>
      <c r="R80" s="13" t="n">
        <f aca="false">'TX-EGM-GL'!R80+'TX-HPL-GL '!R80</f>
        <v>0</v>
      </c>
      <c r="S80" s="47" t="n">
        <f aca="false">'TX-EGM-GL'!S80+'TX-HPL-GL '!S80</f>
        <v>0</v>
      </c>
      <c r="T80" s="13" t="n">
        <f aca="false">'TX-EGM-GL'!T80+'TX-HPL-GL '!T80</f>
        <v>0</v>
      </c>
      <c r="U80" s="47" t="n">
        <f aca="false">'TX-EGM-GL'!U80+'TX-HPL-GL '!U80</f>
        <v>0</v>
      </c>
      <c r="V80" s="13" t="n">
        <f aca="false">'TX-EGM-GL'!V80+'TX-HPL-GL '!V80</f>
        <v>0</v>
      </c>
      <c r="W80" s="47" t="n">
        <f aca="false">'TX-EGM-GL'!W80+'TX-HPL-GL '!W80</f>
        <v>0</v>
      </c>
      <c r="X80" s="13" t="n">
        <f aca="false">'TX-EGM-GL'!X80+'TX-HPL-GL '!X80</f>
        <v>0</v>
      </c>
      <c r="Y80" s="47" t="n">
        <f aca="false">'TX-EGM-GL'!Y80+'TX-HPL-GL '!Y80</f>
        <v>0</v>
      </c>
      <c r="Z80" s="13" t="n">
        <f aca="false">'TX-EGM-GL'!Z80+'TX-HPL-GL '!Z80</f>
        <v>0</v>
      </c>
      <c r="AA80" s="47" t="n">
        <f aca="false">'TX-EGM-GL'!AA80+'TX-HPL-GL '!AA80</f>
        <v>0</v>
      </c>
      <c r="AB80" s="13" t="n">
        <f aca="false">'TX-EGM-GL'!AB80+'TX-HPL-GL '!AB80</f>
        <v>0</v>
      </c>
      <c r="AC80" s="47" t="n">
        <f aca="false">'TX-EGM-GL'!AC80+'TX-HPL-GL '!AC80</f>
        <v>0</v>
      </c>
      <c r="AD80" s="13" t="n">
        <f aca="false">'TX-EGM-GL'!AD80+'TX-HPL-GL '!AD80</f>
        <v>0</v>
      </c>
      <c r="AE80" s="47" t="n">
        <f aca="false">'TX-EGM-GL'!AE80+'TX-HPL-GL '!AE80</f>
        <v>0</v>
      </c>
      <c r="AF80" s="13" t="n">
        <f aca="false">'TX-EGM-GL'!AN80+'TX-HPL-GL '!AN80</f>
        <v>0</v>
      </c>
      <c r="AG80" s="47" t="n">
        <f aca="false">'TX-EGM-GL'!AO80+'TX-HPL-GL '!AO80</f>
        <v>0</v>
      </c>
      <c r="AH80" s="13" t="n">
        <f aca="false">'TX-EGM-GL'!AP80+'TX-HPL-GL '!AP80</f>
        <v>0</v>
      </c>
      <c r="AI80" s="47" t="n">
        <f aca="false">'TX-EGM-GL'!AQ80+'TX-HPL-GL '!AQ80</f>
        <v>0</v>
      </c>
      <c r="AJ80" s="13" t="n">
        <f aca="false">'TX-EGM-GL'!AR80+'TX-HPL-GL '!AR80</f>
        <v>0</v>
      </c>
      <c r="AK80" s="47" t="n">
        <f aca="false">'TX-EGM-GL'!AS80+'TX-HPL-GL '!AS80</f>
        <v>0</v>
      </c>
      <c r="AL80" s="13" t="n">
        <f aca="false">'TX-EGM-GL'!AT80+'TX-HPL-GL '!AT80</f>
        <v>0</v>
      </c>
      <c r="AM80" s="47" t="n">
        <f aca="false">'TX-EGM-GL'!AU80+'TX-HPL-GL '!AU80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-54818</v>
      </c>
      <c r="F81" s="13" t="n">
        <f aca="false">('TIE-OUT'!P81+'TIE-OUT'!R81)+(RECLASS!P81+RECLASS!R81)</f>
        <v>0</v>
      </c>
      <c r="G81" s="13" t="n">
        <f aca="false">('TIE-OUT'!Q81+'TIE-OUT'!S81)+(RECLASS!Q81+RECLASS!S81)</f>
        <v>0</v>
      </c>
      <c r="H81" s="13" t="n">
        <f aca="false">'TX-EGM-GL'!H81+'TX-HPL-GL '!H81</f>
        <v>0</v>
      </c>
      <c r="I81" s="47" t="n">
        <f aca="false">'TX-EGM-GL'!I81+'TX-HPL-GL '!I81</f>
        <v>-9718</v>
      </c>
      <c r="J81" s="13" t="n">
        <f aca="false">'TX-EGM-GL'!J81+'TX-HPL-GL '!J81</f>
        <v>0</v>
      </c>
      <c r="K81" s="47" t="n">
        <f aca="false">'TX-EGM-GL'!K81+'TX-HPL-GL '!K81</f>
        <v>-45100</v>
      </c>
      <c r="L81" s="13" t="n">
        <f aca="false">'TX-EGM-GL'!L81+'TX-HPL-GL '!L81</f>
        <v>0</v>
      </c>
      <c r="M81" s="47" t="n">
        <f aca="false">'TX-EGM-GL'!M81+'TX-HPL-GL '!M81</f>
        <v>0</v>
      </c>
      <c r="N81" s="13" t="n">
        <f aca="false">'TX-EGM-GL'!N81+'TX-HPL-GL '!N81</f>
        <v>0</v>
      </c>
      <c r="O81" s="47" t="n">
        <f aca="false">'TX-EGM-GL'!O81+'TX-HPL-GL '!O81</f>
        <v>0</v>
      </c>
      <c r="P81" s="13" t="n">
        <f aca="false">'TX-EGM-GL'!P81+'TX-HPL-GL '!P81</f>
        <v>0</v>
      </c>
      <c r="Q81" s="47" t="n">
        <f aca="false">'TX-EGM-GL'!Q81+'TX-HPL-GL '!Q81</f>
        <v>0</v>
      </c>
      <c r="R81" s="13" t="n">
        <f aca="false">'TX-EGM-GL'!R81+'TX-HPL-GL '!R81</f>
        <v>0</v>
      </c>
      <c r="S81" s="47" t="n">
        <f aca="false">'TX-EGM-GL'!S81+'TX-HPL-GL '!S81</f>
        <v>0</v>
      </c>
      <c r="T81" s="13" t="n">
        <f aca="false">'TX-EGM-GL'!T81+'TX-HPL-GL '!T81</f>
        <v>0</v>
      </c>
      <c r="U81" s="47" t="n">
        <f aca="false">'TX-EGM-GL'!U81+'TX-HPL-GL '!U81</f>
        <v>0</v>
      </c>
      <c r="V81" s="13" t="n">
        <f aca="false">'TX-EGM-GL'!V81+'TX-HPL-GL '!V81</f>
        <v>0</v>
      </c>
      <c r="W81" s="47" t="n">
        <f aca="false">'TX-EGM-GL'!W81+'TX-HPL-GL '!W81</f>
        <v>0</v>
      </c>
      <c r="X81" s="13" t="n">
        <f aca="false">'TX-EGM-GL'!X81+'TX-HPL-GL '!X81</f>
        <v>0</v>
      </c>
      <c r="Y81" s="47" t="n">
        <f aca="false">'TX-EGM-GL'!Y81+'TX-HPL-GL '!Y81</f>
        <v>0</v>
      </c>
      <c r="Z81" s="13" t="n">
        <f aca="false">'TX-EGM-GL'!Z81+'TX-HPL-GL '!Z81</f>
        <v>0</v>
      </c>
      <c r="AA81" s="47" t="n">
        <f aca="false">'TX-EGM-GL'!AA81+'TX-HPL-GL '!AA81</f>
        <v>0</v>
      </c>
      <c r="AB81" s="13" t="n">
        <f aca="false">'TX-EGM-GL'!AB81+'TX-HPL-GL '!AB81</f>
        <v>0</v>
      </c>
      <c r="AC81" s="47" t="n">
        <f aca="false">'TX-EGM-GL'!AC81+'TX-HPL-GL '!AC81</f>
        <v>0</v>
      </c>
      <c r="AD81" s="13" t="n">
        <f aca="false">'TX-EGM-GL'!AD81+'TX-HPL-GL '!AD81</f>
        <v>0</v>
      </c>
      <c r="AE81" s="47" t="n">
        <f aca="false">'TX-EGM-GL'!AE81+'TX-HPL-GL '!AE81</f>
        <v>0</v>
      </c>
      <c r="AF81" s="13" t="n">
        <f aca="false">'TX-EGM-GL'!AN81+'TX-HPL-GL '!AN81</f>
        <v>0</v>
      </c>
      <c r="AG81" s="47" t="n">
        <f aca="false">'TX-EGM-GL'!AO81+'TX-HPL-GL '!AO81</f>
        <v>0</v>
      </c>
      <c r="AH81" s="13" t="n">
        <f aca="false">'TX-EGM-GL'!AP81+'TX-HPL-GL '!AP81</f>
        <v>0</v>
      </c>
      <c r="AI81" s="47" t="n">
        <f aca="false">'TX-EGM-GL'!AQ81+'TX-HPL-GL '!AQ81</f>
        <v>0</v>
      </c>
      <c r="AJ81" s="13" t="n">
        <f aca="false">'TX-EGM-GL'!AR81+'TX-HPL-GL '!AR81</f>
        <v>0</v>
      </c>
      <c r="AK81" s="47" t="n">
        <f aca="false">'TX-EGM-GL'!AS81+'TX-HPL-GL '!AS81</f>
        <v>0</v>
      </c>
      <c r="AL81" s="13" t="n">
        <f aca="false">'TX-EGM-GL'!AT81+'TX-HPL-GL '!AT81</f>
        <v>0</v>
      </c>
      <c r="AM81" s="47" t="n">
        <f aca="false">'TX-EGM-GL'!AU81+'TX-HPL-GL '!AU81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-2255166.6556</v>
      </c>
      <c r="F82" s="59" t="n">
        <f aca="false">F16+F24+F29+F36+F43+F45+F47+F49</f>
        <v>0</v>
      </c>
      <c r="G82" s="60" t="n">
        <f aca="false">SUM(G72:G81)+G16+G24+G29+G36+G43+G45+G47+G49+G51+G56+G61+G66</f>
        <v>-12127538.71</v>
      </c>
      <c r="H82" s="59" t="n">
        <f aca="false">H16+H24+H29+H36+H43+H45+H47+H49</f>
        <v>-3000</v>
      </c>
      <c r="I82" s="60" t="n">
        <f aca="false">SUM(I72:I81)+I16+I24+I29+I36+I43+I45+I47+I49+I51+I56+I61+I66</f>
        <v>10113554.59</v>
      </c>
      <c r="J82" s="59" t="n">
        <f aca="false">J16+J24+J29+J36+J43+J45+J47+J49</f>
        <v>0</v>
      </c>
      <c r="K82" s="60" t="n">
        <f aca="false">SUM(K72:K81)+K16+K24+K29+K36+K43+K45+K47+K49+K51+K56+K61+K66</f>
        <v>-11996648.482</v>
      </c>
      <c r="L82" s="59" t="n">
        <f aca="false">L16+L24+L29+L36+L43+L45+L47+L49</f>
        <v>3000</v>
      </c>
      <c r="M82" s="60" t="n">
        <f aca="false">SUM(M72:M81)+M16+M24+M29+M36+M43+M45+M47+M49+M51+M56+M61+M66</f>
        <v>8517160.4801</v>
      </c>
      <c r="N82" s="59" t="n">
        <f aca="false">N16+N24+N29+N36+N43+N45+N47+N49</f>
        <v>0</v>
      </c>
      <c r="O82" s="60" t="n">
        <f aca="false">SUM(O72:O81)+O16+O24+O29+O36+O43+O45+O47+O49+O51+O56+O61+O66</f>
        <v>3846975.0892</v>
      </c>
      <c r="P82" s="59" t="n">
        <f aca="false">P16+P24+P29+P36+P43+P45+P47+P49</f>
        <v>0</v>
      </c>
      <c r="Q82" s="60" t="n">
        <f aca="false">SUM(Q72:Q81)+Q16+Q24+Q29+Q36+Q43+Q45+Q47+Q49+Q51+Q56+Q61+Q66</f>
        <v>1572230.3767</v>
      </c>
      <c r="R82" s="59" t="n">
        <f aca="false">R16+R24+R29+R36+R43+R45+R47+R49</f>
        <v>0</v>
      </c>
      <c r="S82" s="60" t="n">
        <f aca="false">SUM(S72:S81)+S16+S24+S29+S36+S43+S45+S47+S49+S51+S56+S61+S66</f>
        <v>947580.978499998</v>
      </c>
      <c r="T82" s="59" t="n">
        <f aca="false">T16+T24+T29+T36+T43+T45+T47+T49</f>
        <v>0</v>
      </c>
      <c r="U82" s="60" t="n">
        <f aca="false">SUM(U72:U81)+U16+U24+U29+U36+U43+U45+U47+U49+U51+U56+U61+U66</f>
        <v>1029909.9355</v>
      </c>
      <c r="V82" s="59" t="n">
        <f aca="false">V16+V24+V29+V36+V43+V45+V47+V49</f>
        <v>0</v>
      </c>
      <c r="W82" s="60" t="n">
        <f aca="false">SUM(W72:W81)+W16+W24+W29+W36+W43+W45+W47+W49+W51+W56+W61+W66</f>
        <v>-1430044.7335</v>
      </c>
      <c r="X82" s="59" t="n">
        <f aca="false">X16+X24+X29+X36+X43+X45+X47+X49</f>
        <v>0</v>
      </c>
      <c r="Y82" s="60" t="n">
        <f aca="false">SUM(Y72:Y81)+Y16+Y24+Y29+Y36+Y43+Y45+Y47+Y49+Y51+Y56+Y61+Y66</f>
        <v>-81981.868</v>
      </c>
      <c r="Z82" s="59" t="n">
        <f aca="false">Z16+Z24+Z29+Z36+Z43+Z45+Z47+Z49</f>
        <v>0</v>
      </c>
      <c r="AA82" s="60" t="n">
        <f aca="false">SUM(AA72:AA81)+AA16+AA24+AA29+AA36+AA43+AA45+AA47+AA49+AA51+AA56+AA61+AA66</f>
        <v>-1754896.71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63779.0724000003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-955246.674500002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0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0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B10" activePane="bottomRight" state="frozen"/>
      <selection pane="topLeft" activeCell="A1" activeCellId="0" sqref="A1"/>
      <selection pane="topRight" activeCell="AB1" activeCellId="0" sqref="AB1"/>
      <selection pane="bottomLeft" activeCell="A10" activeCellId="0" sqref="A10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57" min="11" style="0" width="15.28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153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40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19649168</v>
      </c>
      <c r="E11" s="47" t="n">
        <f aca="false">SUM(G11,I11,K11,M11,O11,Q11,S11,U11,W11,Y11,AA11,AC11,AE11,AG11,AI11,AK11,AM11)</f>
        <v>39531158.96</v>
      </c>
      <c r="F11" s="13" t="n">
        <f aca="false">'TIE-OUT'!N11+RECLASS!N11</f>
        <v>0</v>
      </c>
      <c r="G11" s="47" t="n">
        <f aca="false">'TIE-OUT'!O11+RECLASS!O11</f>
        <v>0</v>
      </c>
      <c r="H11" s="111" t="n">
        <f aca="false">+Actuals!E284</f>
        <v>19565138</v>
      </c>
      <c r="I11" s="112" t="n">
        <f aca="false">+Actuals!F284</f>
        <v>39304476.16</v>
      </c>
      <c r="J11" s="111" t="n">
        <f aca="false">+Actuals!G284</f>
        <v>57874</v>
      </c>
      <c r="K11" s="112" t="n">
        <f aca="false">+Actuals!H284</f>
        <v>95682.58</v>
      </c>
      <c r="L11" s="111" t="n">
        <f aca="false">+Actuals!I284</f>
        <v>28965</v>
      </c>
      <c r="M11" s="112" t="n">
        <f aca="false">+Actuals!J284</f>
        <v>127188.4</v>
      </c>
      <c r="N11" s="111" t="n">
        <f aca="false">+Actuals!K284</f>
        <v>1</v>
      </c>
      <c r="O11" s="112" t="n">
        <f aca="false">+Actuals!L284</f>
        <v>69951.71</v>
      </c>
      <c r="P11" s="111" t="n">
        <f aca="false">+Actuals!M284</f>
        <v>1976</v>
      </c>
      <c r="Q11" s="112" t="n">
        <f aca="false">+Actuals!N284</f>
        <v>3398.72</v>
      </c>
      <c r="R11" s="111" t="n">
        <f aca="false">+Actuals!O284</f>
        <v>-0</v>
      </c>
      <c r="S11" s="112" t="n">
        <f aca="false">+Actuals!P284</f>
        <v>-61241.12</v>
      </c>
      <c r="T11" s="111" t="n">
        <f aca="false">+Actuals!Q284</f>
        <v>-0</v>
      </c>
      <c r="U11" s="112" t="n">
        <f aca="false">+Actuals!R284</f>
        <v>-0</v>
      </c>
      <c r="V11" s="111" t="n">
        <f aca="false">+Actuals!S284</f>
        <v>-0</v>
      </c>
      <c r="W11" s="112" t="n">
        <f aca="false">+Actuals!T284</f>
        <v>-0</v>
      </c>
      <c r="X11" s="111" t="n">
        <f aca="false">+Actuals!U284</f>
        <v>-4786</v>
      </c>
      <c r="Y11" s="112" t="n">
        <f aca="false">+Actuals!V284</f>
        <v>-8297.49</v>
      </c>
      <c r="Z11" s="111" t="n">
        <f aca="false">+Actuals!W284</f>
        <v>-0</v>
      </c>
      <c r="AA11" s="112" t="n">
        <f aca="false">+Actuals!X284</f>
        <v>-0</v>
      </c>
      <c r="AB11" s="111" t="n">
        <f aca="false">+Actuals!Y284</f>
        <v>-0</v>
      </c>
      <c r="AC11" s="112" t="n">
        <f aca="false">+Actuals!Z284</f>
        <v>-0</v>
      </c>
      <c r="AD11" s="111" t="n">
        <f aca="false">+Actuals!AA284</f>
        <v>-0</v>
      </c>
      <c r="AE11" s="112" t="n">
        <f aca="false">+Actuals!AB284</f>
        <v>-0</v>
      </c>
      <c r="AF11" s="111" t="n">
        <f aca="false">+Actuals!AC484</f>
        <v>-0</v>
      </c>
      <c r="AG11" s="112" t="n">
        <f aca="false">+Actuals!AD484</f>
        <v>-0</v>
      </c>
      <c r="AH11" s="111" t="n">
        <f aca="false">+Actuals!AE484</f>
        <v>-0</v>
      </c>
      <c r="AI11" s="112" t="n">
        <f aca="false">+Actuals!AF484</f>
        <v>-0</v>
      </c>
      <c r="AJ11" s="111" t="n">
        <f aca="false">+Actuals!AG484</f>
        <v>-0</v>
      </c>
      <c r="AK11" s="112" t="n">
        <f aca="false">+Actuals!AH484</f>
        <v>-0</v>
      </c>
      <c r="AL11" s="111" t="n">
        <f aca="false">+Actuals!AI484</f>
        <v>-0</v>
      </c>
      <c r="AM11" s="112" t="n">
        <f aca="false">+Actuals!AJ484</f>
        <v>-0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-1088135.08</v>
      </c>
      <c r="F12" s="13" t="n">
        <f aca="false">'TIE-OUT'!N12+RECLASS!N12</f>
        <v>0</v>
      </c>
      <c r="G12" s="47" t="n">
        <f aca="false">'TIE-OUT'!O12+RECLASS!O12</f>
        <v>-1088135.08</v>
      </c>
      <c r="H12" s="111" t="n">
        <f aca="false">+Actuals!E285</f>
        <v>0</v>
      </c>
      <c r="I12" s="112" t="n">
        <f aca="false">+Actuals!F285</f>
        <v>0</v>
      </c>
      <c r="J12" s="111" t="n">
        <f aca="false">+Actuals!G285</f>
        <v>0</v>
      </c>
      <c r="K12" s="113" t="n">
        <f aca="false">+Actuals!H285</f>
        <v>0</v>
      </c>
      <c r="L12" s="111" t="n">
        <f aca="false">+Actuals!I285</f>
        <v>0</v>
      </c>
      <c r="M12" s="112" t="n">
        <f aca="false">+Actuals!J285</f>
        <v>0</v>
      </c>
      <c r="N12" s="111" t="n">
        <f aca="false">+Actuals!K285</f>
        <v>0</v>
      </c>
      <c r="O12" s="112" t="n">
        <f aca="false">+Actuals!L285</f>
        <v>0</v>
      </c>
      <c r="P12" s="111" t="n">
        <f aca="false">+Actuals!M285</f>
        <v>0</v>
      </c>
      <c r="Q12" s="112" t="n">
        <f aca="false">+Actuals!N285</f>
        <v>0</v>
      </c>
      <c r="R12" s="111" t="n">
        <f aca="false">+Actuals!O285</f>
        <v>0</v>
      </c>
      <c r="S12" s="112" t="n">
        <f aca="false">+Actuals!P285</f>
        <v>0</v>
      </c>
      <c r="T12" s="111" t="n">
        <f aca="false">+Actuals!Q285</f>
        <v>0</v>
      </c>
      <c r="U12" s="112" t="n">
        <f aca="false">+Actuals!R285</f>
        <v>0</v>
      </c>
      <c r="V12" s="111" t="n">
        <f aca="false">+Actuals!S285</f>
        <v>0</v>
      </c>
      <c r="W12" s="112" t="n">
        <f aca="false">+Actuals!T285</f>
        <v>0</v>
      </c>
      <c r="X12" s="111" t="n">
        <f aca="false">+Actuals!U285</f>
        <v>0</v>
      </c>
      <c r="Y12" s="112" t="n">
        <f aca="false">+Actuals!V285</f>
        <v>0</v>
      </c>
      <c r="Z12" s="111" t="n">
        <f aca="false">+Actuals!W285</f>
        <v>0</v>
      </c>
      <c r="AA12" s="112" t="n">
        <f aca="false">+Actuals!X285</f>
        <v>0</v>
      </c>
      <c r="AB12" s="111" t="n">
        <f aca="false">+Actuals!Y285</f>
        <v>0</v>
      </c>
      <c r="AC12" s="112" t="n">
        <f aca="false">+Actuals!Z285</f>
        <v>0</v>
      </c>
      <c r="AD12" s="111" t="n">
        <f aca="false">+Actuals!AA285</f>
        <v>0</v>
      </c>
      <c r="AE12" s="112" t="n">
        <f aca="false">+Actuals!AB285</f>
        <v>0</v>
      </c>
      <c r="AF12" s="111" t="n">
        <f aca="false">+Actuals!AC485</f>
        <v>0</v>
      </c>
      <c r="AG12" s="112" t="n">
        <f aca="false">+Actuals!AD485</f>
        <v>0</v>
      </c>
      <c r="AH12" s="111" t="n">
        <f aca="false">+Actuals!AE485</f>
        <v>0</v>
      </c>
      <c r="AI12" s="112" t="n">
        <f aca="false">+Actuals!AF485</f>
        <v>0</v>
      </c>
      <c r="AJ12" s="111" t="n">
        <f aca="false">+Actuals!AG485</f>
        <v>0</v>
      </c>
      <c r="AK12" s="112" t="n">
        <f aca="false">+Actuals!AH485</f>
        <v>0</v>
      </c>
      <c r="AL12" s="111" t="n">
        <f aca="false">+Actuals!AI485</f>
        <v>0</v>
      </c>
      <c r="AM12" s="112" t="n">
        <f aca="false">+Actuals!AJ485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14109160</v>
      </c>
      <c r="E13" s="47" t="n">
        <f aca="false">SUM(G13,I13,K13,M13,O13,Q13,S13,U13,W13,Y13,AA13,AC13,AE13,AG13,AI13,AK13,AM13)</f>
        <v>25626414</v>
      </c>
      <c r="F13" s="13" t="n">
        <f aca="false">'TIE-OUT'!N13+RECLASS!N13</f>
        <v>0</v>
      </c>
      <c r="G13" s="47" t="n">
        <f aca="false">'TIE-OUT'!O13+RECLASS!O13</f>
        <v>0</v>
      </c>
      <c r="H13" s="111" t="n">
        <f aca="false">+Actuals!E286</f>
        <v>14109160</v>
      </c>
      <c r="I13" s="112" t="n">
        <f aca="false">+Actuals!F286</f>
        <v>25626414</v>
      </c>
      <c r="J13" s="111" t="n">
        <f aca="false">+Actuals!G286</f>
        <v>-0</v>
      </c>
      <c r="K13" s="112" t="n">
        <f aca="false">+Actuals!H286</f>
        <v>-0</v>
      </c>
      <c r="L13" s="111" t="n">
        <f aca="false">+Actuals!I286</f>
        <v>-0</v>
      </c>
      <c r="M13" s="112" t="n">
        <f aca="false">+Actuals!J286</f>
        <v>-0</v>
      </c>
      <c r="N13" s="111" t="n">
        <f aca="false">+Actuals!K286</f>
        <v>-568</v>
      </c>
      <c r="O13" s="112" t="n">
        <f aca="false">+Actuals!L286</f>
        <v>-1091</v>
      </c>
      <c r="P13" s="111" t="n">
        <f aca="false">+Actuals!M286</f>
        <v>-0</v>
      </c>
      <c r="Q13" s="112" t="n">
        <f aca="false">+Actuals!N286</f>
        <v>-0</v>
      </c>
      <c r="R13" s="111" t="n">
        <f aca="false">+Actuals!O286</f>
        <v>-0</v>
      </c>
      <c r="S13" s="112" t="n">
        <f aca="false">+Actuals!P286</f>
        <v>-0</v>
      </c>
      <c r="T13" s="111" t="n">
        <f aca="false">+Actuals!Q286</f>
        <v>-0</v>
      </c>
      <c r="U13" s="112" t="n">
        <f aca="false">+Actuals!R286</f>
        <v>-0</v>
      </c>
      <c r="V13" s="111" t="n">
        <f aca="false">+Actuals!S286</f>
        <v>-0</v>
      </c>
      <c r="W13" s="112" t="n">
        <f aca="false">+Actuals!T286</f>
        <v>-0</v>
      </c>
      <c r="X13" s="111" t="n">
        <f aca="false">+Actuals!U286</f>
        <v>-0</v>
      </c>
      <c r="Y13" s="112" t="n">
        <f aca="false">+Actuals!V286</f>
        <v>-0</v>
      </c>
      <c r="Z13" s="111" t="n">
        <f aca="false">+Actuals!W286</f>
        <v>-0</v>
      </c>
      <c r="AA13" s="112" t="n">
        <f aca="false">+Actuals!X286</f>
        <v>-0</v>
      </c>
      <c r="AB13" s="111" t="n">
        <f aca="false">+Actuals!Y286</f>
        <v>1469</v>
      </c>
      <c r="AC13" s="112" t="n">
        <f aca="false">+Actuals!Z286</f>
        <v>2820</v>
      </c>
      <c r="AD13" s="111" t="n">
        <f aca="false">+Actuals!AA286</f>
        <v>-901</v>
      </c>
      <c r="AE13" s="112" t="n">
        <f aca="false">+Actuals!AB286</f>
        <v>-1729</v>
      </c>
      <c r="AF13" s="111" t="n">
        <f aca="false">+Actuals!AC486</f>
        <v>901</v>
      </c>
      <c r="AG13" s="112" t="n">
        <f aca="false">+Actuals!AD486</f>
        <v>1729</v>
      </c>
      <c r="AH13" s="111" t="n">
        <f aca="false">+Actuals!AE486</f>
        <v>-0</v>
      </c>
      <c r="AI13" s="112" t="n">
        <f aca="false">+Actuals!AF486</f>
        <v>-0</v>
      </c>
      <c r="AJ13" s="111" t="n">
        <f aca="false">+Actuals!AG486</f>
        <v>-901</v>
      </c>
      <c r="AK13" s="112" t="n">
        <f aca="false">+Actuals!AH486</f>
        <v>-1729</v>
      </c>
      <c r="AL13" s="111" t="n">
        <f aca="false">+Actuals!AI486</f>
        <v>-0</v>
      </c>
      <c r="AM13" s="112" t="n">
        <f aca="false">+Actuals!AJ486</f>
        <v>-0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'TIE-OUT'!N14+RECLASS!N14</f>
        <v>0</v>
      </c>
      <c r="G14" s="47" t="n">
        <f aca="false">'TIE-OUT'!O14+RECLASS!O14</f>
        <v>0</v>
      </c>
      <c r="H14" s="111" t="n">
        <f aca="false">+Actuals!E287</f>
        <v>0</v>
      </c>
      <c r="I14" s="112" t="n">
        <f aca="false">+Actuals!F287</f>
        <v>0</v>
      </c>
      <c r="J14" s="111" t="n">
        <f aca="false">+Actuals!G287</f>
        <v>0</v>
      </c>
      <c r="K14" s="112" t="n">
        <f aca="false">+Actuals!H287</f>
        <v>0</v>
      </c>
      <c r="L14" s="111" t="n">
        <f aca="false">+Actuals!I287</f>
        <v>0</v>
      </c>
      <c r="M14" s="112" t="n">
        <f aca="false">+Actuals!J287</f>
        <v>0</v>
      </c>
      <c r="N14" s="111" t="n">
        <f aca="false">+Actuals!K287</f>
        <v>0</v>
      </c>
      <c r="O14" s="112" t="n">
        <f aca="false">+Actuals!L287</f>
        <v>0</v>
      </c>
      <c r="P14" s="111" t="n">
        <f aca="false">+Actuals!M287</f>
        <v>0</v>
      </c>
      <c r="Q14" s="112" t="n">
        <f aca="false">+Actuals!N287</f>
        <v>0</v>
      </c>
      <c r="R14" s="111" t="n">
        <f aca="false">+Actuals!O287</f>
        <v>0</v>
      </c>
      <c r="S14" s="112" t="n">
        <f aca="false">+Actuals!P287</f>
        <v>0</v>
      </c>
      <c r="T14" s="111" t="n">
        <f aca="false">+Actuals!Q287</f>
        <v>0</v>
      </c>
      <c r="U14" s="112" t="n">
        <f aca="false">+Actuals!R287</f>
        <v>0</v>
      </c>
      <c r="V14" s="111" t="n">
        <f aca="false">+Actuals!S287</f>
        <v>0</v>
      </c>
      <c r="W14" s="112" t="n">
        <f aca="false">+Actuals!T287</f>
        <v>0</v>
      </c>
      <c r="X14" s="111" t="n">
        <f aca="false">+Actuals!U287</f>
        <v>0</v>
      </c>
      <c r="Y14" s="112" t="n">
        <f aca="false">+Actuals!V287</f>
        <v>0</v>
      </c>
      <c r="Z14" s="111" t="n">
        <f aca="false">+Actuals!W287</f>
        <v>0</v>
      </c>
      <c r="AA14" s="112" t="n">
        <f aca="false">+Actuals!X287</f>
        <v>0</v>
      </c>
      <c r="AB14" s="111" t="n">
        <f aca="false">+Actuals!Y287</f>
        <v>0</v>
      </c>
      <c r="AC14" s="112" t="n">
        <f aca="false">+Actuals!Z287</f>
        <v>0</v>
      </c>
      <c r="AD14" s="111" t="n">
        <f aca="false">+Actuals!AA287</f>
        <v>0</v>
      </c>
      <c r="AE14" s="112" t="n">
        <f aca="false">+Actuals!AB287</f>
        <v>0</v>
      </c>
      <c r="AF14" s="111" t="n">
        <f aca="false">+Actuals!AC487</f>
        <v>0</v>
      </c>
      <c r="AG14" s="112" t="n">
        <f aca="false">+Actuals!AD487</f>
        <v>0</v>
      </c>
      <c r="AH14" s="111" t="n">
        <f aca="false">+Actuals!AE487</f>
        <v>0</v>
      </c>
      <c r="AI14" s="112" t="n">
        <f aca="false">+Actuals!AF487</f>
        <v>0</v>
      </c>
      <c r="AJ14" s="111" t="n">
        <f aca="false">+Actuals!AG487</f>
        <v>0</v>
      </c>
      <c r="AK14" s="112" t="n">
        <f aca="false">+Actuals!AH487</f>
        <v>0</v>
      </c>
      <c r="AL14" s="111" t="n">
        <f aca="false">+Actuals!AI487</f>
        <v>0</v>
      </c>
      <c r="AM14" s="112" t="n">
        <f aca="false">+Actuals!AJ487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'TIE-OUT'!N15+RECLASS!N15</f>
        <v>0</v>
      </c>
      <c r="G15" s="115" t="n">
        <f aca="false">'TIE-OUT'!O15+RECLASS!O15</f>
        <v>0</v>
      </c>
      <c r="H15" s="111" t="n">
        <f aca="false">+Actuals!E288</f>
        <v>0</v>
      </c>
      <c r="I15" s="112" t="n">
        <f aca="false">+Actuals!F288</f>
        <v>0</v>
      </c>
      <c r="J15" s="111" t="n">
        <f aca="false">+Actuals!G288</f>
        <v>0</v>
      </c>
      <c r="K15" s="112" t="n">
        <f aca="false">+Actuals!H288</f>
        <v>0</v>
      </c>
      <c r="L15" s="111" t="n">
        <f aca="false">+Actuals!I288</f>
        <v>0</v>
      </c>
      <c r="M15" s="112" t="n">
        <f aca="false">+Actuals!J288</f>
        <v>0</v>
      </c>
      <c r="N15" s="111" t="n">
        <f aca="false">+Actuals!K288</f>
        <v>0</v>
      </c>
      <c r="O15" s="112" t="n">
        <f aca="false">+Actuals!L288</f>
        <v>0</v>
      </c>
      <c r="P15" s="111" t="n">
        <f aca="false">+Actuals!M288</f>
        <v>0</v>
      </c>
      <c r="Q15" s="112" t="n">
        <f aca="false">+Actuals!N288</f>
        <v>0</v>
      </c>
      <c r="R15" s="111" t="n">
        <f aca="false">+Actuals!O288</f>
        <v>0</v>
      </c>
      <c r="S15" s="112" t="n">
        <f aca="false">+Actuals!P288</f>
        <v>0</v>
      </c>
      <c r="T15" s="111" t="n">
        <f aca="false">+Actuals!Q288</f>
        <v>0</v>
      </c>
      <c r="U15" s="112" t="n">
        <f aca="false">+Actuals!R288</f>
        <v>0</v>
      </c>
      <c r="V15" s="111" t="n">
        <f aca="false">+Actuals!S288</f>
        <v>0</v>
      </c>
      <c r="W15" s="112" t="n">
        <f aca="false">+Actuals!T288</f>
        <v>0</v>
      </c>
      <c r="X15" s="111" t="n">
        <f aca="false">+Actuals!U288</f>
        <v>0</v>
      </c>
      <c r="Y15" s="112" t="n">
        <f aca="false">+Actuals!V288</f>
        <v>0</v>
      </c>
      <c r="Z15" s="111" t="n">
        <f aca="false">+Actuals!W288</f>
        <v>-0</v>
      </c>
      <c r="AA15" s="112" t="n">
        <f aca="false">+Actuals!X288</f>
        <v>-0</v>
      </c>
      <c r="AB15" s="111" t="n">
        <f aca="false">+Actuals!Y288</f>
        <v>-0</v>
      </c>
      <c r="AC15" s="112" t="n">
        <f aca="false">+Actuals!Z288</f>
        <v>-0</v>
      </c>
      <c r="AD15" s="111" t="n">
        <f aca="false">+Actuals!AA288</f>
        <v>-0</v>
      </c>
      <c r="AE15" s="112" t="n">
        <f aca="false">+Actuals!AB288</f>
        <v>-0</v>
      </c>
      <c r="AF15" s="111" t="n">
        <f aca="false">+Actuals!AC488</f>
        <v>-0</v>
      </c>
      <c r="AG15" s="112" t="n">
        <f aca="false">+Actuals!AD488</f>
        <v>-0</v>
      </c>
      <c r="AH15" s="111" t="n">
        <f aca="false">+Actuals!AE488</f>
        <v>-0</v>
      </c>
      <c r="AI15" s="112" t="n">
        <f aca="false">+Actuals!AF488</f>
        <v>-0</v>
      </c>
      <c r="AJ15" s="111" t="n">
        <f aca="false">+Actuals!AG488</f>
        <v>-0</v>
      </c>
      <c r="AK15" s="112" t="n">
        <f aca="false">+Actuals!AH488</f>
        <v>-0</v>
      </c>
      <c r="AL15" s="111" t="n">
        <f aca="false">+Actuals!AI488</f>
        <v>-0</v>
      </c>
      <c r="AM15" s="112" t="n">
        <f aca="false">+Actuals!AJ488</f>
        <v>-0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33758328</v>
      </c>
      <c r="E16" s="48" t="n">
        <f aca="false">SUM(E11:E15)</f>
        <v>64069437.88</v>
      </c>
      <c r="F16" s="17" t="n">
        <f aca="false">SUM(F11:F15)</f>
        <v>0</v>
      </c>
      <c r="G16" s="48" t="n">
        <f aca="false">SUM(G11:G15)</f>
        <v>-1088135.08</v>
      </c>
      <c r="H16" s="17" t="n">
        <f aca="false">SUM(H11:H15)</f>
        <v>33674298</v>
      </c>
      <c r="I16" s="48" t="n">
        <f aca="false">SUM(I11:I15)</f>
        <v>64930890.16</v>
      </c>
      <c r="J16" s="17" t="n">
        <f aca="false">SUM(J11:J15)</f>
        <v>57874</v>
      </c>
      <c r="K16" s="48" t="n">
        <f aca="false">SUM(K11:K15)</f>
        <v>95682.58</v>
      </c>
      <c r="L16" s="17" t="n">
        <f aca="false">SUM(L11:L15)</f>
        <v>28965</v>
      </c>
      <c r="M16" s="48" t="n">
        <f aca="false">SUM(M11:M15)</f>
        <v>127188.4</v>
      </c>
      <c r="N16" s="17" t="n">
        <f aca="false">SUM(N11:N15)</f>
        <v>-567</v>
      </c>
      <c r="O16" s="48" t="n">
        <f aca="false">SUM(O11:O15)</f>
        <v>68860.71</v>
      </c>
      <c r="P16" s="17" t="n">
        <f aca="false">SUM(P11:P15)</f>
        <v>1976</v>
      </c>
      <c r="Q16" s="48" t="n">
        <f aca="false">SUM(Q11:Q15)</f>
        <v>3398.72</v>
      </c>
      <c r="R16" s="17" t="n">
        <f aca="false">SUM(R11:R15)</f>
        <v>0</v>
      </c>
      <c r="S16" s="48" t="n">
        <f aca="false">SUM(S11:S15)</f>
        <v>-61241.12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-4786</v>
      </c>
      <c r="Y16" s="48" t="n">
        <f aca="false">SUM(Y11:Y15)</f>
        <v>-8297.49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1469</v>
      </c>
      <c r="AC16" s="48" t="n">
        <f aca="false">SUM(AC11:AC15)</f>
        <v>2820</v>
      </c>
      <c r="AD16" s="17" t="n">
        <f aca="false">SUM(AD11:AD15)</f>
        <v>-901</v>
      </c>
      <c r="AE16" s="48" t="n">
        <f aca="false">SUM(AE11:AE15)</f>
        <v>-1729</v>
      </c>
      <c r="AF16" s="17" t="n">
        <f aca="false">SUM(AF11:AF15)</f>
        <v>901</v>
      </c>
      <c r="AG16" s="48" t="n">
        <f aca="false">SUM(AG11:AG15)</f>
        <v>1729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-901</v>
      </c>
      <c r="AK16" s="48" t="n">
        <f aca="false">SUM(AK11:AK15)</f>
        <v>-1729</v>
      </c>
      <c r="AL16" s="17" t="n">
        <f aca="false">SUM(AL11:AL15)</f>
        <v>0</v>
      </c>
      <c r="AM16" s="48" t="n">
        <f aca="false">SUM(AM11:AM15)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-20216851</v>
      </c>
      <c r="E19" s="47" t="n">
        <f aca="false">SUM(G19,I19,K19,M19,O19,Q19,S19,U19,W19,Y19,AA19,AC19,AE19,AG19,AI19,AK19,AM19)</f>
        <v>-37033601.96</v>
      </c>
      <c r="F19" s="44" t="n">
        <f aca="false">'TIE-OUT'!N19+RECLASS!N19</f>
        <v>0</v>
      </c>
      <c r="G19" s="45" t="n">
        <f aca="false">'TIE-OUT'!O19+RECLASS!O19</f>
        <v>112497</v>
      </c>
      <c r="H19" s="111" t="n">
        <f aca="false">+Actuals!E289</f>
        <v>-20126908</v>
      </c>
      <c r="I19" s="112" t="n">
        <f aca="false">+Actuals!F289</f>
        <v>-37340050.47</v>
      </c>
      <c r="J19" s="111" t="n">
        <f aca="false">+Actuals!G289</f>
        <v>-70019</v>
      </c>
      <c r="K19" s="112" t="n">
        <f aca="false">+Actuals!H289</f>
        <v>256106.05</v>
      </c>
      <c r="L19" s="111" t="n">
        <f aca="false">+Actuals!I289</f>
        <v>-4924</v>
      </c>
      <c r="M19" s="112" t="n">
        <f aca="false">+Actuals!J289</f>
        <v>-36504.54</v>
      </c>
      <c r="N19" s="111" t="n">
        <f aca="false">+Actuals!K289</f>
        <v>-0</v>
      </c>
      <c r="O19" s="112" t="n">
        <f aca="false">+Actuals!L289</f>
        <v>-0</v>
      </c>
      <c r="P19" s="111" t="n">
        <f aca="false">+Actuals!M289</f>
        <v>-0</v>
      </c>
      <c r="Q19" s="112" t="n">
        <f aca="false">+Actuals!N289</f>
        <v>-0</v>
      </c>
      <c r="R19" s="111" t="n">
        <f aca="false">+Actuals!O289</f>
        <v>-0</v>
      </c>
      <c r="S19" s="112" t="n">
        <f aca="false">+Actuals!P289</f>
        <v>-0</v>
      </c>
      <c r="T19" s="111" t="n">
        <f aca="false">+Actuals!Q289</f>
        <v>-15000</v>
      </c>
      <c r="U19" s="112" t="n">
        <f aca="false">+Actuals!R289</f>
        <v>-25650</v>
      </c>
      <c r="V19" s="111" t="n">
        <f aca="false">+Actuals!S289</f>
        <v>-0</v>
      </c>
      <c r="W19" s="112" t="n">
        <f aca="false">+Actuals!T289</f>
        <v>-0</v>
      </c>
      <c r="X19" s="111" t="n">
        <f aca="false">+Actuals!U289</f>
        <v>-0</v>
      </c>
      <c r="Y19" s="112" t="n">
        <f aca="false">+Actuals!V289</f>
        <v>-0</v>
      </c>
      <c r="Z19" s="111" t="n">
        <f aca="false">+Actuals!W289</f>
        <v>-0</v>
      </c>
      <c r="AA19" s="112" t="n">
        <f aca="false">+Actuals!X289</f>
        <v>-0</v>
      </c>
      <c r="AB19" s="111" t="n">
        <f aca="false">+Actuals!Y289</f>
        <v>-0</v>
      </c>
      <c r="AC19" s="112" t="n">
        <f aca="false">+Actuals!Z289</f>
        <v>-0</v>
      </c>
      <c r="AD19" s="111" t="n">
        <f aca="false">+Actuals!AA289</f>
        <v>-0</v>
      </c>
      <c r="AE19" s="112" t="n">
        <f aca="false">+Actuals!AB289</f>
        <v>-0</v>
      </c>
      <c r="AF19" s="111" t="n">
        <f aca="false">+Actuals!AC489</f>
        <v>-0</v>
      </c>
      <c r="AG19" s="112" t="n">
        <f aca="false">+Actuals!AD489</f>
        <v>-0</v>
      </c>
      <c r="AH19" s="111" t="n">
        <f aca="false">+Actuals!AE489</f>
        <v>-0</v>
      </c>
      <c r="AI19" s="112" t="n">
        <f aca="false">+Actuals!AF489</f>
        <v>-0</v>
      </c>
      <c r="AJ19" s="111" t="n">
        <f aca="false">+Actuals!AG489</f>
        <v>-0</v>
      </c>
      <c r="AK19" s="112" t="n">
        <f aca="false">+Actuals!AH489</f>
        <v>-0</v>
      </c>
      <c r="AL19" s="111" t="n">
        <f aca="false">+Actuals!AI489</f>
        <v>-0</v>
      </c>
      <c r="AM19" s="112" t="n">
        <f aca="false">+Actuals!AJ489</f>
        <v>-0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-186160.06</v>
      </c>
      <c r="F20" s="13" t="n">
        <f aca="false">'TIE-OUT'!N20+RECLASS!N20</f>
        <v>0</v>
      </c>
      <c r="G20" s="47" t="n">
        <f aca="false">'TIE-OUT'!O20+RECLASS!O20</f>
        <v>-193135.06</v>
      </c>
      <c r="H20" s="111" t="n">
        <f aca="false">+Actuals!E290</f>
        <v>0</v>
      </c>
      <c r="I20" s="112" t="n">
        <f aca="false">+Actuals!F290</f>
        <v>0</v>
      </c>
      <c r="J20" s="111" t="n">
        <f aca="false">+Actuals!G290</f>
        <v>0</v>
      </c>
      <c r="K20" s="113" t="n">
        <f aca="false">+Actuals!H290+6975</f>
        <v>6975</v>
      </c>
      <c r="L20" s="111" t="n">
        <f aca="false">+Actuals!I290</f>
        <v>0</v>
      </c>
      <c r="M20" s="112" t="n">
        <f aca="false">+Actuals!J290</f>
        <v>0</v>
      </c>
      <c r="N20" s="111" t="n">
        <f aca="false">+Actuals!K290</f>
        <v>0</v>
      </c>
      <c r="O20" s="112" t="n">
        <f aca="false">+Actuals!L290</f>
        <v>0</v>
      </c>
      <c r="P20" s="111" t="n">
        <f aca="false">+Actuals!M290</f>
        <v>0</v>
      </c>
      <c r="Q20" s="112" t="n">
        <f aca="false">+Actuals!N290</f>
        <v>0</v>
      </c>
      <c r="R20" s="111" t="n">
        <f aca="false">+Actuals!O290</f>
        <v>0</v>
      </c>
      <c r="S20" s="112" t="n">
        <f aca="false">+Actuals!P290</f>
        <v>0</v>
      </c>
      <c r="T20" s="111" t="n">
        <f aca="false">+Actuals!Q290</f>
        <v>0</v>
      </c>
      <c r="U20" s="112" t="n">
        <f aca="false">+Actuals!R290</f>
        <v>0</v>
      </c>
      <c r="V20" s="111" t="n">
        <f aca="false">+Actuals!S290</f>
        <v>0</v>
      </c>
      <c r="W20" s="112" t="n">
        <f aca="false">+Actuals!T290</f>
        <v>0</v>
      </c>
      <c r="X20" s="111" t="n">
        <f aca="false">+Actuals!U290</f>
        <v>0</v>
      </c>
      <c r="Y20" s="112" t="n">
        <f aca="false">+Actuals!V290</f>
        <v>0</v>
      </c>
      <c r="Z20" s="111" t="n">
        <f aca="false">+Actuals!W290</f>
        <v>0</v>
      </c>
      <c r="AA20" s="112" t="n">
        <f aca="false">+Actuals!X290</f>
        <v>0</v>
      </c>
      <c r="AB20" s="111" t="n">
        <f aca="false">+Actuals!Y290</f>
        <v>0</v>
      </c>
      <c r="AC20" s="112" t="n">
        <f aca="false">+Actuals!Z290</f>
        <v>0</v>
      </c>
      <c r="AD20" s="111" t="n">
        <f aca="false">+Actuals!AA290</f>
        <v>0</v>
      </c>
      <c r="AE20" s="112" t="n">
        <f aca="false">+Actuals!AB290</f>
        <v>0</v>
      </c>
      <c r="AF20" s="111" t="n">
        <f aca="false">+Actuals!AC490</f>
        <v>0</v>
      </c>
      <c r="AG20" s="117" t="n">
        <v>0</v>
      </c>
      <c r="AH20" s="111" t="n">
        <f aca="false">+Actuals!AE490</f>
        <v>0</v>
      </c>
      <c r="AI20" s="117" t="n">
        <v>0</v>
      </c>
      <c r="AJ20" s="111" t="n">
        <f aca="false">+Actuals!AG490</f>
        <v>0</v>
      </c>
      <c r="AK20" s="117" t="n">
        <v>0</v>
      </c>
      <c r="AL20" s="111" t="n">
        <f aca="false">+Actuals!AI490</f>
        <v>0</v>
      </c>
      <c r="AM20" s="117" t="n"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-13572026</v>
      </c>
      <c r="E21" s="47" t="n">
        <f aca="false">SUM(G21,I21,K21,M21,O21,Q21,S21,U21,W21,Y21,AA21,AC21,AE21,AG21,AI21,AK21,AM21)</f>
        <v>-24645930</v>
      </c>
      <c r="F21" s="13" t="n">
        <f aca="false">'TIE-OUT'!N21+RECLASS!N21</f>
        <v>0</v>
      </c>
      <c r="G21" s="47" t="n">
        <f aca="false">'TIE-OUT'!O21+RECLASS!O21</f>
        <v>0</v>
      </c>
      <c r="H21" s="111" t="n">
        <f aca="false">+Actuals!E291</f>
        <v>-13572026</v>
      </c>
      <c r="I21" s="112" t="n">
        <f aca="false">+Actuals!F291</f>
        <v>-24645930</v>
      </c>
      <c r="J21" s="111" t="n">
        <f aca="false">+Actuals!G291</f>
        <v>-0</v>
      </c>
      <c r="K21" s="112" t="n">
        <f aca="false">+Actuals!H291</f>
        <v>-0</v>
      </c>
      <c r="L21" s="111" t="n">
        <f aca="false">+Actuals!I291</f>
        <v>-0</v>
      </c>
      <c r="M21" s="112" t="n">
        <f aca="false">+Actuals!J291</f>
        <v>-0</v>
      </c>
      <c r="N21" s="111" t="n">
        <f aca="false">+Actuals!K291</f>
        <v>-510</v>
      </c>
      <c r="O21" s="112" t="n">
        <f aca="false">+Actuals!L291</f>
        <v>-984</v>
      </c>
      <c r="P21" s="111" t="n">
        <f aca="false">+Actuals!M291</f>
        <v>-0</v>
      </c>
      <c r="Q21" s="112" t="n">
        <f aca="false">+Actuals!N291</f>
        <v>-0</v>
      </c>
      <c r="R21" s="111" t="n">
        <f aca="false">+Actuals!O291</f>
        <v>-0</v>
      </c>
      <c r="S21" s="112" t="n">
        <f aca="false">+Actuals!P291</f>
        <v>-0</v>
      </c>
      <c r="T21" s="111" t="n">
        <f aca="false">+Actuals!Q291</f>
        <v>-0</v>
      </c>
      <c r="U21" s="112" t="n">
        <f aca="false">+Actuals!R291</f>
        <v>-0</v>
      </c>
      <c r="V21" s="111" t="n">
        <f aca="false">+Actuals!S291</f>
        <v>-0</v>
      </c>
      <c r="W21" s="112" t="n">
        <f aca="false">+Actuals!T291</f>
        <v>-0</v>
      </c>
      <c r="X21" s="111" t="n">
        <f aca="false">+Actuals!U291</f>
        <v>-0</v>
      </c>
      <c r="Y21" s="112" t="n">
        <f aca="false">+Actuals!V291</f>
        <v>-0</v>
      </c>
      <c r="Z21" s="111" t="n">
        <f aca="false">+Actuals!W291</f>
        <v>-0</v>
      </c>
      <c r="AA21" s="112" t="n">
        <f aca="false">+Actuals!X291</f>
        <v>-0</v>
      </c>
      <c r="AB21" s="111" t="n">
        <f aca="false">+Actuals!Y291</f>
        <v>-1469</v>
      </c>
      <c r="AC21" s="112" t="n">
        <f aca="false">+Actuals!Z291</f>
        <v>-2820</v>
      </c>
      <c r="AD21" s="111" t="n">
        <f aca="false">+Actuals!AA291</f>
        <v>1979</v>
      </c>
      <c r="AE21" s="112" t="n">
        <f aca="false">+Actuals!AB291</f>
        <v>3804</v>
      </c>
      <c r="AF21" s="111" t="n">
        <f aca="false">+Actuals!AC491</f>
        <v>-1979</v>
      </c>
      <c r="AG21" s="112" t="n">
        <f aca="false">+Actuals!AD491</f>
        <v>-3804</v>
      </c>
      <c r="AH21" s="111" t="n">
        <f aca="false">+Actuals!AE491</f>
        <v>-0</v>
      </c>
      <c r="AI21" s="112" t="n">
        <f aca="false">+Actuals!AF491</f>
        <v>-0</v>
      </c>
      <c r="AJ21" s="111" t="n">
        <f aca="false">+Actuals!AG491</f>
        <v>1979</v>
      </c>
      <c r="AK21" s="112" t="n">
        <f aca="false">+Actuals!AH491</f>
        <v>3804</v>
      </c>
      <c r="AL21" s="111" t="n">
        <f aca="false">+Actuals!AI491</f>
        <v>-0</v>
      </c>
      <c r="AM21" s="112" t="n">
        <f aca="false">+Actuals!AJ491</f>
        <v>-0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'TIE-OUT'!N22+RECLASS!N22</f>
        <v>0</v>
      </c>
      <c r="G22" s="47" t="n">
        <f aca="false">'TIE-OUT'!O22+RECLASS!O22</f>
        <v>0</v>
      </c>
      <c r="H22" s="111" t="n">
        <f aca="false">+Actuals!E292</f>
        <v>0</v>
      </c>
      <c r="I22" s="112" t="n">
        <f aca="false">+Actuals!F292</f>
        <v>0</v>
      </c>
      <c r="J22" s="111" t="n">
        <f aca="false">+Actuals!G292</f>
        <v>0</v>
      </c>
      <c r="K22" s="112" t="n">
        <f aca="false">+Actuals!H292</f>
        <v>0</v>
      </c>
      <c r="L22" s="111" t="n">
        <f aca="false">+Actuals!I292</f>
        <v>0</v>
      </c>
      <c r="M22" s="112" t="n">
        <f aca="false">+Actuals!J292</f>
        <v>0</v>
      </c>
      <c r="N22" s="111" t="n">
        <f aca="false">+Actuals!K292</f>
        <v>0</v>
      </c>
      <c r="O22" s="112" t="n">
        <f aca="false">+Actuals!L292</f>
        <v>0</v>
      </c>
      <c r="P22" s="111" t="n">
        <f aca="false">+Actuals!M292</f>
        <v>0</v>
      </c>
      <c r="Q22" s="112" t="n">
        <f aca="false">+Actuals!N292</f>
        <v>0</v>
      </c>
      <c r="R22" s="111" t="n">
        <f aca="false">+Actuals!O292</f>
        <v>0</v>
      </c>
      <c r="S22" s="112" t="n">
        <f aca="false">+Actuals!P292</f>
        <v>0</v>
      </c>
      <c r="T22" s="111" t="n">
        <f aca="false">+Actuals!Q292</f>
        <v>0</v>
      </c>
      <c r="U22" s="112" t="n">
        <f aca="false">+Actuals!R292</f>
        <v>0</v>
      </c>
      <c r="V22" s="111" t="n">
        <f aca="false">+Actuals!S292</f>
        <v>0</v>
      </c>
      <c r="W22" s="112" t="n">
        <f aca="false">+Actuals!T292</f>
        <v>0</v>
      </c>
      <c r="X22" s="111" t="n">
        <f aca="false">+Actuals!U292</f>
        <v>0</v>
      </c>
      <c r="Y22" s="112" t="n">
        <f aca="false">+Actuals!V292</f>
        <v>0</v>
      </c>
      <c r="Z22" s="111" t="n">
        <f aca="false">+Actuals!W292</f>
        <v>0</v>
      </c>
      <c r="AA22" s="112" t="n">
        <f aca="false">+Actuals!X292</f>
        <v>0</v>
      </c>
      <c r="AB22" s="111" t="n">
        <f aca="false">+Actuals!Y292</f>
        <v>0</v>
      </c>
      <c r="AC22" s="112" t="n">
        <f aca="false">+Actuals!Z292</f>
        <v>0</v>
      </c>
      <c r="AD22" s="111" t="n">
        <f aca="false">+Actuals!AA292</f>
        <v>0</v>
      </c>
      <c r="AE22" s="112" t="n">
        <f aca="false">+Actuals!AB292</f>
        <v>0</v>
      </c>
      <c r="AF22" s="111" t="n">
        <f aca="false">+Actuals!AC492</f>
        <v>0</v>
      </c>
      <c r="AG22" s="112" t="n">
        <f aca="false">+Actuals!AD492</f>
        <v>0</v>
      </c>
      <c r="AH22" s="111" t="n">
        <f aca="false">+Actuals!AE492</f>
        <v>0</v>
      </c>
      <c r="AI22" s="112" t="n">
        <f aca="false">+Actuals!AF492</f>
        <v>0</v>
      </c>
      <c r="AJ22" s="111" t="n">
        <f aca="false">+Actuals!AG492</f>
        <v>0</v>
      </c>
      <c r="AK22" s="112" t="n">
        <f aca="false">+Actuals!AH492</f>
        <v>0</v>
      </c>
      <c r="AL22" s="111" t="n">
        <f aca="false">+Actuals!AI492</f>
        <v>0</v>
      </c>
      <c r="AM22" s="112" t="n">
        <f aca="false">+Actuals!AJ492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284811</v>
      </c>
      <c r="E23" s="47" t="n">
        <f aca="false">SUM(G23,I23,K23,M23,O23,Q23,S23,U23,W23,Y23,AA23,AC23,AE23,AG23,AI23,AK23,AM23)</f>
        <v>515792.721</v>
      </c>
      <c r="F23" s="114" t="n">
        <f aca="false">'TIE-OUT'!N23+RECLASS!N23</f>
        <v>0</v>
      </c>
      <c r="G23" s="115" t="n">
        <f aca="false">'TIE-OUT'!O23+RECLASS!O23</f>
        <v>0</v>
      </c>
      <c r="H23" s="111" t="n">
        <f aca="false">+Actuals!E293</f>
        <v>279210</v>
      </c>
      <c r="I23" s="112" t="n">
        <f aca="false">+Actuals!F293</f>
        <v>505649.31</v>
      </c>
      <c r="J23" s="111" t="n">
        <f aca="false">+Actuals!G293</f>
        <v>5664</v>
      </c>
      <c r="K23" s="112" t="n">
        <f aca="false">+Actuals!H293</f>
        <v>10257.504</v>
      </c>
      <c r="L23" s="111" t="n">
        <f aca="false">+Actuals!I293</f>
        <v>-63</v>
      </c>
      <c r="M23" s="112" t="n">
        <f aca="false">+Actuals!J293</f>
        <v>-114.093</v>
      </c>
      <c r="N23" s="111" t="n">
        <f aca="false">+Actuals!K293</f>
        <v>-0</v>
      </c>
      <c r="O23" s="112" t="n">
        <f aca="false">+Actuals!L293</f>
        <v>-0</v>
      </c>
      <c r="P23" s="111" t="n">
        <f aca="false">+Actuals!M293</f>
        <v>-0</v>
      </c>
      <c r="Q23" s="112" t="n">
        <f aca="false">+Actuals!N293</f>
        <v>-0</v>
      </c>
      <c r="R23" s="111" t="n">
        <f aca="false">+Actuals!O293</f>
        <v>-0</v>
      </c>
      <c r="S23" s="112" t="n">
        <f aca="false">+Actuals!P293</f>
        <v>-0</v>
      </c>
      <c r="T23" s="111" t="n">
        <f aca="false">+Actuals!Q293</f>
        <v>-0</v>
      </c>
      <c r="U23" s="112" t="n">
        <f aca="false">+Actuals!R293</f>
        <v>-0</v>
      </c>
      <c r="V23" s="111" t="n">
        <f aca="false">+Actuals!S293</f>
        <v>-0</v>
      </c>
      <c r="W23" s="112" t="n">
        <f aca="false">+Actuals!T293</f>
        <v>-0</v>
      </c>
      <c r="X23" s="111" t="n">
        <f aca="false">+Actuals!U293</f>
        <v>-0</v>
      </c>
      <c r="Y23" s="112" t="n">
        <f aca="false">+Actuals!V293</f>
        <v>-0</v>
      </c>
      <c r="Z23" s="111" t="n">
        <f aca="false">+Actuals!W293</f>
        <v>-0</v>
      </c>
      <c r="AA23" s="112" t="n">
        <f aca="false">+Actuals!X293</f>
        <v>-0</v>
      </c>
      <c r="AB23" s="111" t="n">
        <f aca="false">+Actuals!Y293</f>
        <v>-0</v>
      </c>
      <c r="AC23" s="112" t="n">
        <f aca="false">+Actuals!Z293</f>
        <v>-0</v>
      </c>
      <c r="AD23" s="111" t="n">
        <f aca="false">+Actuals!AA293</f>
        <v>-0</v>
      </c>
      <c r="AE23" s="112" t="n">
        <f aca="false">+Actuals!AB293</f>
        <v>-0</v>
      </c>
      <c r="AF23" s="111" t="n">
        <f aca="false">+Actuals!AC493</f>
        <v>-0</v>
      </c>
      <c r="AG23" s="112" t="n">
        <f aca="false">+Actuals!AD493</f>
        <v>-0</v>
      </c>
      <c r="AH23" s="111" t="n">
        <f aca="false">+Actuals!AE493</f>
        <v>-0</v>
      </c>
      <c r="AI23" s="112" t="n">
        <f aca="false">+Actuals!AF493</f>
        <v>-0</v>
      </c>
      <c r="AJ23" s="111" t="n">
        <f aca="false">+Actuals!AG493</f>
        <v>-0</v>
      </c>
      <c r="AK23" s="112" t="n">
        <f aca="false">+Actuals!AH493</f>
        <v>-0</v>
      </c>
      <c r="AL23" s="111" t="n">
        <f aca="false">+Actuals!AI493</f>
        <v>-0</v>
      </c>
      <c r="AM23" s="112" t="n">
        <f aca="false">+Actuals!AJ493</f>
        <v>-0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-33504066</v>
      </c>
      <c r="E24" s="48" t="n">
        <f aca="false">SUM(E19:E23)</f>
        <v>-61349899.299</v>
      </c>
      <c r="F24" s="17" t="n">
        <f aca="false">SUM(F19:F23)</f>
        <v>0</v>
      </c>
      <c r="G24" s="48" t="n">
        <f aca="false">SUM(G19:G23)</f>
        <v>-80638.06</v>
      </c>
      <c r="H24" s="17" t="n">
        <f aca="false">SUM(H19:H23)</f>
        <v>-33419724</v>
      </c>
      <c r="I24" s="48" t="n">
        <f aca="false">SUM(I19:I23)</f>
        <v>-61480331.16</v>
      </c>
      <c r="J24" s="17" t="n">
        <f aca="false">SUM(J19:J23)</f>
        <v>-64355</v>
      </c>
      <c r="K24" s="48" t="n">
        <f aca="false">SUM(K19:K23)</f>
        <v>273338.554</v>
      </c>
      <c r="L24" s="17" t="n">
        <f aca="false">SUM(L19:L23)</f>
        <v>-4987</v>
      </c>
      <c r="M24" s="48" t="n">
        <f aca="false">SUM(M19:M23)</f>
        <v>-36618.633</v>
      </c>
      <c r="N24" s="17" t="n">
        <f aca="false">SUM(N19:N23)</f>
        <v>-510</v>
      </c>
      <c r="O24" s="48" t="n">
        <f aca="false">SUM(O19:O23)</f>
        <v>-984</v>
      </c>
      <c r="P24" s="17" t="n">
        <f aca="false">SUM(P19:P23)</f>
        <v>0</v>
      </c>
      <c r="Q24" s="48" t="n">
        <f aca="false">SUM(Q19:Q23)</f>
        <v>0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-15000</v>
      </c>
      <c r="U24" s="48" t="n">
        <f aca="false">SUM(U19:U23)</f>
        <v>-25650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-1469</v>
      </c>
      <c r="AC24" s="48" t="n">
        <f aca="false">SUM(AC19:AC23)</f>
        <v>-2820</v>
      </c>
      <c r="AD24" s="17" t="n">
        <f aca="false">SUM(AD19:AD23)</f>
        <v>1979</v>
      </c>
      <c r="AE24" s="48" t="n">
        <f aca="false">SUM(AE19:AE23)</f>
        <v>3804</v>
      </c>
      <c r="AF24" s="17" t="n">
        <f aca="false">SUM(AF19:AF23)</f>
        <v>-1979</v>
      </c>
      <c r="AG24" s="48" t="n">
        <f aca="false">SUM(AG19:AG23)</f>
        <v>-3804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1979</v>
      </c>
      <c r="AK24" s="48" t="n">
        <f aca="false">SUM(AK19:AK23)</f>
        <v>3804</v>
      </c>
      <c r="AL24" s="17" t="n">
        <f aca="false">SUM(AL19:AL23)</f>
        <v>0</v>
      </c>
      <c r="AM24" s="48" t="n">
        <f aca="false">SUM(AM19:AM23)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0</v>
      </c>
      <c r="E27" s="47" t="n">
        <f aca="false">SUM(G27,I27,K27,M27,O27,Q27,S27,U27,W27,Y27,AA27,AC27,AE27,AG27,AI27,AK27,AM27)</f>
        <v>0</v>
      </c>
      <c r="F27" s="44" t="n">
        <f aca="false">'TIE-OUT'!N27+RECLASS!N27</f>
        <v>0</v>
      </c>
      <c r="G27" s="45" t="n">
        <f aca="false">'TIE-OUT'!O27+RECLASS!O27</f>
        <v>0</v>
      </c>
      <c r="H27" s="111" t="n">
        <f aca="false">+Actuals!E294</f>
        <v>0</v>
      </c>
      <c r="I27" s="112" t="n">
        <f aca="false">+Actuals!F294</f>
        <v>0</v>
      </c>
      <c r="J27" s="111" t="n">
        <f aca="false">+Actuals!G294</f>
        <v>0</v>
      </c>
      <c r="K27" s="112" t="n">
        <f aca="false">+Actuals!H294</f>
        <v>0</v>
      </c>
      <c r="L27" s="111" t="n">
        <f aca="false">+Actuals!I294</f>
        <v>0</v>
      </c>
      <c r="M27" s="112" t="n">
        <f aca="false">+Actuals!J294</f>
        <v>0</v>
      </c>
      <c r="N27" s="111" t="n">
        <f aca="false">+Actuals!K294</f>
        <v>0</v>
      </c>
      <c r="O27" s="112" t="n">
        <f aca="false">+Actuals!L294</f>
        <v>0</v>
      </c>
      <c r="P27" s="111" t="n">
        <f aca="false">+Actuals!M294</f>
        <v>0</v>
      </c>
      <c r="Q27" s="112" t="n">
        <f aca="false">+Actuals!N294</f>
        <v>0</v>
      </c>
      <c r="R27" s="111" t="n">
        <f aca="false">+Actuals!O294</f>
        <v>0</v>
      </c>
      <c r="S27" s="112" t="n">
        <f aca="false">+Actuals!P294</f>
        <v>0</v>
      </c>
      <c r="T27" s="111" t="n">
        <f aca="false">+Actuals!Q294</f>
        <v>0</v>
      </c>
      <c r="U27" s="112" t="n">
        <f aca="false">+Actuals!R294</f>
        <v>0</v>
      </c>
      <c r="V27" s="111" t="n">
        <f aca="false">+Actuals!S294</f>
        <v>-0</v>
      </c>
      <c r="W27" s="112" t="n">
        <f aca="false">+Actuals!T294</f>
        <v>-0</v>
      </c>
      <c r="X27" s="111" t="n">
        <f aca="false">+Actuals!U294</f>
        <v>-0</v>
      </c>
      <c r="Y27" s="112" t="n">
        <f aca="false">+Actuals!V294</f>
        <v>-0</v>
      </c>
      <c r="Z27" s="111" t="n">
        <f aca="false">+Actuals!W294</f>
        <v>-0</v>
      </c>
      <c r="AA27" s="112" t="n">
        <f aca="false">+Actuals!X294</f>
        <v>-0</v>
      </c>
      <c r="AB27" s="111" t="n">
        <f aca="false">+Actuals!Y294</f>
        <v>-0</v>
      </c>
      <c r="AC27" s="112" t="n">
        <f aca="false">+Actuals!Z294</f>
        <v>-0</v>
      </c>
      <c r="AD27" s="111" t="n">
        <f aca="false">+Actuals!AA294</f>
        <v>-0</v>
      </c>
      <c r="AE27" s="112" t="n">
        <f aca="false">+Actuals!AB294</f>
        <v>-0</v>
      </c>
      <c r="AF27" s="111" t="n">
        <f aca="false">+Actuals!AC494</f>
        <v>-0</v>
      </c>
      <c r="AG27" s="112" t="n">
        <f aca="false">+Actuals!AD494</f>
        <v>-0</v>
      </c>
      <c r="AH27" s="111" t="n">
        <f aca="false">+Actuals!AE494</f>
        <v>-0</v>
      </c>
      <c r="AI27" s="112" t="n">
        <f aca="false">+Actuals!AF494</f>
        <v>-0</v>
      </c>
      <c r="AJ27" s="111" t="n">
        <f aca="false">+Actuals!AG494</f>
        <v>-0</v>
      </c>
      <c r="AK27" s="112" t="n">
        <f aca="false">+Actuals!AH494</f>
        <v>-0</v>
      </c>
      <c r="AL27" s="111" t="n">
        <f aca="false">+Actuals!AI494</f>
        <v>-0</v>
      </c>
      <c r="AM27" s="112" t="n">
        <f aca="false">+Actuals!AJ494</f>
        <v>-0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0</v>
      </c>
      <c r="E28" s="47" t="n">
        <f aca="false">SUM(G28,I28,K28,M28,O28,Q28,S28,U28,W28,Y28,AA28,AC28,AE28,AG28,AI28,AK28,AM28)</f>
        <v>0</v>
      </c>
      <c r="F28" s="114" t="n">
        <f aca="false">'TIE-OUT'!N28+RECLASS!N28</f>
        <v>0</v>
      </c>
      <c r="G28" s="115" t="n">
        <f aca="false">'TIE-OUT'!O28+RECLASS!O28</f>
        <v>0</v>
      </c>
      <c r="H28" s="111" t="n">
        <f aca="false">+Actuals!E295</f>
        <v>0</v>
      </c>
      <c r="I28" s="112" t="n">
        <f aca="false">+Actuals!F295</f>
        <v>0</v>
      </c>
      <c r="J28" s="111" t="n">
        <f aca="false">+Actuals!G295</f>
        <v>0</v>
      </c>
      <c r="K28" s="112" t="n">
        <f aca="false">+Actuals!H295</f>
        <v>0</v>
      </c>
      <c r="L28" s="111" t="n">
        <f aca="false">+Actuals!I295</f>
        <v>0</v>
      </c>
      <c r="M28" s="112" t="n">
        <f aca="false">+Actuals!J295</f>
        <v>0</v>
      </c>
      <c r="N28" s="111" t="n">
        <f aca="false">+Actuals!K295</f>
        <v>-0</v>
      </c>
      <c r="O28" s="112" t="n">
        <f aca="false">+Actuals!L295</f>
        <v>-0</v>
      </c>
      <c r="P28" s="111" t="n">
        <f aca="false">+Actuals!M295</f>
        <v>0</v>
      </c>
      <c r="Q28" s="112" t="n">
        <f aca="false">+Actuals!N295</f>
        <v>0</v>
      </c>
      <c r="R28" s="111" t="n">
        <f aca="false">+Actuals!O295</f>
        <v>0</v>
      </c>
      <c r="S28" s="112" t="n">
        <f aca="false">+Actuals!P295</f>
        <v>0</v>
      </c>
      <c r="T28" s="111" t="n">
        <f aca="false">+Actuals!Q295</f>
        <v>-0</v>
      </c>
      <c r="U28" s="112" t="n">
        <f aca="false">+Actuals!R295</f>
        <v>-0</v>
      </c>
      <c r="V28" s="111" t="n">
        <f aca="false">+Actuals!S295</f>
        <v>-0</v>
      </c>
      <c r="W28" s="112" t="n">
        <f aca="false">+Actuals!T295</f>
        <v>-0</v>
      </c>
      <c r="X28" s="111" t="n">
        <f aca="false">+Actuals!U295</f>
        <v>-0</v>
      </c>
      <c r="Y28" s="112" t="n">
        <f aca="false">+Actuals!V295</f>
        <v>-0</v>
      </c>
      <c r="Z28" s="111" t="n">
        <f aca="false">+Actuals!W295</f>
        <v>-0</v>
      </c>
      <c r="AA28" s="112" t="n">
        <f aca="false">+Actuals!X295</f>
        <v>-0</v>
      </c>
      <c r="AB28" s="111" t="n">
        <f aca="false">+Actuals!Y295</f>
        <v>-0</v>
      </c>
      <c r="AC28" s="112" t="n">
        <f aca="false">+Actuals!Z295</f>
        <v>-0</v>
      </c>
      <c r="AD28" s="111" t="n">
        <f aca="false">+Actuals!AA295</f>
        <v>-0</v>
      </c>
      <c r="AE28" s="112" t="n">
        <f aca="false">+Actuals!AB295</f>
        <v>-0</v>
      </c>
      <c r="AF28" s="111" t="n">
        <f aca="false">+Actuals!AC495</f>
        <v>-0</v>
      </c>
      <c r="AG28" s="112" t="n">
        <f aca="false">+Actuals!AD495</f>
        <v>-0</v>
      </c>
      <c r="AH28" s="111" t="n">
        <f aca="false">+Actuals!AE495</f>
        <v>0</v>
      </c>
      <c r="AI28" s="112" t="n">
        <f aca="false">+Actuals!AF495</f>
        <v>0</v>
      </c>
      <c r="AJ28" s="111" t="n">
        <f aca="false">+Actuals!AG495</f>
        <v>-0</v>
      </c>
      <c r="AK28" s="112" t="n">
        <f aca="false">+Actuals!AH495</f>
        <v>-0</v>
      </c>
      <c r="AL28" s="111" t="n">
        <f aca="false">+Actuals!AI495</f>
        <v>-0</v>
      </c>
      <c r="AM28" s="112" t="n">
        <f aca="false">+Actuals!AJ495</f>
        <v>-0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-24502</v>
      </c>
      <c r="E32" s="47" t="n">
        <f aca="false">SUM(G32,I32,K32,M32,O32,Q32,S32,U32,W32,Y32,AA32,AC32,AE32,AG32,AI32,AK32,AM32)</f>
        <v>-49983.356</v>
      </c>
      <c r="F32" s="44" t="n">
        <f aca="false">'TIE-OUT'!N32+RECLASS!N32</f>
        <v>0</v>
      </c>
      <c r="G32" s="45" t="n">
        <f aca="false">'TIE-OUT'!O32+RECLASS!O32</f>
        <v>0</v>
      </c>
      <c r="H32" s="111" t="n">
        <f aca="false">+Actuals!E296</f>
        <v>-40683</v>
      </c>
      <c r="I32" s="112" t="n">
        <f aca="false">+Actuals!F296</f>
        <v>-73676.91</v>
      </c>
      <c r="J32" s="111" t="n">
        <f aca="false">+Actuals!G296</f>
        <v>6059</v>
      </c>
      <c r="K32" s="112" t="n">
        <f aca="false">+Actuals!H296</f>
        <v>15889.454</v>
      </c>
      <c r="L32" s="111" t="n">
        <f aca="false">+Actuals!I296</f>
        <v>-4648</v>
      </c>
      <c r="M32" s="112" t="n">
        <f aca="false">+Actuals!J296</f>
        <v>-1552.536</v>
      </c>
      <c r="N32" s="111" t="n">
        <f aca="false">+Actuals!K296</f>
        <v>-1976</v>
      </c>
      <c r="O32" s="112" t="n">
        <f aca="false">+Actuals!L296</f>
        <v>-6533.064</v>
      </c>
      <c r="P32" s="111" t="n">
        <f aca="false">+Actuals!M296</f>
        <v>-3040</v>
      </c>
      <c r="Q32" s="112" t="n">
        <f aca="false">+Actuals!N296</f>
        <v>-26245.984</v>
      </c>
      <c r="R32" s="111" t="n">
        <f aca="false">+Actuals!O296</f>
        <v>-0</v>
      </c>
      <c r="S32" s="112" t="n">
        <f aca="false">+Actuals!P296</f>
        <v>-0</v>
      </c>
      <c r="T32" s="111" t="n">
        <f aca="false">+Actuals!Q296</f>
        <v>-0</v>
      </c>
      <c r="U32" s="112" t="n">
        <f aca="false">+Actuals!R296</f>
        <v>-310.016</v>
      </c>
      <c r="V32" s="111" t="n">
        <f aca="false">+Actuals!S296</f>
        <v>-0</v>
      </c>
      <c r="W32" s="112" t="n">
        <f aca="false">+Actuals!T296</f>
        <v>-32241.664</v>
      </c>
      <c r="X32" s="111" t="n">
        <f aca="false">+Actuals!U296</f>
        <v>19786</v>
      </c>
      <c r="Y32" s="112" t="n">
        <f aca="false">+Actuals!V296</f>
        <v>60083.872</v>
      </c>
      <c r="Z32" s="111" t="n">
        <f aca="false">+Actuals!W296</f>
        <v>-0</v>
      </c>
      <c r="AA32" s="112" t="n">
        <f aca="false">+Actuals!X296-375717</f>
        <v>14603.492</v>
      </c>
      <c r="AB32" s="111" t="n">
        <f aca="false">+Actuals!Y296</f>
        <v>-0</v>
      </c>
      <c r="AC32" s="112" t="n">
        <f aca="false">+Actuals!Z296</f>
        <v>-0</v>
      </c>
      <c r="AD32" s="111" t="n">
        <f aca="false">+Actuals!AA296</f>
        <v>-0</v>
      </c>
      <c r="AE32" s="112" t="n">
        <f aca="false">+Actuals!AB296</f>
        <v>-0</v>
      </c>
      <c r="AF32" s="111" t="n">
        <f aca="false">+Actuals!AC496</f>
        <v>-0</v>
      </c>
      <c r="AG32" s="112" t="n">
        <f aca="false">+Actuals!AD496</f>
        <v>-0</v>
      </c>
      <c r="AH32" s="111" t="n">
        <f aca="false">+Actuals!AE496</f>
        <v>-0</v>
      </c>
      <c r="AI32" s="112" t="n">
        <f aca="false">+Actuals!AF496</f>
        <v>-0</v>
      </c>
      <c r="AJ32" s="111" t="n">
        <f aca="false">+Actuals!AG496</f>
        <v>-0</v>
      </c>
      <c r="AK32" s="112" t="n">
        <f aca="false">+Actuals!AH496</f>
        <v>-0</v>
      </c>
      <c r="AL32" s="111" t="n">
        <f aca="false">+Actuals!AI496</f>
        <v>-0</v>
      </c>
      <c r="AM32" s="112" t="n">
        <f aca="false">+Actuals!AJ496</f>
        <v>-0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-5884</v>
      </c>
      <c r="E33" s="47" t="n">
        <f aca="false">SUM(G33,I33,K33,M33,O33,Q33,S33,U33,W33,Y33,AA33,AC33,AE33,AG33,AI33,AK33,AM33)</f>
        <v>-10269.33</v>
      </c>
      <c r="F33" s="13" t="n">
        <f aca="false">'TIE-OUT'!N33+RECLASS!N33</f>
        <v>0</v>
      </c>
      <c r="G33" s="47" t="n">
        <f aca="false">'TIE-OUT'!O33+RECLASS!O33</f>
        <v>0</v>
      </c>
      <c r="H33" s="111" t="n">
        <f aca="false">+Actuals!E297</f>
        <v>-0</v>
      </c>
      <c r="I33" s="112" t="n">
        <f aca="false">+Actuals!F297</f>
        <v>-0</v>
      </c>
      <c r="J33" s="111" t="n">
        <f aca="false">+Actuals!G297</f>
        <v>-22</v>
      </c>
      <c r="K33" s="112" t="n">
        <f aca="false">+Actuals!H297</f>
        <v>-40.14</v>
      </c>
      <c r="L33" s="111" t="n">
        <f aca="false">+Actuals!I297</f>
        <v>-5862</v>
      </c>
      <c r="M33" s="112" t="n">
        <f aca="false">+Actuals!J297</f>
        <v>-10229.19</v>
      </c>
      <c r="N33" s="111" t="n">
        <f aca="false">+Actuals!K297</f>
        <v>-0</v>
      </c>
      <c r="O33" s="112" t="n">
        <f aca="false">+Actuals!L297</f>
        <v>-0</v>
      </c>
      <c r="P33" s="111" t="n">
        <f aca="false">+Actuals!M297</f>
        <v>-0</v>
      </c>
      <c r="Q33" s="112" t="n">
        <f aca="false">+Actuals!N297</f>
        <v>-0</v>
      </c>
      <c r="R33" s="111" t="n">
        <f aca="false">+Actuals!O297</f>
        <v>0</v>
      </c>
      <c r="S33" s="112" t="n">
        <f aca="false">+Actuals!P297</f>
        <v>0</v>
      </c>
      <c r="T33" s="111" t="n">
        <f aca="false">+Actuals!Q297</f>
        <v>-0</v>
      </c>
      <c r="U33" s="112" t="n">
        <f aca="false">+Actuals!R297</f>
        <v>-0</v>
      </c>
      <c r="V33" s="111" t="n">
        <f aca="false">+Actuals!S297</f>
        <v>-0</v>
      </c>
      <c r="W33" s="112" t="n">
        <f aca="false">+Actuals!T297</f>
        <v>-0</v>
      </c>
      <c r="X33" s="111" t="n">
        <f aca="false">+Actuals!U297</f>
        <v>-0</v>
      </c>
      <c r="Y33" s="112" t="n">
        <f aca="false">+Actuals!V297</f>
        <v>-0</v>
      </c>
      <c r="Z33" s="111" t="n">
        <f aca="false">+Actuals!W297</f>
        <v>-0</v>
      </c>
      <c r="AA33" s="112" t="n">
        <f aca="false">+Actuals!X297</f>
        <v>-0</v>
      </c>
      <c r="AB33" s="111" t="n">
        <f aca="false">+Actuals!Y297</f>
        <v>-0</v>
      </c>
      <c r="AC33" s="112" t="n">
        <f aca="false">+Actuals!Z297</f>
        <v>-0</v>
      </c>
      <c r="AD33" s="111" t="n">
        <f aca="false">+Actuals!AA297</f>
        <v>-0</v>
      </c>
      <c r="AE33" s="112" t="n">
        <f aca="false">+Actuals!AB297</f>
        <v>-0</v>
      </c>
      <c r="AF33" s="111" t="n">
        <f aca="false">+Actuals!AC497</f>
        <v>-0</v>
      </c>
      <c r="AG33" s="112" t="n">
        <f aca="false">+Actuals!AD497</f>
        <v>-0</v>
      </c>
      <c r="AH33" s="111" t="n">
        <f aca="false">+Actuals!AE497</f>
        <v>-0</v>
      </c>
      <c r="AI33" s="112" t="n">
        <f aca="false">+Actuals!AF497</f>
        <v>-0</v>
      </c>
      <c r="AJ33" s="111" t="n">
        <f aca="false">+Actuals!AG497</f>
        <v>-0</v>
      </c>
      <c r="AK33" s="112" t="n">
        <f aca="false">+Actuals!AH497</f>
        <v>-0</v>
      </c>
      <c r="AL33" s="111" t="n">
        <f aca="false">+Actuals!AI497</f>
        <v>-0</v>
      </c>
      <c r="AM33" s="112" t="n">
        <f aca="false">+Actuals!AJ497</f>
        <v>-0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17489</v>
      </c>
      <c r="E34" s="47" t="n">
        <f aca="false">SUM(G34,I34,K34,M34,O34,Q34,S34,U34,W34,Y34,AA34,AC34,AE34,AG34,AI34,AK34,AM34)</f>
        <v>25213.51</v>
      </c>
      <c r="F34" s="13" t="n">
        <f aca="false">'TIE-OUT'!N34+RECLASS!N34</f>
        <v>0</v>
      </c>
      <c r="G34" s="47" t="n">
        <f aca="false">'TIE-OUT'!O34+RECLASS!O34</f>
        <v>0</v>
      </c>
      <c r="H34" s="111" t="n">
        <f aca="false">+Actuals!E298</f>
        <v>-0</v>
      </c>
      <c r="I34" s="112" t="n">
        <f aca="false">+Actuals!F298</f>
        <v>-0</v>
      </c>
      <c r="J34" s="111" t="n">
        <f aca="false">+Actuals!G298</f>
        <v>-0</v>
      </c>
      <c r="K34" s="112" t="n">
        <f aca="false">+Actuals!H298</f>
        <v>-0</v>
      </c>
      <c r="L34" s="111" t="n">
        <f aca="false">+Actuals!I298</f>
        <v>14449</v>
      </c>
      <c r="M34" s="112" t="n">
        <f aca="false">+Actuals!J298</f>
        <v>25213.51</v>
      </c>
      <c r="N34" s="111" t="n">
        <f aca="false">+Actuals!K298</f>
        <v>-0</v>
      </c>
      <c r="O34" s="112" t="n">
        <f aca="false">+Actuals!L298</f>
        <v>-0</v>
      </c>
      <c r="P34" s="111" t="n">
        <f aca="false">+Actuals!M298</f>
        <v>3040</v>
      </c>
      <c r="Q34" s="112" t="n">
        <f aca="false">+Actuals!N298</f>
        <v>-0</v>
      </c>
      <c r="R34" s="111" t="n">
        <f aca="false">+Actuals!O298</f>
        <v>-0</v>
      </c>
      <c r="S34" s="112" t="n">
        <f aca="false">+Actuals!P298</f>
        <v>-0</v>
      </c>
      <c r="T34" s="111" t="n">
        <f aca="false">+Actuals!Q298</f>
        <v>-0</v>
      </c>
      <c r="U34" s="112" t="n">
        <f aca="false">+Actuals!R298</f>
        <v>-0</v>
      </c>
      <c r="V34" s="111" t="n">
        <f aca="false">+Actuals!S298</f>
        <v>-0</v>
      </c>
      <c r="W34" s="112" t="n">
        <f aca="false">+Actuals!T298</f>
        <v>-0</v>
      </c>
      <c r="X34" s="111" t="n">
        <f aca="false">+Actuals!U298</f>
        <v>-0</v>
      </c>
      <c r="Y34" s="112" t="n">
        <f aca="false">+Actuals!V298</f>
        <v>-0</v>
      </c>
      <c r="Z34" s="111" t="n">
        <f aca="false">+Actuals!W298</f>
        <v>-0</v>
      </c>
      <c r="AA34" s="112" t="n">
        <f aca="false">+Actuals!X298</f>
        <v>-0</v>
      </c>
      <c r="AB34" s="111" t="n">
        <f aca="false">+Actuals!Y298</f>
        <v>-0</v>
      </c>
      <c r="AC34" s="112" t="n">
        <f aca="false">+Actuals!Z298</f>
        <v>-0</v>
      </c>
      <c r="AD34" s="111" t="n">
        <f aca="false">+Actuals!AA298</f>
        <v>-0</v>
      </c>
      <c r="AE34" s="112" t="n">
        <f aca="false">+Actuals!AB298</f>
        <v>-0</v>
      </c>
      <c r="AF34" s="111" t="n">
        <f aca="false">+Actuals!AC498</f>
        <v>-0</v>
      </c>
      <c r="AG34" s="112" t="n">
        <f aca="false">+Actuals!AD498</f>
        <v>-0</v>
      </c>
      <c r="AH34" s="111" t="n">
        <f aca="false">+Actuals!AE498</f>
        <v>-0</v>
      </c>
      <c r="AI34" s="112" t="n">
        <f aca="false">+Actuals!AF498</f>
        <v>-0</v>
      </c>
      <c r="AJ34" s="111" t="n">
        <f aca="false">+Actuals!AG498</f>
        <v>-0</v>
      </c>
      <c r="AK34" s="112" t="n">
        <f aca="false">+Actuals!AH498</f>
        <v>-0</v>
      </c>
      <c r="AL34" s="111" t="n">
        <f aca="false">+Actuals!AI498</f>
        <v>-0</v>
      </c>
      <c r="AM34" s="112" t="n">
        <f aca="false">+Actuals!AJ498</f>
        <v>-0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-207464</v>
      </c>
      <c r="E35" s="47" t="n">
        <f aca="false">SUM(G35,I35,K35,M35,O35,Q35,S35,U35,W35,Y35,AA35,AC35,AE35,AG35,AI35,AK35,AM35)</f>
        <v>0.01</v>
      </c>
      <c r="F35" s="114" t="n">
        <f aca="false">'TIE-OUT'!N35+RECLASS!N35</f>
        <v>0</v>
      </c>
      <c r="G35" s="115" t="n">
        <f aca="false">'TIE-OUT'!O35+RECLASS!O35</f>
        <v>0</v>
      </c>
      <c r="H35" s="111" t="n">
        <f aca="false">+Actuals!E299</f>
        <v>-194676</v>
      </c>
      <c r="I35" s="112" t="n">
        <f aca="false">+Actuals!F299</f>
        <v>0.01</v>
      </c>
      <c r="J35" s="111" t="n">
        <f aca="false">+Actuals!G299</f>
        <v>-12788</v>
      </c>
      <c r="K35" s="112" t="n">
        <f aca="false">+Actuals!H299</f>
        <v>-0</v>
      </c>
      <c r="L35" s="111" t="n">
        <f aca="false">+Actuals!I299</f>
        <v>-0</v>
      </c>
      <c r="M35" s="112" t="n">
        <f aca="false">+Actuals!J299</f>
        <v>-0</v>
      </c>
      <c r="N35" s="111" t="n">
        <f aca="false">+Actuals!K299</f>
        <v>-0</v>
      </c>
      <c r="O35" s="112" t="n">
        <f aca="false">+Actuals!L299</f>
        <v>-0</v>
      </c>
      <c r="P35" s="111" t="n">
        <f aca="false">+Actuals!M299</f>
        <v>-0</v>
      </c>
      <c r="Q35" s="112" t="n">
        <f aca="false">+Actuals!N299</f>
        <v>-0</v>
      </c>
      <c r="R35" s="111" t="n">
        <f aca="false">+Actuals!O299</f>
        <v>-0</v>
      </c>
      <c r="S35" s="112" t="n">
        <f aca="false">+Actuals!P299</f>
        <v>-0</v>
      </c>
      <c r="T35" s="111" t="n">
        <f aca="false">+Actuals!Q299</f>
        <v>-0</v>
      </c>
      <c r="U35" s="112" t="n">
        <f aca="false">+Actuals!R299</f>
        <v>-0</v>
      </c>
      <c r="V35" s="111" t="n">
        <f aca="false">+Actuals!S299</f>
        <v>-0</v>
      </c>
      <c r="W35" s="112" t="n">
        <f aca="false">+Actuals!T299</f>
        <v>-375717</v>
      </c>
      <c r="X35" s="111" t="n">
        <f aca="false">+Actuals!U299</f>
        <v>-0</v>
      </c>
      <c r="Y35" s="112" t="n">
        <f aca="false">+Actuals!V299+375717</f>
        <v>375717</v>
      </c>
      <c r="Z35" s="111" t="n">
        <f aca="false">+Actuals!W299</f>
        <v>-0</v>
      </c>
      <c r="AA35" s="112" t="n">
        <f aca="false">+Actuals!X299</f>
        <v>-0</v>
      </c>
      <c r="AB35" s="111" t="n">
        <f aca="false">+Actuals!Y299</f>
        <v>0</v>
      </c>
      <c r="AC35" s="112" t="n">
        <f aca="false">+Actuals!Z299</f>
        <v>0</v>
      </c>
      <c r="AD35" s="111" t="n">
        <f aca="false">+Actuals!AA299</f>
        <v>0</v>
      </c>
      <c r="AE35" s="112" t="n">
        <f aca="false">+Actuals!AB299</f>
        <v>0</v>
      </c>
      <c r="AF35" s="111" t="n">
        <f aca="false">+Actuals!AC499</f>
        <v>0</v>
      </c>
      <c r="AG35" s="112" t="n">
        <f aca="false">+Actuals!AD499</f>
        <v>0</v>
      </c>
      <c r="AH35" s="111" t="n">
        <f aca="false">+Actuals!AE499</f>
        <v>0</v>
      </c>
      <c r="AI35" s="112" t="n">
        <f aca="false">+Actuals!AF499</f>
        <v>0</v>
      </c>
      <c r="AJ35" s="111" t="n">
        <f aca="false">+Actuals!AG499</f>
        <v>0</v>
      </c>
      <c r="AK35" s="112" t="n">
        <f aca="false">+Actuals!AH499</f>
        <v>0</v>
      </c>
      <c r="AL35" s="111" t="n">
        <f aca="false">+Actuals!AI499</f>
        <v>0</v>
      </c>
      <c r="AM35" s="112" t="n">
        <f aca="false">+Actuals!AJ499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-220361</v>
      </c>
      <c r="E36" s="48" t="n">
        <f aca="false">SUM(E32:E35)</f>
        <v>-35039.166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-235359</v>
      </c>
      <c r="I36" s="48" t="n">
        <f aca="false">SUM(I32:I35)</f>
        <v>-73676.9</v>
      </c>
      <c r="J36" s="17" t="n">
        <f aca="false">SUM(J32:J35)</f>
        <v>-6751</v>
      </c>
      <c r="K36" s="48" t="n">
        <f aca="false">SUM(K32:K35)</f>
        <v>15849.314</v>
      </c>
      <c r="L36" s="17" t="n">
        <f aca="false">SUM(L32:L35)</f>
        <v>3939</v>
      </c>
      <c r="M36" s="48" t="n">
        <f aca="false">SUM(M32:M35)</f>
        <v>13431.784</v>
      </c>
      <c r="N36" s="17" t="n">
        <f aca="false">SUM(N32:N35)</f>
        <v>-1976</v>
      </c>
      <c r="O36" s="48" t="n">
        <f aca="false">SUM(O32:O35)</f>
        <v>-6533.064</v>
      </c>
      <c r="P36" s="17" t="n">
        <f aca="false">SUM(P32:P35)</f>
        <v>0</v>
      </c>
      <c r="Q36" s="48" t="n">
        <f aca="false">SUM(Q32:Q35)</f>
        <v>-26245.984</v>
      </c>
      <c r="R36" s="17" t="n">
        <f aca="false">SUM(R32:R35)</f>
        <v>0</v>
      </c>
      <c r="S36" s="48" t="n">
        <f aca="false">SUM(S32:S35)</f>
        <v>0</v>
      </c>
      <c r="T36" s="17" t="n">
        <f aca="false">SUM(T32:T35)</f>
        <v>0</v>
      </c>
      <c r="U36" s="48" t="n">
        <f aca="false">SUM(U32:U35)</f>
        <v>-310.016</v>
      </c>
      <c r="V36" s="17" t="n">
        <f aca="false">SUM(V32:V35)</f>
        <v>0</v>
      </c>
      <c r="W36" s="48" t="n">
        <f aca="false">SUM(W32:W35)</f>
        <v>-407958.664</v>
      </c>
      <c r="X36" s="17" t="n">
        <f aca="false">SUM(X32:X35)</f>
        <v>19786</v>
      </c>
      <c r="Y36" s="48" t="n">
        <f aca="false">SUM(Y32:Y35)</f>
        <v>435800.872</v>
      </c>
      <c r="Z36" s="17" t="n">
        <f aca="false">SUM(Z32:Z35)</f>
        <v>0</v>
      </c>
      <c r="AA36" s="48" t="n">
        <f aca="false">SUM(AA32:AA35)</f>
        <v>14603.492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0</v>
      </c>
      <c r="E39" s="47" t="n">
        <f aca="false">SUM(G39,I39,K39,M39,O39,Q39,S39,U39,W39,Y39,AA39,AC39,AE39,AG39,AI39,AK39,AM39)</f>
        <v>0</v>
      </c>
      <c r="F39" s="44" t="n">
        <f aca="false">'TIE-OUT'!N39+RECLASS!N39</f>
        <v>0</v>
      </c>
      <c r="G39" s="45" t="n">
        <f aca="false">'TIE-OUT'!O39+RECLASS!O39</f>
        <v>0</v>
      </c>
      <c r="H39" s="111" t="n">
        <f aca="false">+Actuals!E300</f>
        <v>0</v>
      </c>
      <c r="I39" s="112" t="n">
        <f aca="false">+Actuals!F300</f>
        <v>0</v>
      </c>
      <c r="J39" s="111" t="n">
        <f aca="false">+Actuals!G300</f>
        <v>0</v>
      </c>
      <c r="K39" s="112" t="n">
        <f aca="false">+Actuals!H300</f>
        <v>0</v>
      </c>
      <c r="L39" s="111" t="n">
        <f aca="false">+Actuals!I300</f>
        <v>0</v>
      </c>
      <c r="M39" s="112" t="n">
        <f aca="false">+Actuals!J300</f>
        <v>0</v>
      </c>
      <c r="N39" s="111" t="n">
        <f aca="false">+Actuals!K300</f>
        <v>0</v>
      </c>
      <c r="O39" s="112" t="n">
        <f aca="false">+Actuals!L300</f>
        <v>0</v>
      </c>
      <c r="P39" s="111" t="n">
        <f aca="false">+Actuals!M300</f>
        <v>0</v>
      </c>
      <c r="Q39" s="112" t="n">
        <f aca="false">+Actuals!N300</f>
        <v>0</v>
      </c>
      <c r="R39" s="111" t="n">
        <f aca="false">+Actuals!O300</f>
        <v>0</v>
      </c>
      <c r="S39" s="112" t="n">
        <f aca="false">+Actuals!P300</f>
        <v>0</v>
      </c>
      <c r="T39" s="111" t="n">
        <f aca="false">+Actuals!Q300</f>
        <v>0</v>
      </c>
      <c r="U39" s="112" t="n">
        <f aca="false">+Actuals!R300</f>
        <v>0</v>
      </c>
      <c r="V39" s="111" t="n">
        <f aca="false">+Actuals!S300</f>
        <v>0</v>
      </c>
      <c r="W39" s="112" t="n">
        <f aca="false">+Actuals!T300</f>
        <v>0</v>
      </c>
      <c r="X39" s="111" t="n">
        <f aca="false">+Actuals!U300</f>
        <v>0</v>
      </c>
      <c r="Y39" s="112" t="n">
        <f aca="false">+Actuals!V300</f>
        <v>0</v>
      </c>
      <c r="Z39" s="111" t="n">
        <f aca="false">+Actuals!W300</f>
        <v>-0</v>
      </c>
      <c r="AA39" s="112" t="n">
        <f aca="false">+Actuals!X300</f>
        <v>-0</v>
      </c>
      <c r="AB39" s="111" t="n">
        <f aca="false">+Actuals!Y300</f>
        <v>-0</v>
      </c>
      <c r="AC39" s="112" t="n">
        <f aca="false">+Actuals!Z300</f>
        <v>-0</v>
      </c>
      <c r="AD39" s="111" t="n">
        <f aca="false">+Actuals!AA300</f>
        <v>-0</v>
      </c>
      <c r="AE39" s="112" t="n">
        <f aca="false">+Actuals!AB300</f>
        <v>-0</v>
      </c>
      <c r="AF39" s="111" t="n">
        <f aca="false">+Actuals!AC500</f>
        <v>-0</v>
      </c>
      <c r="AG39" s="112" t="n">
        <f aca="false">+Actuals!AD500</f>
        <v>-0</v>
      </c>
      <c r="AH39" s="111" t="n">
        <f aca="false">+Actuals!AE500</f>
        <v>-0</v>
      </c>
      <c r="AI39" s="112" t="n">
        <f aca="false">+Actuals!AF500</f>
        <v>-0</v>
      </c>
      <c r="AJ39" s="111" t="n">
        <f aca="false">+Actuals!AG500</f>
        <v>-0</v>
      </c>
      <c r="AK39" s="112" t="n">
        <f aca="false">+Actuals!AH500</f>
        <v>-0</v>
      </c>
      <c r="AL39" s="111" t="n">
        <f aca="false">+Actuals!AI500</f>
        <v>-0</v>
      </c>
      <c r="AM39" s="112" t="n">
        <f aca="false">+Actuals!AJ500</f>
        <v>-0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-41853</v>
      </c>
      <c r="E40" s="47" t="n">
        <f aca="false">SUM(G40,I40,K40,M40,O40,Q40,S40,U40,W40,Y40,AA40,AC40,AE40,AG40,AI40,AK40,AM40)</f>
        <v>-70000.87</v>
      </c>
      <c r="F40" s="13" t="n">
        <f aca="false">'TIE-OUT'!N40+RECLASS!N40</f>
        <v>0</v>
      </c>
      <c r="G40" s="47" t="n">
        <f aca="false">'TIE-OUT'!O40+RECLASS!O40</f>
        <v>0</v>
      </c>
      <c r="H40" s="111" t="n">
        <f aca="false">+Actuals!E301</f>
        <v>-19917</v>
      </c>
      <c r="I40" s="112" t="n">
        <f aca="false">+Actuals!F301</f>
        <v>-33281.31</v>
      </c>
      <c r="J40" s="111" t="n">
        <f aca="false">+Actuals!G301</f>
        <v>-21723</v>
      </c>
      <c r="K40" s="112" t="n">
        <f aca="false">+Actuals!H301</f>
        <v>-36299.13</v>
      </c>
      <c r="L40" s="111" t="n">
        <f aca="false">+Actuals!I301</f>
        <v>-213</v>
      </c>
      <c r="M40" s="112" t="n">
        <f aca="false">+Actuals!J301</f>
        <v>-420.43</v>
      </c>
      <c r="N40" s="111" t="n">
        <f aca="false">+Actuals!K301</f>
        <v>-0</v>
      </c>
      <c r="O40" s="112" t="n">
        <f aca="false">+Actuals!L301</f>
        <v>-0</v>
      </c>
      <c r="P40" s="111" t="n">
        <f aca="false">+Actuals!M301</f>
        <v>0</v>
      </c>
      <c r="Q40" s="112" t="n">
        <f aca="false">+Actuals!N301</f>
        <v>0</v>
      </c>
      <c r="R40" s="111" t="n">
        <f aca="false">+Actuals!O301</f>
        <v>0</v>
      </c>
      <c r="S40" s="112" t="n">
        <f aca="false">+Actuals!P301</f>
        <v>0</v>
      </c>
      <c r="T40" s="111" t="n">
        <f aca="false">+Actuals!Q301</f>
        <v>0</v>
      </c>
      <c r="U40" s="112" t="n">
        <f aca="false">+Actuals!R301</f>
        <v>0</v>
      </c>
      <c r="V40" s="111" t="n">
        <f aca="false">+Actuals!S301</f>
        <v>0</v>
      </c>
      <c r="W40" s="112" t="n">
        <f aca="false">+Actuals!T301</f>
        <v>0</v>
      </c>
      <c r="X40" s="111" t="n">
        <f aca="false">+Actuals!U301</f>
        <v>0</v>
      </c>
      <c r="Y40" s="112" t="n">
        <f aca="false">+Actuals!V301</f>
        <v>0</v>
      </c>
      <c r="Z40" s="111" t="n">
        <f aca="false">+Actuals!W301</f>
        <v>-0</v>
      </c>
      <c r="AA40" s="112" t="n">
        <f aca="false">+Actuals!X301</f>
        <v>-0</v>
      </c>
      <c r="AB40" s="111" t="n">
        <f aca="false">+Actuals!Y301</f>
        <v>-0</v>
      </c>
      <c r="AC40" s="112" t="n">
        <f aca="false">+Actuals!Z301</f>
        <v>-0</v>
      </c>
      <c r="AD40" s="111" t="n">
        <f aca="false">+Actuals!AA301</f>
        <v>-0</v>
      </c>
      <c r="AE40" s="112" t="n">
        <f aca="false">+Actuals!AB301</f>
        <v>-0</v>
      </c>
      <c r="AF40" s="111" t="n">
        <f aca="false">+Actuals!AC501</f>
        <v>-0</v>
      </c>
      <c r="AG40" s="112" t="n">
        <f aca="false">+Actuals!AD501</f>
        <v>-0</v>
      </c>
      <c r="AH40" s="111" t="n">
        <f aca="false">+Actuals!AE501</f>
        <v>-0</v>
      </c>
      <c r="AI40" s="112" t="n">
        <f aca="false">+Actuals!AF501</f>
        <v>-0</v>
      </c>
      <c r="AJ40" s="111" t="n">
        <f aca="false">+Actuals!AG501</f>
        <v>-0</v>
      </c>
      <c r="AK40" s="112" t="n">
        <f aca="false">+Actuals!AH501</f>
        <v>-0</v>
      </c>
      <c r="AL40" s="111" t="n">
        <f aca="false">+Actuals!AI501</f>
        <v>-0</v>
      </c>
      <c r="AM40" s="112" t="n">
        <f aca="false">+Actuals!AJ501</f>
        <v>-0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0</v>
      </c>
      <c r="F41" s="114" t="n">
        <f aca="false">'TIE-OUT'!N41+RECLASS!N41</f>
        <v>0</v>
      </c>
      <c r="G41" s="115" t="n">
        <f aca="false">'TIE-OUT'!O41+RECLASS!O41</f>
        <v>0</v>
      </c>
      <c r="H41" s="111" t="n">
        <f aca="false">+Actuals!E302</f>
        <v>0</v>
      </c>
      <c r="I41" s="112" t="n">
        <f aca="false">+Actuals!F302</f>
        <v>0</v>
      </c>
      <c r="J41" s="111" t="n">
        <f aca="false">+Actuals!G302</f>
        <v>0</v>
      </c>
      <c r="K41" s="112" t="n">
        <f aca="false">+Actuals!H302</f>
        <v>0</v>
      </c>
      <c r="L41" s="111" t="n">
        <f aca="false">+Actuals!I302</f>
        <v>0</v>
      </c>
      <c r="M41" s="112" t="n">
        <f aca="false">+Actuals!J302</f>
        <v>0</v>
      </c>
      <c r="N41" s="111" t="n">
        <f aca="false">+Actuals!K302</f>
        <v>0</v>
      </c>
      <c r="O41" s="112" t="n">
        <f aca="false">+Actuals!L302</f>
        <v>0</v>
      </c>
      <c r="P41" s="111" t="n">
        <f aca="false">+Actuals!M302</f>
        <v>0</v>
      </c>
      <c r="Q41" s="112" t="n">
        <f aca="false">+Actuals!N302</f>
        <v>0</v>
      </c>
      <c r="R41" s="111" t="n">
        <f aca="false">+Actuals!O302</f>
        <v>0</v>
      </c>
      <c r="S41" s="112" t="n">
        <f aca="false">+Actuals!P302</f>
        <v>0</v>
      </c>
      <c r="T41" s="111" t="n">
        <f aca="false">+Actuals!Q302</f>
        <v>0</v>
      </c>
      <c r="U41" s="112" t="n">
        <f aca="false">+Actuals!R302</f>
        <v>0</v>
      </c>
      <c r="V41" s="111" t="n">
        <f aca="false">+Actuals!S302</f>
        <v>0</v>
      </c>
      <c r="W41" s="112" t="n">
        <f aca="false">+Actuals!T302</f>
        <v>0</v>
      </c>
      <c r="X41" s="111" t="n">
        <f aca="false">+Actuals!U302</f>
        <v>0</v>
      </c>
      <c r="Y41" s="112" t="n">
        <f aca="false">+Actuals!V302</f>
        <v>0</v>
      </c>
      <c r="Z41" s="111" t="n">
        <f aca="false">+Actuals!W302</f>
        <v>0</v>
      </c>
      <c r="AA41" s="112" t="n">
        <f aca="false">+Actuals!X302</f>
        <v>0</v>
      </c>
      <c r="AB41" s="111" t="n">
        <f aca="false">+Actuals!Y302</f>
        <v>0</v>
      </c>
      <c r="AC41" s="112" t="n">
        <f aca="false">+Actuals!Z302</f>
        <v>0</v>
      </c>
      <c r="AD41" s="111" t="n">
        <f aca="false">+Actuals!AA302</f>
        <v>0</v>
      </c>
      <c r="AE41" s="112" t="n">
        <f aca="false">+Actuals!AB302</f>
        <v>0</v>
      </c>
      <c r="AF41" s="111" t="n">
        <f aca="false">+Actuals!AC502</f>
        <v>0</v>
      </c>
      <c r="AG41" s="112" t="n">
        <f aca="false">+Actuals!AD502</f>
        <v>0</v>
      </c>
      <c r="AH41" s="111" t="n">
        <f aca="false">+Actuals!AE502</f>
        <v>0</v>
      </c>
      <c r="AI41" s="112" t="n">
        <f aca="false">+Actuals!AF502</f>
        <v>0</v>
      </c>
      <c r="AJ41" s="111" t="n">
        <f aca="false">+Actuals!AG502</f>
        <v>0</v>
      </c>
      <c r="AK41" s="112" t="n">
        <f aca="false">+Actuals!AH502</f>
        <v>0</v>
      </c>
      <c r="AL41" s="111" t="n">
        <f aca="false">+Actuals!AI502</f>
        <v>0</v>
      </c>
      <c r="AM41" s="112" t="n">
        <f aca="false">+Actuals!AJ502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-41853</v>
      </c>
      <c r="E42" s="48" t="n">
        <f aca="false">SUM(E40:E41)</f>
        <v>-70000.87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-19917</v>
      </c>
      <c r="I42" s="48" t="n">
        <f aca="false">SUM(I40:I41)</f>
        <v>-33281.31</v>
      </c>
      <c r="J42" s="17" t="n">
        <f aca="false">SUM(J40:J41)</f>
        <v>-21723</v>
      </c>
      <c r="K42" s="48" t="n">
        <f aca="false">SUM(K40:K41)</f>
        <v>-36299.13</v>
      </c>
      <c r="L42" s="17" t="n">
        <f aca="false">SUM(L40:L41)</f>
        <v>-213</v>
      </c>
      <c r="M42" s="48" t="n">
        <f aca="false">SUM(M40:M41)</f>
        <v>-420.43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-41853</v>
      </c>
      <c r="E43" s="48" t="n">
        <f aca="false">E42+E39</f>
        <v>-70000.87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-19917</v>
      </c>
      <c r="I43" s="48" t="n">
        <f aca="false">I42+I39</f>
        <v>-33281.31</v>
      </c>
      <c r="J43" s="17" t="n">
        <f aca="false">J42+J39</f>
        <v>-21723</v>
      </c>
      <c r="K43" s="48" t="n">
        <f aca="false">K42+K39</f>
        <v>-36299.13</v>
      </c>
      <c r="L43" s="17" t="n">
        <f aca="false">L42+L39</f>
        <v>-213</v>
      </c>
      <c r="M43" s="48" t="n">
        <f aca="false">M42+M39</f>
        <v>-420.43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0</v>
      </c>
      <c r="E45" s="47" t="n">
        <f aca="false">SUM(G45,I45,K45,M45,O45,Q45,S45,U45,W45,Y45,AA45,AC45,AE45,AG45,AI45,AK45,AM45)</f>
        <v>0</v>
      </c>
      <c r="F45" s="44" t="n">
        <f aca="false">'TIE-OUT'!N45+RECLASS!N45</f>
        <v>0</v>
      </c>
      <c r="G45" s="45" t="n">
        <f aca="false">'TIE-OUT'!O45+RECLASS!O45</f>
        <v>0</v>
      </c>
      <c r="H45" s="111" t="n">
        <f aca="false">+Actuals!E303</f>
        <v>0</v>
      </c>
      <c r="I45" s="112" t="n">
        <f aca="false">+Actuals!F303</f>
        <v>0</v>
      </c>
      <c r="J45" s="111" t="n">
        <f aca="false">+Actuals!G303</f>
        <v>0</v>
      </c>
      <c r="K45" s="112" t="n">
        <f aca="false">+Actuals!H303</f>
        <v>0</v>
      </c>
      <c r="L45" s="111" t="n">
        <f aca="false">+Actuals!I303</f>
        <v>0</v>
      </c>
      <c r="M45" s="112" t="n">
        <f aca="false">+Actuals!J303</f>
        <v>0</v>
      </c>
      <c r="N45" s="111" t="n">
        <f aca="false">+Actuals!K303</f>
        <v>0</v>
      </c>
      <c r="O45" s="112" t="n">
        <f aca="false">+Actuals!L303</f>
        <v>0</v>
      </c>
      <c r="P45" s="111" t="n">
        <f aca="false">+Actuals!M303</f>
        <v>0</v>
      </c>
      <c r="Q45" s="112" t="n">
        <f aca="false">+Actuals!N303</f>
        <v>0</v>
      </c>
      <c r="R45" s="111" t="n">
        <f aca="false">+Actuals!O303</f>
        <v>0</v>
      </c>
      <c r="S45" s="112" t="n">
        <f aca="false">+Actuals!P303</f>
        <v>0</v>
      </c>
      <c r="T45" s="111" t="n">
        <f aca="false">+Actuals!Q303</f>
        <v>0</v>
      </c>
      <c r="U45" s="112" t="n">
        <f aca="false">+Actuals!R303</f>
        <v>0</v>
      </c>
      <c r="V45" s="111" t="n">
        <f aca="false">+Actuals!S303</f>
        <v>0</v>
      </c>
      <c r="W45" s="112" t="n">
        <f aca="false">+Actuals!T303</f>
        <v>0</v>
      </c>
      <c r="X45" s="111" t="n">
        <f aca="false">+Actuals!U303</f>
        <v>0</v>
      </c>
      <c r="Y45" s="112" t="n">
        <f aca="false">+Actuals!V303</f>
        <v>0</v>
      </c>
      <c r="Z45" s="111" t="n">
        <f aca="false">+Actuals!W303</f>
        <v>0</v>
      </c>
      <c r="AA45" s="112" t="n">
        <f aca="false">+Actuals!X303</f>
        <v>0</v>
      </c>
      <c r="AB45" s="111" t="n">
        <f aca="false">+Actuals!Y303</f>
        <v>0</v>
      </c>
      <c r="AC45" s="112" t="n">
        <f aca="false">+Actuals!Z303</f>
        <v>0</v>
      </c>
      <c r="AD45" s="111" t="n">
        <f aca="false">+Actuals!AA303</f>
        <v>0</v>
      </c>
      <c r="AE45" s="112" t="n">
        <f aca="false">+Actuals!AB303</f>
        <v>0</v>
      </c>
      <c r="AF45" s="111" t="n">
        <f aca="false">+Actuals!AC503</f>
        <v>0</v>
      </c>
      <c r="AG45" s="112" t="n">
        <f aca="false">+Actuals!AD503</f>
        <v>0</v>
      </c>
      <c r="AH45" s="111" t="n">
        <f aca="false">+Actuals!AE503</f>
        <v>0</v>
      </c>
      <c r="AI45" s="112" t="n">
        <f aca="false">+Actuals!AF503</f>
        <v>0</v>
      </c>
      <c r="AJ45" s="111" t="n">
        <f aca="false">+Actuals!AG503</f>
        <v>0</v>
      </c>
      <c r="AK45" s="112" t="n">
        <f aca="false">+Actuals!AH503</f>
        <v>0</v>
      </c>
      <c r="AL45" s="111" t="n">
        <f aca="false">+Actuals!AI503</f>
        <v>0</v>
      </c>
      <c r="AM45" s="112" t="n">
        <f aca="false">+Actuals!AJ503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0</v>
      </c>
      <c r="E47" s="47" t="n">
        <f aca="false">SUM(G47,I47,K47,M47,O47,Q47,S47,U47,W47,Y47,AA47,AC47,AE47,AG47,AI47,AK47,AM47)</f>
        <v>0</v>
      </c>
      <c r="F47" s="13" t="n">
        <f aca="false">'TIE-OUT'!N47+RECLASS!N47</f>
        <v>0</v>
      </c>
      <c r="G47" s="47" t="n">
        <f aca="false">'TIE-OUT'!O47+RECLASS!O47</f>
        <v>0</v>
      </c>
      <c r="H47" s="111" t="n">
        <f aca="false">+Actuals!E304</f>
        <v>0</v>
      </c>
      <c r="I47" s="112" t="n">
        <f aca="false">+Actuals!F304</f>
        <v>0</v>
      </c>
      <c r="J47" s="111" t="n">
        <f aca="false">+Actuals!G304</f>
        <v>0</v>
      </c>
      <c r="K47" s="112" t="n">
        <f aca="false">+Actuals!H304</f>
        <v>0</v>
      </c>
      <c r="L47" s="111" t="n">
        <f aca="false">+Actuals!I304</f>
        <v>0</v>
      </c>
      <c r="M47" s="112" t="n">
        <f aca="false">+Actuals!J304</f>
        <v>0</v>
      </c>
      <c r="N47" s="111" t="n">
        <f aca="false">+Actuals!K304</f>
        <v>0</v>
      </c>
      <c r="O47" s="112" t="n">
        <f aca="false">+Actuals!L304</f>
        <v>0</v>
      </c>
      <c r="P47" s="111" t="n">
        <f aca="false">+Actuals!M304</f>
        <v>0</v>
      </c>
      <c r="Q47" s="112" t="n">
        <f aca="false">+Actuals!N304</f>
        <v>0</v>
      </c>
      <c r="R47" s="111" t="n">
        <f aca="false">+Actuals!O304</f>
        <v>0</v>
      </c>
      <c r="S47" s="112" t="n">
        <f aca="false">+Actuals!P304</f>
        <v>0</v>
      </c>
      <c r="T47" s="111" t="n">
        <f aca="false">+Actuals!Q304</f>
        <v>0</v>
      </c>
      <c r="U47" s="112" t="n">
        <f aca="false">+Actuals!R304</f>
        <v>0</v>
      </c>
      <c r="V47" s="111" t="n">
        <f aca="false">+Actuals!S304</f>
        <v>0</v>
      </c>
      <c r="W47" s="112" t="n">
        <f aca="false">+Actuals!T304</f>
        <v>0</v>
      </c>
      <c r="X47" s="111" t="n">
        <f aca="false">+Actuals!U304</f>
        <v>0</v>
      </c>
      <c r="Y47" s="112" t="n">
        <f aca="false">+Actuals!V304</f>
        <v>0</v>
      </c>
      <c r="Z47" s="111" t="n">
        <f aca="false">+Actuals!W304</f>
        <v>0</v>
      </c>
      <c r="AA47" s="112" t="n">
        <f aca="false">+Actuals!X304</f>
        <v>0</v>
      </c>
      <c r="AB47" s="111" t="n">
        <f aca="false">+Actuals!Y304</f>
        <v>0</v>
      </c>
      <c r="AC47" s="112" t="n">
        <f aca="false">+Actuals!Z304</f>
        <v>0</v>
      </c>
      <c r="AD47" s="111" t="n">
        <f aca="false">+Actuals!AA304</f>
        <v>0</v>
      </c>
      <c r="AE47" s="112" t="n">
        <f aca="false">+Actuals!AB304</f>
        <v>0</v>
      </c>
      <c r="AF47" s="111" t="n">
        <f aca="false">+Actuals!AC504</f>
        <v>0</v>
      </c>
      <c r="AG47" s="112" t="n">
        <f aca="false">+Actuals!AD504</f>
        <v>0</v>
      </c>
      <c r="AH47" s="111" t="n">
        <f aca="false">+Actuals!AE504</f>
        <v>0</v>
      </c>
      <c r="AI47" s="112" t="n">
        <f aca="false">+Actuals!AF504</f>
        <v>0</v>
      </c>
      <c r="AJ47" s="111" t="n">
        <f aca="false">+Actuals!AG504</f>
        <v>0</v>
      </c>
      <c r="AK47" s="112" t="n">
        <f aca="false">+Actuals!AH504</f>
        <v>0</v>
      </c>
      <c r="AL47" s="111" t="n">
        <f aca="false">+Actuals!AI504</f>
        <v>0</v>
      </c>
      <c r="AM47" s="112" t="n">
        <f aca="false">+Actuals!AJ504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7952</v>
      </c>
      <c r="E49" s="47" t="n">
        <f aca="false">SUM(G49,I49,K49,M49,O49,Q49,S49,U49,W49,Y49,AA49,AC49,AE49,AG49,AI49,AK49,AM49)</f>
        <v>14400.652</v>
      </c>
      <c r="F49" s="13" t="n">
        <f aca="false">'TIE-OUT'!N49+RECLASS!N49</f>
        <v>0</v>
      </c>
      <c r="G49" s="47" t="n">
        <f aca="false">'TIE-OUT'!O49+RECLASS!O49</f>
        <v>0</v>
      </c>
      <c r="H49" s="111" t="n">
        <f aca="false">+Actuals!E305</f>
        <v>702</v>
      </c>
      <c r="I49" s="112" t="n">
        <f aca="false">+Actuals!F305</f>
        <v>1271.322</v>
      </c>
      <c r="J49" s="111" t="n">
        <f aca="false">+Actuals!G305</f>
        <v>34955</v>
      </c>
      <c r="K49" s="112" t="n">
        <f aca="false">+Actuals!H305</f>
        <v>63303.505</v>
      </c>
      <c r="L49" s="111" t="n">
        <f aca="false">+Actuals!I305</f>
        <v>-27704</v>
      </c>
      <c r="M49" s="112" t="n">
        <f aca="false">+Actuals!J305</f>
        <v>-50171.944</v>
      </c>
      <c r="N49" s="111" t="n">
        <f aca="false">+Actuals!K305</f>
        <v>3053</v>
      </c>
      <c r="O49" s="112" t="n">
        <f aca="false">+Actuals!L305</f>
        <v>978278.563</v>
      </c>
      <c r="P49" s="111" t="n">
        <f aca="false">+Actuals!M305</f>
        <v>-1976</v>
      </c>
      <c r="Q49" s="112" t="n">
        <f aca="false">+Actuals!N305</f>
        <v>-976328.536</v>
      </c>
      <c r="R49" s="111" t="n">
        <f aca="false">+Actuals!O305</f>
        <v>-0</v>
      </c>
      <c r="S49" s="112" t="n">
        <f aca="false">+Actuals!P305</f>
        <v>-0</v>
      </c>
      <c r="T49" s="111" t="n">
        <f aca="false">+Actuals!Q305</f>
        <v>15000</v>
      </c>
      <c r="U49" s="112" t="n">
        <f aca="false">+Actuals!R305</f>
        <v>27165</v>
      </c>
      <c r="V49" s="111" t="n">
        <f aca="false">+Actuals!S305</f>
        <v>-0</v>
      </c>
      <c r="W49" s="112" t="n">
        <f aca="false">+Actuals!T305</f>
        <v>-0</v>
      </c>
      <c r="X49" s="111" t="n">
        <f aca="false">+Actuals!U305</f>
        <v>-15000</v>
      </c>
      <c r="Y49" s="112" t="n">
        <f aca="false">+Actuals!V305</f>
        <v>-27165</v>
      </c>
      <c r="Z49" s="111" t="n">
        <f aca="false">+Actuals!W305</f>
        <v>-0</v>
      </c>
      <c r="AA49" s="112" t="n">
        <f aca="false">+Actuals!X305</f>
        <v>-0</v>
      </c>
      <c r="AB49" s="111" t="n">
        <f aca="false">+Actuals!Y305</f>
        <v>-0</v>
      </c>
      <c r="AC49" s="112" t="n">
        <f aca="false">+Actuals!Z305</f>
        <v>-0</v>
      </c>
      <c r="AD49" s="111" t="n">
        <f aca="false">+Actuals!AA305</f>
        <v>-1078</v>
      </c>
      <c r="AE49" s="112" t="n">
        <f aca="false">+Actuals!AB305</f>
        <v>-1952.258</v>
      </c>
      <c r="AF49" s="111" t="n">
        <f aca="false">+Actuals!AC505</f>
        <v>1078</v>
      </c>
      <c r="AG49" s="112" t="n">
        <f aca="false">+Actuals!AD505</f>
        <v>1952.258</v>
      </c>
      <c r="AH49" s="111" t="n">
        <f aca="false">+Actuals!AE505</f>
        <v>-0</v>
      </c>
      <c r="AI49" s="112" t="n">
        <f aca="false">+Actuals!AF505</f>
        <v>-0</v>
      </c>
      <c r="AJ49" s="111" t="n">
        <f aca="false">+Actuals!AG505</f>
        <v>-1078</v>
      </c>
      <c r="AK49" s="112" t="n">
        <f aca="false">+Actuals!AH505</f>
        <v>-1952.258</v>
      </c>
      <c r="AL49" s="111" t="n">
        <f aca="false">+Actuals!AI505</f>
        <v>-0</v>
      </c>
      <c r="AM49" s="112" t="n">
        <f aca="false">+Actuals!AJ505</f>
        <v>-0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-284811</v>
      </c>
      <c r="E51" s="47" t="n">
        <f aca="false">SUM(G51,I51,K51,M51,O51,Q51,S51,U51,W51,Y51,AA51,AC51,AE51,AG51,AI51,AK51,AM51)</f>
        <v>-515792.721</v>
      </c>
      <c r="F51" s="13" t="n">
        <f aca="false">'TIE-OUT'!N51+RECLASS!N51</f>
        <v>0</v>
      </c>
      <c r="G51" s="47" t="n">
        <f aca="false">'TIE-OUT'!O51+RECLASS!O51</f>
        <v>0</v>
      </c>
      <c r="H51" s="111" t="n">
        <f aca="false">+Actuals!E306</f>
        <v>-279210</v>
      </c>
      <c r="I51" s="112" t="n">
        <f aca="false">+Actuals!F306</f>
        <v>-505649.31</v>
      </c>
      <c r="J51" s="111" t="n">
        <f aca="false">+Actuals!G306</f>
        <v>-5664</v>
      </c>
      <c r="K51" s="112" t="n">
        <f aca="false">+Actuals!H306</f>
        <v>-10257.504</v>
      </c>
      <c r="L51" s="111" t="n">
        <f aca="false">+Actuals!I306</f>
        <v>63</v>
      </c>
      <c r="M51" s="112" t="n">
        <f aca="false">+Actuals!J306</f>
        <v>114.093</v>
      </c>
      <c r="N51" s="111" t="n">
        <f aca="false">+Actuals!K306</f>
        <v>-0</v>
      </c>
      <c r="O51" s="112" t="n">
        <f aca="false">+Actuals!L306</f>
        <v>-0</v>
      </c>
      <c r="P51" s="111" t="n">
        <f aca="false">+Actuals!M306</f>
        <v>-0</v>
      </c>
      <c r="Q51" s="112" t="n">
        <f aca="false">+Actuals!N306</f>
        <v>-0</v>
      </c>
      <c r="R51" s="111" t="n">
        <f aca="false">+Actuals!O306</f>
        <v>-0</v>
      </c>
      <c r="S51" s="112" t="n">
        <f aca="false">+Actuals!P306</f>
        <v>-0</v>
      </c>
      <c r="T51" s="111" t="n">
        <f aca="false">+Actuals!Q306</f>
        <v>-0</v>
      </c>
      <c r="U51" s="112" t="n">
        <f aca="false">+Actuals!R306</f>
        <v>-0</v>
      </c>
      <c r="V51" s="111" t="n">
        <f aca="false">+Actuals!S306</f>
        <v>-0</v>
      </c>
      <c r="W51" s="112" t="n">
        <f aca="false">+Actuals!T306</f>
        <v>-0</v>
      </c>
      <c r="X51" s="111" t="n">
        <f aca="false">+Actuals!U306</f>
        <v>-0</v>
      </c>
      <c r="Y51" s="112" t="n">
        <f aca="false">+Actuals!V306</f>
        <v>-0</v>
      </c>
      <c r="Z51" s="111" t="n">
        <f aca="false">+Actuals!W306</f>
        <v>-0</v>
      </c>
      <c r="AA51" s="112" t="n">
        <f aca="false">+Actuals!X306</f>
        <v>-0</v>
      </c>
      <c r="AB51" s="111" t="n">
        <f aca="false">+Actuals!Y306</f>
        <v>-0</v>
      </c>
      <c r="AC51" s="112" t="n">
        <f aca="false">+Actuals!Z306</f>
        <v>-0</v>
      </c>
      <c r="AD51" s="111" t="n">
        <f aca="false">+Actuals!AA306</f>
        <v>-0</v>
      </c>
      <c r="AE51" s="112" t="n">
        <f aca="false">+Actuals!AB306</f>
        <v>-0</v>
      </c>
      <c r="AF51" s="111" t="n">
        <f aca="false">+Actuals!AC506</f>
        <v>-0</v>
      </c>
      <c r="AG51" s="112" t="n">
        <f aca="false">+Actuals!AD506</f>
        <v>-0</v>
      </c>
      <c r="AH51" s="111" t="n">
        <f aca="false">+Actuals!AE506</f>
        <v>-0</v>
      </c>
      <c r="AI51" s="112" t="n">
        <f aca="false">+Actuals!AF506</f>
        <v>-0</v>
      </c>
      <c r="AJ51" s="111" t="n">
        <f aca="false">+Actuals!AG506</f>
        <v>-0</v>
      </c>
      <c r="AK51" s="112" t="n">
        <f aca="false">+Actuals!AH506</f>
        <v>-0</v>
      </c>
      <c r="AL51" s="111" t="n">
        <f aca="false">+Actuals!AI506</f>
        <v>-0</v>
      </c>
      <c r="AM51" s="112" t="n">
        <f aca="false">+Actuals!AJ506</f>
        <v>-0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-11588511</v>
      </c>
      <c r="E54" s="47" t="n">
        <f aca="false">SUM(G54,I54,K54,M54,O54,Q54,S54,U54,W54,Y54,AA54,AC54,AE54,AG54,AI54,AK54,AM54)</f>
        <v>-121226.95</v>
      </c>
      <c r="F54" s="44" t="n">
        <f aca="false">'TIE-OUT'!N54+RECLASS!N54</f>
        <v>0</v>
      </c>
      <c r="G54" s="45" t="n">
        <f aca="false">'TIE-OUT'!O54+RECLASS!O54</f>
        <v>0</v>
      </c>
      <c r="H54" s="111" t="n">
        <f aca="false">+Actuals!E307</f>
        <v>-10028135</v>
      </c>
      <c r="I54" s="112" t="n">
        <f aca="false">+Actuals!F307</f>
        <v>-43446.99</v>
      </c>
      <c r="J54" s="111" t="n">
        <f aca="false">+Actuals!G307</f>
        <v>-1557306</v>
      </c>
      <c r="K54" s="112" t="n">
        <f aca="false">+Actuals!H307</f>
        <v>-78686.69</v>
      </c>
      <c r="L54" s="111" t="n">
        <f aca="false">+Actuals!I307</f>
        <v>-0</v>
      </c>
      <c r="M54" s="112" t="n">
        <f aca="false">+Actuals!J307</f>
        <v>-348.42</v>
      </c>
      <c r="N54" s="111" t="n">
        <f aca="false">+Actuals!K307</f>
        <v>-0</v>
      </c>
      <c r="O54" s="112" t="n">
        <f aca="false">+Actuals!L307</f>
        <v>-0</v>
      </c>
      <c r="P54" s="111" t="n">
        <f aca="false">+Actuals!M307</f>
        <v>-0</v>
      </c>
      <c r="Q54" s="112" t="n">
        <f aca="false">+Actuals!N307</f>
        <v>89.87</v>
      </c>
      <c r="R54" s="111" t="n">
        <f aca="false">+Actuals!O307</f>
        <v>-0</v>
      </c>
      <c r="S54" s="112" t="n">
        <f aca="false">+Actuals!P307</f>
        <v>-83.58</v>
      </c>
      <c r="T54" s="111" t="n">
        <f aca="false">+Actuals!Q307</f>
        <v>-356</v>
      </c>
      <c r="U54" s="112" t="n">
        <f aca="false">+Actuals!R307</f>
        <v>1552.68</v>
      </c>
      <c r="V54" s="111" t="n">
        <f aca="false">+Actuals!S307</f>
        <v>-0</v>
      </c>
      <c r="W54" s="112" t="n">
        <f aca="false">+Actuals!T307</f>
        <v>-0</v>
      </c>
      <c r="X54" s="111" t="n">
        <f aca="false">+Actuals!U307</f>
        <v>-0</v>
      </c>
      <c r="Y54" s="112" t="n">
        <f aca="false">+Actuals!V307</f>
        <v>-0</v>
      </c>
      <c r="Z54" s="111" t="n">
        <f aca="false">+Actuals!W307</f>
        <v>-0</v>
      </c>
      <c r="AA54" s="112" t="n">
        <f aca="false">+Actuals!X307</f>
        <v>-0</v>
      </c>
      <c r="AB54" s="111" t="n">
        <f aca="false">+Actuals!Y307</f>
        <v>-0</v>
      </c>
      <c r="AC54" s="112" t="n">
        <f aca="false">+Actuals!Z307</f>
        <v>-0</v>
      </c>
      <c r="AD54" s="111" t="n">
        <f aca="false">+Actuals!AA307</f>
        <v>-0</v>
      </c>
      <c r="AE54" s="112" t="n">
        <f aca="false">+Actuals!AB307</f>
        <v>-0</v>
      </c>
      <c r="AF54" s="111" t="n">
        <f aca="false">+Actuals!AC507</f>
        <v>-0</v>
      </c>
      <c r="AG54" s="112" t="n">
        <f aca="false">+Actuals!AD507</f>
        <v>-0</v>
      </c>
      <c r="AH54" s="111" t="n">
        <f aca="false">+Actuals!AE507</f>
        <v>-2714</v>
      </c>
      <c r="AI54" s="112" t="n">
        <f aca="false">+Actuals!AF507</f>
        <v>-303.82</v>
      </c>
      <c r="AJ54" s="111" t="n">
        <f aca="false">+Actuals!AG507</f>
        <v>-0</v>
      </c>
      <c r="AK54" s="112" t="n">
        <f aca="false">+Actuals!AH507</f>
        <v>-0</v>
      </c>
      <c r="AL54" s="111" t="n">
        <f aca="false">+Actuals!AI507</f>
        <v>-0</v>
      </c>
      <c r="AM54" s="112" t="n">
        <f aca="false">+Actuals!AJ507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0</v>
      </c>
      <c r="E55" s="47" t="n">
        <f aca="false">SUM(G55,I55,K55,M55,O55,Q55,S55,U55,W55,Y55,AA55,AC55,AE55,AG55,AI55,AK55,AM55)</f>
        <v>-1935292.33</v>
      </c>
      <c r="F55" s="114" t="n">
        <f aca="false">'TIE-OUT'!N55+RECLASS!N55</f>
        <v>0</v>
      </c>
      <c r="G55" s="115" t="n">
        <f aca="false">'TIE-OUT'!O55+RECLASS!O55</f>
        <v>805589.08</v>
      </c>
      <c r="H55" s="111" t="n">
        <f aca="false">+Actuals!E308</f>
        <v>-0</v>
      </c>
      <c r="I55" s="112" t="n">
        <f aca="false">+Actuals!F308</f>
        <v>-2780044.42</v>
      </c>
      <c r="J55" s="111" t="n">
        <f aca="false">+Actuals!G308</f>
        <v>-0</v>
      </c>
      <c r="K55" s="112" t="n">
        <f aca="false">+Actuals!H308</f>
        <v>44038.42</v>
      </c>
      <c r="L55" s="111" t="n">
        <f aca="false">+Actuals!I308</f>
        <v>-0</v>
      </c>
      <c r="M55" s="112" t="n">
        <f aca="false">+Actuals!J308</f>
        <v>-1996.42</v>
      </c>
      <c r="N55" s="111" t="n">
        <f aca="false">+Actuals!K308</f>
        <v>-0</v>
      </c>
      <c r="O55" s="112" t="n">
        <f aca="false">+Actuals!L308</f>
        <v>-0</v>
      </c>
      <c r="P55" s="111" t="n">
        <f aca="false">+Actuals!M308</f>
        <v>-0</v>
      </c>
      <c r="Q55" s="112" t="n">
        <f aca="false">+Actuals!N308</f>
        <v>-0</v>
      </c>
      <c r="R55" s="111" t="n">
        <f aca="false">+Actuals!O308</f>
        <v>-0</v>
      </c>
      <c r="S55" s="112" t="n">
        <f aca="false">+Actuals!P308</f>
        <v>-0</v>
      </c>
      <c r="T55" s="111" t="n">
        <f aca="false">+Actuals!Q308</f>
        <v>-0</v>
      </c>
      <c r="U55" s="112" t="n">
        <f aca="false">+Actuals!R308</f>
        <v>-0</v>
      </c>
      <c r="V55" s="111" t="n">
        <f aca="false">+Actuals!S308</f>
        <v>-0</v>
      </c>
      <c r="W55" s="112" t="n">
        <f aca="false">+Actuals!T308</f>
        <v>-0</v>
      </c>
      <c r="X55" s="111" t="n">
        <f aca="false">+Actuals!U308</f>
        <v>-0</v>
      </c>
      <c r="Y55" s="112" t="n">
        <f aca="false">+Actuals!V308</f>
        <v>-0</v>
      </c>
      <c r="Z55" s="111" t="n">
        <f aca="false">+Actuals!W308</f>
        <v>-0</v>
      </c>
      <c r="AA55" s="112" t="n">
        <f aca="false">+Actuals!X308</f>
        <v>-0</v>
      </c>
      <c r="AB55" s="111" t="n">
        <f aca="false">+Actuals!Y308</f>
        <v>-0</v>
      </c>
      <c r="AC55" s="112" t="n">
        <f aca="false">+Actuals!Z308</f>
        <v>-0</v>
      </c>
      <c r="AD55" s="111" t="n">
        <f aca="false">+Actuals!AA308</f>
        <v>-0</v>
      </c>
      <c r="AE55" s="112" t="n">
        <f aca="false">+Actuals!AB308</f>
        <v>-0</v>
      </c>
      <c r="AF55" s="111" t="n">
        <f aca="false">+Actuals!AC508</f>
        <v>-0</v>
      </c>
      <c r="AG55" s="112" t="n">
        <f aca="false">+Actuals!AD508</f>
        <v>-0</v>
      </c>
      <c r="AH55" s="111" t="n">
        <f aca="false">+Actuals!AE508</f>
        <v>-0</v>
      </c>
      <c r="AI55" s="112" t="n">
        <f aca="false">+Actuals!AF508</f>
        <v>-2878.99</v>
      </c>
      <c r="AJ55" s="111" t="n">
        <f aca="false">+Actuals!AG508</f>
        <v>-0</v>
      </c>
      <c r="AK55" s="112" t="n">
        <f aca="false">+Actuals!AH508</f>
        <v>-0</v>
      </c>
      <c r="AL55" s="111" t="n">
        <f aca="false">+Actuals!AI508</f>
        <v>-0</v>
      </c>
      <c r="AM55" s="112" t="n">
        <f aca="false">+Actuals!AJ508</f>
        <v>-0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-11588511</v>
      </c>
      <c r="E56" s="48" t="n">
        <f aca="false">SUM(E54:E55)</f>
        <v>-2056519.28</v>
      </c>
      <c r="F56" s="17" t="n">
        <f aca="false">SUM(F54:F55)</f>
        <v>0</v>
      </c>
      <c r="G56" s="48" t="n">
        <f aca="false">SUM(G54:G55)</f>
        <v>805589.08</v>
      </c>
      <c r="H56" s="17" t="n">
        <f aca="false">SUM(H54:H55)</f>
        <v>-10028135</v>
      </c>
      <c r="I56" s="48" t="n">
        <f aca="false">SUM(I54:I55)</f>
        <v>-2823491.41</v>
      </c>
      <c r="J56" s="17" t="n">
        <f aca="false">SUM(J54:J55)</f>
        <v>-1557306</v>
      </c>
      <c r="K56" s="48" t="n">
        <f aca="false">SUM(K54:K55)</f>
        <v>-34648.27</v>
      </c>
      <c r="L56" s="17" t="n">
        <f aca="false">SUM(L54:L55)</f>
        <v>0</v>
      </c>
      <c r="M56" s="48" t="n">
        <f aca="false">SUM(M54:M55)</f>
        <v>-2344.84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89.87</v>
      </c>
      <c r="R56" s="17" t="n">
        <f aca="false">SUM(R54:R55)</f>
        <v>0</v>
      </c>
      <c r="S56" s="48" t="n">
        <f aca="false">SUM(S54:S55)</f>
        <v>-83.58</v>
      </c>
      <c r="T56" s="17" t="n">
        <f aca="false">SUM(T54:T55)</f>
        <v>-356</v>
      </c>
      <c r="U56" s="48" t="n">
        <f aca="false">SUM(U54:U55)</f>
        <v>1552.68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-2714</v>
      </c>
      <c r="AI56" s="48" t="n">
        <f aca="false">SUM(AI54:AI55)</f>
        <v>-3182.81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0</v>
      </c>
      <c r="E59" s="47" t="n">
        <f aca="false">SUM(G59,I59,K59,M59,O59,Q59,S59,U59,W59,Y59,AA59,AC59,AE59,AG59,AI59,AK59,AM59)</f>
        <v>0</v>
      </c>
      <c r="F59" s="44" t="n">
        <f aca="false">'TIE-OUT'!N59+RECLASS!N59</f>
        <v>0</v>
      </c>
      <c r="G59" s="45" t="n">
        <f aca="false">'TIE-OUT'!O59+RECLASS!O59</f>
        <v>0</v>
      </c>
      <c r="H59" s="111" t="n">
        <f aca="false">+Actuals!E309</f>
        <v>0</v>
      </c>
      <c r="I59" s="112" t="n">
        <f aca="false">+Actuals!F309</f>
        <v>0</v>
      </c>
      <c r="J59" s="111" t="n">
        <f aca="false">+Actuals!G309</f>
        <v>0</v>
      </c>
      <c r="K59" s="112" t="n">
        <f aca="false">+Actuals!H309</f>
        <v>0</v>
      </c>
      <c r="L59" s="111" t="n">
        <f aca="false">+Actuals!I309</f>
        <v>0</v>
      </c>
      <c r="M59" s="112" t="n">
        <f aca="false">+Actuals!J309</f>
        <v>0</v>
      </c>
      <c r="N59" s="111" t="n">
        <f aca="false">+Actuals!K309</f>
        <v>0</v>
      </c>
      <c r="O59" s="112" t="n">
        <f aca="false">+Actuals!L309</f>
        <v>0</v>
      </c>
      <c r="P59" s="111" t="n">
        <f aca="false">+Actuals!M309</f>
        <v>0</v>
      </c>
      <c r="Q59" s="112" t="n">
        <f aca="false">+Actuals!N309</f>
        <v>0</v>
      </c>
      <c r="R59" s="111" t="n">
        <f aca="false">+Actuals!O309</f>
        <v>0</v>
      </c>
      <c r="S59" s="112" t="n">
        <f aca="false">+Actuals!P309</f>
        <v>0</v>
      </c>
      <c r="T59" s="111" t="n">
        <f aca="false">+Actuals!Q309</f>
        <v>0</v>
      </c>
      <c r="U59" s="112" t="n">
        <f aca="false">+Actuals!R309</f>
        <v>0</v>
      </c>
      <c r="V59" s="111" t="n">
        <f aca="false">+Actuals!S309</f>
        <v>0</v>
      </c>
      <c r="W59" s="112" t="n">
        <f aca="false">+Actuals!T309</f>
        <v>0</v>
      </c>
      <c r="X59" s="111" t="n">
        <f aca="false">+Actuals!U309</f>
        <v>0</v>
      </c>
      <c r="Y59" s="112" t="n">
        <f aca="false">+Actuals!V309</f>
        <v>0</v>
      </c>
      <c r="Z59" s="111" t="n">
        <f aca="false">+Actuals!W309</f>
        <v>0</v>
      </c>
      <c r="AA59" s="112" t="n">
        <f aca="false">+Actuals!X309</f>
        <v>0</v>
      </c>
      <c r="AB59" s="111" t="n">
        <f aca="false">+Actuals!Y309</f>
        <v>0</v>
      </c>
      <c r="AC59" s="112" t="n">
        <f aca="false">+Actuals!Z309</f>
        <v>0</v>
      </c>
      <c r="AD59" s="111" t="n">
        <f aca="false">+Actuals!AA309</f>
        <v>0</v>
      </c>
      <c r="AE59" s="112" t="n">
        <f aca="false">+Actuals!AB309</f>
        <v>0</v>
      </c>
      <c r="AF59" s="111" t="n">
        <f aca="false">+Actuals!AC509</f>
        <v>0</v>
      </c>
      <c r="AG59" s="112" t="n">
        <f aca="false">+Actuals!AD509</f>
        <v>0</v>
      </c>
      <c r="AH59" s="111" t="n">
        <f aca="false">+Actuals!AE509</f>
        <v>0</v>
      </c>
      <c r="AI59" s="112" t="n">
        <f aca="false">+Actuals!AF509</f>
        <v>0</v>
      </c>
      <c r="AJ59" s="111" t="n">
        <f aca="false">+Actuals!AG509</f>
        <v>0</v>
      </c>
      <c r="AK59" s="112" t="n">
        <f aca="false">+Actuals!AH509</f>
        <v>0</v>
      </c>
      <c r="AL59" s="111" t="n">
        <f aca="false">+Actuals!AI509</f>
        <v>0</v>
      </c>
      <c r="AM59" s="112" t="n">
        <f aca="false">+Actuals!AJ509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0</v>
      </c>
      <c r="F60" s="114" t="n">
        <f aca="false">'TIE-OUT'!N60+RECLASS!N60</f>
        <v>0</v>
      </c>
      <c r="G60" s="115" t="n">
        <f aca="false">'TIE-OUT'!O60+RECLASS!O60</f>
        <v>0</v>
      </c>
      <c r="H60" s="111" t="n">
        <f aca="false">+Actuals!E310</f>
        <v>0</v>
      </c>
      <c r="I60" s="112" t="n">
        <f aca="false">+Actuals!F310</f>
        <v>0</v>
      </c>
      <c r="J60" s="111" t="n">
        <f aca="false">+Actuals!G310</f>
        <v>0</v>
      </c>
      <c r="K60" s="112" t="n">
        <f aca="false">+Actuals!H310</f>
        <v>0</v>
      </c>
      <c r="L60" s="111" t="n">
        <f aca="false">+Actuals!I310</f>
        <v>0</v>
      </c>
      <c r="M60" s="112" t="n">
        <f aca="false">+Actuals!J310</f>
        <v>0</v>
      </c>
      <c r="N60" s="111" t="n">
        <f aca="false">+Actuals!K310</f>
        <v>0</v>
      </c>
      <c r="O60" s="112" t="n">
        <f aca="false">+Actuals!L310</f>
        <v>0</v>
      </c>
      <c r="P60" s="111" t="n">
        <f aca="false">+Actuals!M310</f>
        <v>0</v>
      </c>
      <c r="Q60" s="112" t="n">
        <f aca="false">+Actuals!N310</f>
        <v>0</v>
      </c>
      <c r="R60" s="111" t="n">
        <f aca="false">+Actuals!O310</f>
        <v>0</v>
      </c>
      <c r="S60" s="112" t="n">
        <f aca="false">+Actuals!P310</f>
        <v>0</v>
      </c>
      <c r="T60" s="111" t="n">
        <f aca="false">+Actuals!Q310</f>
        <v>0</v>
      </c>
      <c r="U60" s="112" t="n">
        <f aca="false">+Actuals!R310</f>
        <v>0</v>
      </c>
      <c r="V60" s="111" t="n">
        <f aca="false">+Actuals!S310</f>
        <v>0</v>
      </c>
      <c r="W60" s="112" t="n">
        <f aca="false">+Actuals!T310</f>
        <v>0</v>
      </c>
      <c r="X60" s="111" t="n">
        <f aca="false">+Actuals!U310</f>
        <v>0</v>
      </c>
      <c r="Y60" s="112" t="n">
        <f aca="false">+Actuals!V310</f>
        <v>0</v>
      </c>
      <c r="Z60" s="111" t="n">
        <f aca="false">+Actuals!W310</f>
        <v>0</v>
      </c>
      <c r="AA60" s="112" t="n">
        <f aca="false">+Actuals!X310</f>
        <v>0</v>
      </c>
      <c r="AB60" s="111" t="n">
        <f aca="false">+Actuals!Y310</f>
        <v>0</v>
      </c>
      <c r="AC60" s="112" t="n">
        <f aca="false">+Actuals!Z310</f>
        <v>0</v>
      </c>
      <c r="AD60" s="111" t="n">
        <f aca="false">+Actuals!AA310</f>
        <v>0</v>
      </c>
      <c r="AE60" s="112" t="n">
        <f aca="false">+Actuals!AB310</f>
        <v>0</v>
      </c>
      <c r="AF60" s="111" t="n">
        <f aca="false">+Actuals!AC510</f>
        <v>0</v>
      </c>
      <c r="AG60" s="112" t="n">
        <f aca="false">+Actuals!AD510</f>
        <v>0</v>
      </c>
      <c r="AH60" s="111" t="n">
        <f aca="false">+Actuals!AE510</f>
        <v>0</v>
      </c>
      <c r="AI60" s="112" t="n">
        <f aca="false">+Actuals!AF510</f>
        <v>0</v>
      </c>
      <c r="AJ60" s="111" t="n">
        <f aca="false">+Actuals!AG510</f>
        <v>0</v>
      </c>
      <c r="AK60" s="112" t="n">
        <f aca="false">+Actuals!AH510</f>
        <v>0</v>
      </c>
      <c r="AL60" s="111" t="n">
        <f aca="false">+Actuals!AI510</f>
        <v>0</v>
      </c>
      <c r="AM60" s="112" t="n">
        <f aca="false">+Actuals!AJ510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0</v>
      </c>
      <c r="E64" s="47" t="n">
        <f aca="false">SUM(G64,I64,K64,M64,O64,Q64,S64,U64,W64,Y64,AA64,AC64,AE64,AG64,AI64,AK64,AM64)</f>
        <v>0</v>
      </c>
      <c r="F64" s="44" t="n">
        <f aca="false">'TIE-OUT'!N64+RECLASS!N64</f>
        <v>0</v>
      </c>
      <c r="G64" s="45" t="n">
        <f aca="false">'TIE-OUT'!O64+RECLASS!O64</f>
        <v>0</v>
      </c>
      <c r="H64" s="111" t="n">
        <f aca="false">+Actuals!E311</f>
        <v>0</v>
      </c>
      <c r="I64" s="112" t="n">
        <f aca="false">+Actuals!F311</f>
        <v>0</v>
      </c>
      <c r="J64" s="111" t="n">
        <f aca="false">+Actuals!G311</f>
        <v>0</v>
      </c>
      <c r="K64" s="112" t="n">
        <f aca="false">+Actuals!H311</f>
        <v>0</v>
      </c>
      <c r="L64" s="111" t="n">
        <f aca="false">+Actuals!I311</f>
        <v>0</v>
      </c>
      <c r="M64" s="112" t="n">
        <f aca="false">+Actuals!J311</f>
        <v>0</v>
      </c>
      <c r="N64" s="111" t="n">
        <f aca="false">+Actuals!K311</f>
        <v>0</v>
      </c>
      <c r="O64" s="112" t="n">
        <f aca="false">+Actuals!L311</f>
        <v>0</v>
      </c>
      <c r="P64" s="111" t="n">
        <f aca="false">+Actuals!M311</f>
        <v>0</v>
      </c>
      <c r="Q64" s="112" t="n">
        <f aca="false">+Actuals!N311</f>
        <v>0</v>
      </c>
      <c r="R64" s="111" t="n">
        <f aca="false">+Actuals!O311</f>
        <v>0</v>
      </c>
      <c r="S64" s="112" t="n">
        <f aca="false">+Actuals!P311</f>
        <v>0</v>
      </c>
      <c r="T64" s="111" t="n">
        <f aca="false">+Actuals!Q311</f>
        <v>0</v>
      </c>
      <c r="U64" s="112" t="n">
        <f aca="false">+Actuals!R311</f>
        <v>0</v>
      </c>
      <c r="V64" s="111" t="n">
        <f aca="false">+Actuals!S311</f>
        <v>0</v>
      </c>
      <c r="W64" s="112" t="n">
        <f aca="false">+Actuals!T311</f>
        <v>0</v>
      </c>
      <c r="X64" s="111" t="n">
        <f aca="false">+Actuals!U311</f>
        <v>0</v>
      </c>
      <c r="Y64" s="112" t="n">
        <f aca="false">+Actuals!V311</f>
        <v>0</v>
      </c>
      <c r="Z64" s="111" t="n">
        <f aca="false">+Actuals!W311</f>
        <v>0</v>
      </c>
      <c r="AA64" s="112" t="n">
        <f aca="false">+Actuals!X311</f>
        <v>0</v>
      </c>
      <c r="AB64" s="111" t="n">
        <f aca="false">+Actuals!Y311</f>
        <v>0</v>
      </c>
      <c r="AC64" s="112" t="n">
        <f aca="false">+Actuals!Z311</f>
        <v>0</v>
      </c>
      <c r="AD64" s="111" t="n">
        <f aca="false">+Actuals!AA311</f>
        <v>0</v>
      </c>
      <c r="AE64" s="112" t="n">
        <f aca="false">+Actuals!AB311</f>
        <v>0</v>
      </c>
      <c r="AF64" s="111" t="n">
        <f aca="false">+Actuals!AC511</f>
        <v>0</v>
      </c>
      <c r="AG64" s="112" t="n">
        <f aca="false">+Actuals!AD511</f>
        <v>0</v>
      </c>
      <c r="AH64" s="111" t="n">
        <f aca="false">+Actuals!AE511</f>
        <v>0</v>
      </c>
      <c r="AI64" s="112" t="n">
        <f aca="false">+Actuals!AF511</f>
        <v>0</v>
      </c>
      <c r="AJ64" s="111" t="n">
        <f aca="false">+Actuals!AG511</f>
        <v>0</v>
      </c>
      <c r="AK64" s="112" t="n">
        <f aca="false">+Actuals!AH511</f>
        <v>0</v>
      </c>
      <c r="AL64" s="111" t="n">
        <f aca="false">+Actuals!AI511</f>
        <v>0</v>
      </c>
      <c r="AM64" s="112" t="n">
        <f aca="false">+Actuals!AJ511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0</v>
      </c>
      <c r="E65" s="47" t="n">
        <f aca="false">SUM(G65,I65,K65,M65,O65,Q65,S65,U65,W65,Y65,AA65,AC65,AE65,AG65,AI65,AK65,AM65)</f>
        <v>0</v>
      </c>
      <c r="F65" s="114" t="n">
        <f aca="false">'TIE-OUT'!N65+RECLASS!N65</f>
        <v>0</v>
      </c>
      <c r="G65" s="115" t="n">
        <f aca="false">'TIE-OUT'!O65+RECLASS!O65</f>
        <v>0</v>
      </c>
      <c r="H65" s="111" t="n">
        <f aca="false">+Actuals!E312</f>
        <v>0</v>
      </c>
      <c r="I65" s="112" t="n">
        <f aca="false">+Actuals!F312</f>
        <v>0</v>
      </c>
      <c r="J65" s="111" t="n">
        <f aca="false">+Actuals!G312</f>
        <v>0</v>
      </c>
      <c r="K65" s="112" t="n">
        <f aca="false">+Actuals!H312</f>
        <v>0</v>
      </c>
      <c r="L65" s="111" t="n">
        <f aca="false">+Actuals!I312</f>
        <v>0</v>
      </c>
      <c r="M65" s="112" t="n">
        <f aca="false">+Actuals!J312</f>
        <v>0</v>
      </c>
      <c r="N65" s="111" t="n">
        <f aca="false">+Actuals!K312</f>
        <v>0</v>
      </c>
      <c r="O65" s="112" t="n">
        <f aca="false">+Actuals!L312</f>
        <v>0</v>
      </c>
      <c r="P65" s="111" t="n">
        <f aca="false">+Actuals!M312</f>
        <v>0</v>
      </c>
      <c r="Q65" s="112" t="n">
        <f aca="false">+Actuals!N312</f>
        <v>0</v>
      </c>
      <c r="R65" s="111" t="n">
        <f aca="false">+Actuals!O312</f>
        <v>0</v>
      </c>
      <c r="S65" s="112" t="n">
        <f aca="false">+Actuals!P312</f>
        <v>0</v>
      </c>
      <c r="T65" s="111" t="n">
        <f aca="false">+Actuals!Q312</f>
        <v>0</v>
      </c>
      <c r="U65" s="112" t="n">
        <f aca="false">+Actuals!R312</f>
        <v>0</v>
      </c>
      <c r="V65" s="111" t="n">
        <f aca="false">+Actuals!S312</f>
        <v>0</v>
      </c>
      <c r="W65" s="112" t="n">
        <f aca="false">+Actuals!T312</f>
        <v>0</v>
      </c>
      <c r="X65" s="111" t="n">
        <f aca="false">+Actuals!U312</f>
        <v>0</v>
      </c>
      <c r="Y65" s="112" t="n">
        <f aca="false">+Actuals!V312</f>
        <v>0</v>
      </c>
      <c r="Z65" s="111" t="n">
        <f aca="false">+Actuals!W312</f>
        <v>0</v>
      </c>
      <c r="AA65" s="112" t="n">
        <f aca="false">+Actuals!X312</f>
        <v>0</v>
      </c>
      <c r="AB65" s="111" t="n">
        <f aca="false">+Actuals!Y312</f>
        <v>0</v>
      </c>
      <c r="AC65" s="112" t="n">
        <f aca="false">+Actuals!Z312</f>
        <v>0</v>
      </c>
      <c r="AD65" s="111" t="n">
        <f aca="false">+Actuals!AA312</f>
        <v>0</v>
      </c>
      <c r="AE65" s="112" t="n">
        <f aca="false">+Actuals!AB312</f>
        <v>0</v>
      </c>
      <c r="AF65" s="111" t="n">
        <f aca="false">+Actuals!AC512</f>
        <v>0</v>
      </c>
      <c r="AG65" s="112" t="n">
        <f aca="false">+Actuals!AD512</f>
        <v>0</v>
      </c>
      <c r="AH65" s="111" t="n">
        <f aca="false">+Actuals!AE512</f>
        <v>0</v>
      </c>
      <c r="AI65" s="112" t="n">
        <f aca="false">+Actuals!AF512</f>
        <v>0</v>
      </c>
      <c r="AJ65" s="111" t="n">
        <f aca="false">+Actuals!AG512</f>
        <v>0</v>
      </c>
      <c r="AK65" s="112" t="n">
        <f aca="false">+Actuals!AH512</f>
        <v>0</v>
      </c>
      <c r="AL65" s="111" t="n">
        <f aca="false">+Actuals!AI512</f>
        <v>0</v>
      </c>
      <c r="AM65" s="112" t="n">
        <f aca="false">+Actuals!AJ512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-1858948</v>
      </c>
      <c r="F70" s="44" t="n">
        <f aca="false">'TIE-OUT'!N70+RECLASS!N70</f>
        <v>0</v>
      </c>
      <c r="G70" s="45" t="n">
        <f aca="false">'TIE-OUT'!O70+RECLASS!O70</f>
        <v>-1858948</v>
      </c>
      <c r="H70" s="111" t="n">
        <f aca="false">+Actuals!E313</f>
        <v>0</v>
      </c>
      <c r="I70" s="112" t="n">
        <f aca="false">+Actuals!F313</f>
        <v>0</v>
      </c>
      <c r="J70" s="111" t="n">
        <f aca="false">+Actuals!G313</f>
        <v>0</v>
      </c>
      <c r="K70" s="112" t="n">
        <f aca="false">+Actuals!H313</f>
        <v>0</v>
      </c>
      <c r="L70" s="111" t="n">
        <f aca="false">+Actuals!I313</f>
        <v>0</v>
      </c>
      <c r="M70" s="112" t="n">
        <f aca="false">+Actuals!J313</f>
        <v>0</v>
      </c>
      <c r="N70" s="111" t="n">
        <f aca="false">+Actuals!K313</f>
        <v>0</v>
      </c>
      <c r="O70" s="112" t="n">
        <f aca="false">+Actuals!L313</f>
        <v>0</v>
      </c>
      <c r="P70" s="111" t="n">
        <f aca="false">+Actuals!M313</f>
        <v>0</v>
      </c>
      <c r="Q70" s="112" t="n">
        <f aca="false">+Actuals!N313</f>
        <v>0</v>
      </c>
      <c r="R70" s="111" t="n">
        <f aca="false">+Actuals!O313</f>
        <v>0</v>
      </c>
      <c r="S70" s="112" t="n">
        <f aca="false">+Actuals!P313</f>
        <v>0</v>
      </c>
      <c r="T70" s="111" t="n">
        <f aca="false">+Actuals!Q313</f>
        <v>0</v>
      </c>
      <c r="U70" s="112" t="n">
        <f aca="false">+Actuals!R313</f>
        <v>0</v>
      </c>
      <c r="V70" s="111" t="n">
        <f aca="false">+Actuals!S313</f>
        <v>0</v>
      </c>
      <c r="W70" s="112" t="n">
        <f aca="false">+Actuals!T313</f>
        <v>0</v>
      </c>
      <c r="X70" s="111" t="n">
        <f aca="false">+Actuals!U313</f>
        <v>0</v>
      </c>
      <c r="Y70" s="112" t="n">
        <f aca="false">+Actuals!V313</f>
        <v>0</v>
      </c>
      <c r="Z70" s="111" t="n">
        <f aca="false">+Actuals!W313</f>
        <v>0</v>
      </c>
      <c r="AA70" s="112" t="n">
        <f aca="false">+Actuals!X313</f>
        <v>0</v>
      </c>
      <c r="AB70" s="111" t="n">
        <f aca="false">+Actuals!Y313</f>
        <v>0</v>
      </c>
      <c r="AC70" s="112" t="n">
        <f aca="false">+Actuals!Z313</f>
        <v>0</v>
      </c>
      <c r="AD70" s="111" t="n">
        <f aca="false">+Actuals!AA313</f>
        <v>0</v>
      </c>
      <c r="AE70" s="112" t="n">
        <f aca="false">+Actuals!AB313</f>
        <v>0</v>
      </c>
      <c r="AF70" s="111" t="n">
        <f aca="false">+Actuals!AC513</f>
        <v>0</v>
      </c>
      <c r="AG70" s="112" t="n">
        <f aca="false">+Actuals!AD513</f>
        <v>0</v>
      </c>
      <c r="AH70" s="111" t="n">
        <f aca="false">+Actuals!AE513</f>
        <v>0</v>
      </c>
      <c r="AI70" s="112" t="n">
        <f aca="false">+Actuals!AF513</f>
        <v>0</v>
      </c>
      <c r="AJ70" s="111" t="n">
        <f aca="false">+Actuals!AG513</f>
        <v>0</v>
      </c>
      <c r="AK70" s="112" t="n">
        <f aca="false">+Actuals!AH513</f>
        <v>0</v>
      </c>
      <c r="AL70" s="111" t="n">
        <f aca="false">+Actuals!AI513</f>
        <v>0</v>
      </c>
      <c r="AM70" s="112" t="n">
        <f aca="false">+Actuals!AJ513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'TIE-OUT'!N71+RECLASS!N71</f>
        <v>0</v>
      </c>
      <c r="G71" s="115" t="n">
        <f aca="false">'TIE-OUT'!O71+RECLASS!O71</f>
        <v>0</v>
      </c>
      <c r="H71" s="111" t="n">
        <f aca="false">+Actuals!E314</f>
        <v>0</v>
      </c>
      <c r="I71" s="112" t="n">
        <f aca="false">+Actuals!F314</f>
        <v>0</v>
      </c>
      <c r="J71" s="111" t="n">
        <f aca="false">+Actuals!G314</f>
        <v>0</v>
      </c>
      <c r="K71" s="112" t="n">
        <f aca="false">+Actuals!H314</f>
        <v>0</v>
      </c>
      <c r="L71" s="111" t="n">
        <f aca="false">+Actuals!I314</f>
        <v>0</v>
      </c>
      <c r="M71" s="112" t="n">
        <f aca="false">+Actuals!J314</f>
        <v>0</v>
      </c>
      <c r="N71" s="111" t="n">
        <f aca="false">+Actuals!K314</f>
        <v>0</v>
      </c>
      <c r="O71" s="112" t="n">
        <f aca="false">+Actuals!L314</f>
        <v>0</v>
      </c>
      <c r="P71" s="111" t="n">
        <f aca="false">+Actuals!M314</f>
        <v>0</v>
      </c>
      <c r="Q71" s="112" t="n">
        <f aca="false">+Actuals!N314</f>
        <v>0</v>
      </c>
      <c r="R71" s="111" t="n">
        <f aca="false">+Actuals!O314</f>
        <v>0</v>
      </c>
      <c r="S71" s="112" t="n">
        <f aca="false">+Actuals!P314</f>
        <v>0</v>
      </c>
      <c r="T71" s="111" t="n">
        <f aca="false">+Actuals!Q314</f>
        <v>0</v>
      </c>
      <c r="U71" s="112" t="n">
        <f aca="false">+Actuals!R314</f>
        <v>0</v>
      </c>
      <c r="V71" s="111" t="n">
        <f aca="false">+Actuals!S314</f>
        <v>0</v>
      </c>
      <c r="W71" s="112" t="n">
        <f aca="false">+Actuals!T314</f>
        <v>0</v>
      </c>
      <c r="X71" s="111" t="n">
        <f aca="false">+Actuals!U314</f>
        <v>0</v>
      </c>
      <c r="Y71" s="112" t="n">
        <f aca="false">+Actuals!V314</f>
        <v>0</v>
      </c>
      <c r="Z71" s="111" t="n">
        <f aca="false">+Actuals!W314</f>
        <v>0</v>
      </c>
      <c r="AA71" s="112" t="n">
        <f aca="false">+Actuals!X314</f>
        <v>0</v>
      </c>
      <c r="AB71" s="111" t="n">
        <f aca="false">+Actuals!Y314</f>
        <v>0</v>
      </c>
      <c r="AC71" s="112" t="n">
        <f aca="false">+Actuals!Z314</f>
        <v>0</v>
      </c>
      <c r="AD71" s="111" t="n">
        <f aca="false">+Actuals!AA314</f>
        <v>0</v>
      </c>
      <c r="AE71" s="112" t="n">
        <f aca="false">+Actuals!AB314</f>
        <v>0</v>
      </c>
      <c r="AF71" s="111" t="n">
        <f aca="false">+Actuals!AC514</f>
        <v>0</v>
      </c>
      <c r="AG71" s="112" t="n">
        <f aca="false">+Actuals!AD514</f>
        <v>0</v>
      </c>
      <c r="AH71" s="111" t="n">
        <f aca="false">+Actuals!AE514</f>
        <v>0</v>
      </c>
      <c r="AI71" s="112" t="n">
        <f aca="false">+Actuals!AF514</f>
        <v>0</v>
      </c>
      <c r="AJ71" s="111" t="n">
        <f aca="false">+Actuals!AG514</f>
        <v>0</v>
      </c>
      <c r="AK71" s="112" t="n">
        <f aca="false">+Actuals!AH514</f>
        <v>0</v>
      </c>
      <c r="AL71" s="111" t="n">
        <f aca="false">+Actuals!AI514</f>
        <v>0</v>
      </c>
      <c r="AM71" s="112" t="n">
        <f aca="false">+Actuals!AJ514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-1858948</v>
      </c>
      <c r="F72" s="17" t="n">
        <f aca="false">SUM(F70:F71)</f>
        <v>0</v>
      </c>
      <c r="G72" s="48" t="n">
        <f aca="false">SUM(G70:G71)</f>
        <v>-1858948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'TIE-OUT'!N73+RECLASS!N73</f>
        <v>0</v>
      </c>
      <c r="G73" s="13" t="n">
        <f aca="false">'TIE-OUT'!O73+RECLASS!O73</f>
        <v>0</v>
      </c>
      <c r="H73" s="111" t="n">
        <f aca="false">+Actuals!E315</f>
        <v>0</v>
      </c>
      <c r="I73" s="112" t="n">
        <f aca="false">+Actuals!F315</f>
        <v>0</v>
      </c>
      <c r="J73" s="111" t="n">
        <f aca="false">+Actuals!G315</f>
        <v>0</v>
      </c>
      <c r="K73" s="112" t="n">
        <f aca="false">+Actuals!H315</f>
        <v>0</v>
      </c>
      <c r="L73" s="111" t="n">
        <f aca="false">+Actuals!I315</f>
        <v>0</v>
      </c>
      <c r="M73" s="112" t="n">
        <f aca="false">+Actuals!J315</f>
        <v>0</v>
      </c>
      <c r="N73" s="111" t="n">
        <f aca="false">+Actuals!K315</f>
        <v>0</v>
      </c>
      <c r="O73" s="112" t="n">
        <f aca="false">+Actuals!L315</f>
        <v>0</v>
      </c>
      <c r="P73" s="111" t="n">
        <f aca="false">+Actuals!M315</f>
        <v>0</v>
      </c>
      <c r="Q73" s="112" t="n">
        <f aca="false">+Actuals!N315</f>
        <v>0</v>
      </c>
      <c r="R73" s="111" t="n">
        <f aca="false">+Actuals!O315</f>
        <v>0</v>
      </c>
      <c r="S73" s="112" t="n">
        <f aca="false">+Actuals!P315</f>
        <v>0</v>
      </c>
      <c r="T73" s="111" t="n">
        <f aca="false">+Actuals!Q315</f>
        <v>0</v>
      </c>
      <c r="U73" s="112" t="n">
        <f aca="false">+Actuals!R315</f>
        <v>0</v>
      </c>
      <c r="V73" s="111" t="n">
        <f aca="false">+Actuals!S315</f>
        <v>0</v>
      </c>
      <c r="W73" s="112" t="n">
        <f aca="false">+Actuals!T315</f>
        <v>0</v>
      </c>
      <c r="X73" s="111" t="n">
        <f aca="false">+Actuals!U315</f>
        <v>0</v>
      </c>
      <c r="Y73" s="112" t="n">
        <f aca="false">+Actuals!V315</f>
        <v>0</v>
      </c>
      <c r="Z73" s="111" t="n">
        <f aca="false">+Actuals!W315</f>
        <v>0</v>
      </c>
      <c r="AA73" s="112" t="n">
        <f aca="false">+Actuals!X315</f>
        <v>0</v>
      </c>
      <c r="AB73" s="111" t="n">
        <f aca="false">+Actuals!Y315</f>
        <v>0</v>
      </c>
      <c r="AC73" s="112" t="n">
        <f aca="false">+Actuals!Z315</f>
        <v>0</v>
      </c>
      <c r="AD73" s="111" t="n">
        <f aca="false">+Actuals!AA315</f>
        <v>0</v>
      </c>
      <c r="AE73" s="112" t="n">
        <f aca="false">+Actuals!AB315</f>
        <v>0</v>
      </c>
      <c r="AF73" s="111" t="n">
        <f aca="false">+Actuals!AC515</f>
        <v>0</v>
      </c>
      <c r="AG73" s="112" t="n">
        <f aca="false">+Actuals!AD515</f>
        <v>0</v>
      </c>
      <c r="AH73" s="111" t="n">
        <f aca="false">+Actuals!AE515</f>
        <v>0</v>
      </c>
      <c r="AI73" s="112" t="n">
        <f aca="false">+Actuals!AF515</f>
        <v>0</v>
      </c>
      <c r="AJ73" s="111" t="n">
        <f aca="false">+Actuals!AG515</f>
        <v>0</v>
      </c>
      <c r="AK73" s="112" t="n">
        <f aca="false">+Actuals!AH515</f>
        <v>0</v>
      </c>
      <c r="AL73" s="111" t="n">
        <f aca="false">+Actuals!AI515</f>
        <v>0</v>
      </c>
      <c r="AM73" s="112" t="n">
        <f aca="false">+Actuals!AJ515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1799925</v>
      </c>
      <c r="F74" s="13" t="n">
        <f aca="false">'TIE-OUT'!N74+RECLASS!N74</f>
        <v>0</v>
      </c>
      <c r="G74" s="13" t="n">
        <f aca="false">'TIE-OUT'!O74+RECLASS!O74</f>
        <v>1799925</v>
      </c>
      <c r="H74" s="111" t="n">
        <f aca="false">+Actuals!E316</f>
        <v>0</v>
      </c>
      <c r="I74" s="112" t="n">
        <f aca="false">+Actuals!F316</f>
        <v>0</v>
      </c>
      <c r="J74" s="111" t="n">
        <f aca="false">+Actuals!G316</f>
        <v>0</v>
      </c>
      <c r="K74" s="117" t="n">
        <f aca="false">+Actuals!H316</f>
        <v>0</v>
      </c>
      <c r="L74" s="111" t="n">
        <f aca="false">+Actuals!I316</f>
        <v>0</v>
      </c>
      <c r="M74" s="112" t="n">
        <f aca="false">+Actuals!J316</f>
        <v>0</v>
      </c>
      <c r="N74" s="111" t="n">
        <f aca="false">+Actuals!K316</f>
        <v>0</v>
      </c>
      <c r="O74" s="112" t="n">
        <f aca="false">+Actuals!L316</f>
        <v>0</v>
      </c>
      <c r="P74" s="111" t="n">
        <f aca="false">+Actuals!M316</f>
        <v>0</v>
      </c>
      <c r="Q74" s="112" t="n">
        <f aca="false">+Actuals!N316</f>
        <v>0</v>
      </c>
      <c r="R74" s="111" t="n">
        <f aca="false">+Actuals!O316</f>
        <v>0</v>
      </c>
      <c r="S74" s="112" t="n">
        <f aca="false">+Actuals!P316</f>
        <v>0</v>
      </c>
      <c r="T74" s="111" t="n">
        <f aca="false">+Actuals!Q316</f>
        <v>0</v>
      </c>
      <c r="U74" s="112" t="n">
        <f aca="false">+Actuals!R316</f>
        <v>0</v>
      </c>
      <c r="V74" s="111" t="n">
        <f aca="false">+Actuals!S316</f>
        <v>0</v>
      </c>
      <c r="W74" s="112" t="n">
        <f aca="false">+Actuals!T316</f>
        <v>0</v>
      </c>
      <c r="X74" s="111" t="n">
        <f aca="false">+Actuals!U316</f>
        <v>0</v>
      </c>
      <c r="Y74" s="112" t="n">
        <f aca="false">+Actuals!V316</f>
        <v>0</v>
      </c>
      <c r="Z74" s="111" t="n">
        <f aca="false">+Actuals!W316</f>
        <v>0</v>
      </c>
      <c r="AA74" s="112" t="n">
        <f aca="false">+Actuals!X316</f>
        <v>0</v>
      </c>
      <c r="AB74" s="111" t="n">
        <f aca="false">+Actuals!Y316</f>
        <v>0</v>
      </c>
      <c r="AC74" s="112" t="n">
        <f aca="false">+Actuals!Z316</f>
        <v>0</v>
      </c>
      <c r="AD74" s="111" t="n">
        <f aca="false">+Actuals!AA316</f>
        <v>0</v>
      </c>
      <c r="AE74" s="112" t="n">
        <f aca="false">+Actuals!AB316</f>
        <v>0</v>
      </c>
      <c r="AF74" s="111" t="n">
        <f aca="false">+Actuals!AC516</f>
        <v>0</v>
      </c>
      <c r="AG74" s="112" t="n">
        <f aca="false">+Actuals!AD516</f>
        <v>0</v>
      </c>
      <c r="AH74" s="111" t="n">
        <f aca="false">+Actuals!AE516</f>
        <v>0</v>
      </c>
      <c r="AI74" s="112" t="n">
        <f aca="false">+Actuals!AF516</f>
        <v>0</v>
      </c>
      <c r="AJ74" s="111" t="n">
        <f aca="false">+Actuals!AG516</f>
        <v>0</v>
      </c>
      <c r="AK74" s="112" t="n">
        <f aca="false">+Actuals!AH516</f>
        <v>0</v>
      </c>
      <c r="AL74" s="111" t="n">
        <f aca="false">+Actuals!AI516</f>
        <v>0</v>
      </c>
      <c r="AM74" s="112" t="n">
        <f aca="false">+Actuals!AJ516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4100</v>
      </c>
      <c r="F75" s="13" t="n">
        <f aca="false">'TIE-OUT'!N75+RECLASS!N75</f>
        <v>0</v>
      </c>
      <c r="G75" s="13" t="n">
        <f aca="false">'TIE-OUT'!O75+RECLASS!O75</f>
        <v>4100</v>
      </c>
      <c r="H75" s="111" t="n">
        <f aca="false">+Actuals!E317</f>
        <v>0</v>
      </c>
      <c r="I75" s="112" t="n">
        <f aca="false">+Actuals!F317</f>
        <v>0</v>
      </c>
      <c r="J75" s="111" t="n">
        <f aca="false">+Actuals!G317</f>
        <v>0</v>
      </c>
      <c r="K75" s="112" t="n">
        <f aca="false">+Actuals!H317</f>
        <v>0</v>
      </c>
      <c r="L75" s="111" t="n">
        <f aca="false">+Actuals!I317</f>
        <v>0</v>
      </c>
      <c r="M75" s="112" t="n">
        <f aca="false">+Actuals!J317</f>
        <v>0</v>
      </c>
      <c r="N75" s="111" t="n">
        <f aca="false">+Actuals!K317</f>
        <v>0</v>
      </c>
      <c r="O75" s="112" t="n">
        <f aca="false">+Actuals!L317</f>
        <v>0</v>
      </c>
      <c r="P75" s="111" t="n">
        <f aca="false">+Actuals!M317</f>
        <v>0</v>
      </c>
      <c r="Q75" s="112" t="n">
        <f aca="false">+Actuals!N317</f>
        <v>0</v>
      </c>
      <c r="R75" s="111" t="n">
        <f aca="false">+Actuals!O317</f>
        <v>0</v>
      </c>
      <c r="S75" s="112" t="n">
        <f aca="false">+Actuals!P317</f>
        <v>0</v>
      </c>
      <c r="T75" s="111" t="n">
        <f aca="false">+Actuals!Q317</f>
        <v>0</v>
      </c>
      <c r="U75" s="112" t="n">
        <f aca="false">+Actuals!R317</f>
        <v>0</v>
      </c>
      <c r="V75" s="111" t="n">
        <f aca="false">+Actuals!S317</f>
        <v>0</v>
      </c>
      <c r="W75" s="112" t="n">
        <f aca="false">+Actuals!T317</f>
        <v>0</v>
      </c>
      <c r="X75" s="111" t="n">
        <f aca="false">+Actuals!U317</f>
        <v>0</v>
      </c>
      <c r="Y75" s="112" t="n">
        <f aca="false">+Actuals!V317</f>
        <v>0</v>
      </c>
      <c r="Z75" s="111" t="n">
        <f aca="false">+Actuals!W317</f>
        <v>0</v>
      </c>
      <c r="AA75" s="112" t="n">
        <f aca="false">+Actuals!X317</f>
        <v>0</v>
      </c>
      <c r="AB75" s="111" t="n">
        <f aca="false">+Actuals!Y317</f>
        <v>0</v>
      </c>
      <c r="AC75" s="112" t="n">
        <f aca="false">+Actuals!Z317</f>
        <v>0</v>
      </c>
      <c r="AD75" s="111" t="n">
        <f aca="false">+Actuals!AA317</f>
        <v>0</v>
      </c>
      <c r="AE75" s="112" t="n">
        <f aca="false">+Actuals!AB317</f>
        <v>0</v>
      </c>
      <c r="AF75" s="111" t="n">
        <f aca="false">+Actuals!AC517</f>
        <v>0</v>
      </c>
      <c r="AG75" s="112" t="n">
        <f aca="false">+Actuals!AD517</f>
        <v>0</v>
      </c>
      <c r="AH75" s="111" t="n">
        <f aca="false">+Actuals!AE517</f>
        <v>0</v>
      </c>
      <c r="AI75" s="112" t="n">
        <f aca="false">+Actuals!AF517</f>
        <v>0</v>
      </c>
      <c r="AJ75" s="111" t="n">
        <f aca="false">+Actuals!AG517</f>
        <v>0</v>
      </c>
      <c r="AK75" s="112" t="n">
        <f aca="false">+Actuals!AH517</f>
        <v>0</v>
      </c>
      <c r="AL75" s="111" t="n">
        <f aca="false">+Actuals!AI517</f>
        <v>0</v>
      </c>
      <c r="AM75" s="112" t="n">
        <f aca="false">+Actuals!AJ517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-13946.28</v>
      </c>
      <c r="F76" s="13" t="n">
        <f aca="false">'TIE-OUT'!N76+RECLASS!N76</f>
        <v>0</v>
      </c>
      <c r="G76" s="13" t="n">
        <f aca="false">'TIE-OUT'!O76+RECLASS!O76</f>
        <v>0</v>
      </c>
      <c r="H76" s="111" t="n">
        <f aca="false">+Actuals!E318</f>
        <v>-0</v>
      </c>
      <c r="I76" s="112" t="n">
        <f aca="false">+Actuals!F318</f>
        <v>-0</v>
      </c>
      <c r="J76" s="111" t="n">
        <f aca="false">+Actuals!G318</f>
        <v>-0</v>
      </c>
      <c r="K76" s="112" t="n">
        <f aca="false">+Actuals!H318</f>
        <v>-13946.28</v>
      </c>
      <c r="L76" s="111" t="n">
        <f aca="false">+Actuals!I318</f>
        <v>-0</v>
      </c>
      <c r="M76" s="112" t="n">
        <f aca="false">+Actuals!J318</f>
        <v>-0</v>
      </c>
      <c r="N76" s="111" t="n">
        <f aca="false">+Actuals!K318</f>
        <v>-0</v>
      </c>
      <c r="O76" s="112" t="n">
        <f aca="false">+Actuals!L318</f>
        <v>-0</v>
      </c>
      <c r="P76" s="111" t="n">
        <f aca="false">+Actuals!M318</f>
        <v>-0</v>
      </c>
      <c r="Q76" s="112" t="n">
        <f aca="false">+Actuals!N318</f>
        <v>-0</v>
      </c>
      <c r="R76" s="111" t="n">
        <f aca="false">+Actuals!O318</f>
        <v>-0</v>
      </c>
      <c r="S76" s="112" t="n">
        <f aca="false">+Actuals!P318</f>
        <v>-0</v>
      </c>
      <c r="T76" s="111" t="n">
        <f aca="false">+Actuals!Q318</f>
        <v>-0</v>
      </c>
      <c r="U76" s="112" t="n">
        <f aca="false">+Actuals!R318</f>
        <v>-0</v>
      </c>
      <c r="V76" s="111" t="n">
        <f aca="false">+Actuals!S318</f>
        <v>-0</v>
      </c>
      <c r="W76" s="112" t="n">
        <f aca="false">+Actuals!T318</f>
        <v>-0</v>
      </c>
      <c r="X76" s="111" t="n">
        <f aca="false">+Actuals!U318</f>
        <v>-0</v>
      </c>
      <c r="Y76" s="112" t="n">
        <f aca="false">+Actuals!V318</f>
        <v>-0</v>
      </c>
      <c r="Z76" s="111" t="n">
        <f aca="false">+Actuals!W318</f>
        <v>-0</v>
      </c>
      <c r="AA76" s="112" t="n">
        <f aca="false">+Actuals!X318</f>
        <v>-0</v>
      </c>
      <c r="AB76" s="111" t="n">
        <f aca="false">+Actuals!Y318</f>
        <v>-0</v>
      </c>
      <c r="AC76" s="112" t="n">
        <f aca="false">+Actuals!Z318</f>
        <v>-0</v>
      </c>
      <c r="AD76" s="111" t="n">
        <f aca="false">+Actuals!AA318</f>
        <v>-0</v>
      </c>
      <c r="AE76" s="112" t="n">
        <f aca="false">+Actuals!AB318</f>
        <v>-0</v>
      </c>
      <c r="AF76" s="111" t="n">
        <f aca="false">+Actuals!AC518</f>
        <v>-0</v>
      </c>
      <c r="AG76" s="112" t="n">
        <f aca="false">+Actuals!AD518</f>
        <v>-0</v>
      </c>
      <c r="AH76" s="111" t="n">
        <f aca="false">+Actuals!AE518</f>
        <v>-0</v>
      </c>
      <c r="AI76" s="112" t="n">
        <f aca="false">+Actuals!AF518</f>
        <v>-0</v>
      </c>
      <c r="AJ76" s="111" t="n">
        <f aca="false">+Actuals!AG518</f>
        <v>-0</v>
      </c>
      <c r="AK76" s="112" t="n">
        <f aca="false">+Actuals!AH518</f>
        <v>-0</v>
      </c>
      <c r="AL76" s="111" t="n">
        <f aca="false">+Actuals!AI518</f>
        <v>-0</v>
      </c>
      <c r="AM76" s="112" t="n">
        <f aca="false">+Actuals!AJ518</f>
        <v>-0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0</v>
      </c>
      <c r="F77" s="13" t="n">
        <f aca="false">'TIE-OUT'!N77+RECLASS!N77</f>
        <v>0</v>
      </c>
      <c r="G77" s="13" t="n">
        <f aca="false">'TIE-OUT'!O77+RECLASS!O77</f>
        <v>0</v>
      </c>
      <c r="H77" s="111" t="n">
        <f aca="false">+Actuals!E319</f>
        <v>0</v>
      </c>
      <c r="I77" s="112" t="n">
        <f aca="false">+Actuals!F319</f>
        <v>0</v>
      </c>
      <c r="J77" s="111" t="n">
        <f aca="false">+Actuals!G319</f>
        <v>0</v>
      </c>
      <c r="K77" s="112" t="n">
        <f aca="false">+Actuals!H319</f>
        <v>0</v>
      </c>
      <c r="L77" s="111" t="n">
        <f aca="false">+Actuals!I319</f>
        <v>0</v>
      </c>
      <c r="M77" s="112" t="n">
        <f aca="false">+Actuals!J319</f>
        <v>0</v>
      </c>
      <c r="N77" s="111" t="n">
        <f aca="false">+Actuals!K319</f>
        <v>0</v>
      </c>
      <c r="O77" s="112" t="n">
        <f aca="false">+Actuals!L319</f>
        <v>0</v>
      </c>
      <c r="P77" s="111" t="n">
        <f aca="false">+Actuals!M319</f>
        <v>0</v>
      </c>
      <c r="Q77" s="112" t="n">
        <f aca="false">+Actuals!N319</f>
        <v>0</v>
      </c>
      <c r="R77" s="111" t="n">
        <f aca="false">+Actuals!O319</f>
        <v>0</v>
      </c>
      <c r="S77" s="112" t="n">
        <f aca="false">+Actuals!P319</f>
        <v>0</v>
      </c>
      <c r="T77" s="111" t="n">
        <f aca="false">+Actuals!Q319</f>
        <v>0</v>
      </c>
      <c r="U77" s="112" t="n">
        <f aca="false">+Actuals!R319</f>
        <v>0</v>
      </c>
      <c r="V77" s="111" t="n">
        <f aca="false">+Actuals!S319</f>
        <v>0</v>
      </c>
      <c r="W77" s="112" t="n">
        <f aca="false">+Actuals!T319</f>
        <v>0</v>
      </c>
      <c r="X77" s="111" t="n">
        <f aca="false">+Actuals!U319</f>
        <v>0</v>
      </c>
      <c r="Y77" s="112" t="n">
        <f aca="false">+Actuals!V319</f>
        <v>0</v>
      </c>
      <c r="Z77" s="111" t="n">
        <f aca="false">+Actuals!W319</f>
        <v>0</v>
      </c>
      <c r="AA77" s="112" t="n">
        <f aca="false">+Actuals!X319</f>
        <v>0</v>
      </c>
      <c r="AB77" s="111" t="n">
        <f aca="false">+Actuals!Y319</f>
        <v>0</v>
      </c>
      <c r="AC77" s="112" t="n">
        <f aca="false">+Actuals!Z319</f>
        <v>0</v>
      </c>
      <c r="AD77" s="111" t="n">
        <f aca="false">+Actuals!AA319</f>
        <v>0</v>
      </c>
      <c r="AE77" s="112" t="n">
        <f aca="false">+Actuals!AB319</f>
        <v>0</v>
      </c>
      <c r="AF77" s="111" t="n">
        <f aca="false">+Actuals!AC519</f>
        <v>0</v>
      </c>
      <c r="AG77" s="112" t="n">
        <f aca="false">+Actuals!AD519</f>
        <v>0</v>
      </c>
      <c r="AH77" s="111" t="n">
        <f aca="false">+Actuals!AE519</f>
        <v>0</v>
      </c>
      <c r="AI77" s="112" t="n">
        <f aca="false">+Actuals!AF519</f>
        <v>0</v>
      </c>
      <c r="AJ77" s="111" t="n">
        <f aca="false">+Actuals!AG519</f>
        <v>0</v>
      </c>
      <c r="AK77" s="112" t="n">
        <f aca="false">+Actuals!AH519</f>
        <v>0</v>
      </c>
      <c r="AL77" s="111" t="n">
        <f aca="false">+Actuals!AI519</f>
        <v>0</v>
      </c>
      <c r="AM77" s="112" t="n">
        <f aca="false">+Actuals!AJ519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'TIE-OUT'!N78+RECLASS!N78</f>
        <v>0</v>
      </c>
      <c r="G78" s="13" t="n">
        <f aca="false">'TIE-OUT'!O78+RECLASS!O78</f>
        <v>0</v>
      </c>
      <c r="H78" s="111" t="n">
        <f aca="false">+Actuals!E320</f>
        <v>0</v>
      </c>
      <c r="I78" s="112" t="n">
        <f aca="false">+Actuals!F320</f>
        <v>0</v>
      </c>
      <c r="J78" s="111" t="n">
        <f aca="false">+Actuals!G320</f>
        <v>0</v>
      </c>
      <c r="K78" s="112" t="n">
        <f aca="false">+Actuals!H320</f>
        <v>0</v>
      </c>
      <c r="L78" s="111" t="n">
        <f aca="false">+Actuals!I320</f>
        <v>0</v>
      </c>
      <c r="M78" s="112" t="n">
        <f aca="false">+Actuals!J320</f>
        <v>0</v>
      </c>
      <c r="N78" s="111" t="n">
        <f aca="false">+Actuals!K320</f>
        <v>0</v>
      </c>
      <c r="O78" s="112" t="n">
        <f aca="false">+Actuals!L320</f>
        <v>0</v>
      </c>
      <c r="P78" s="111" t="n">
        <f aca="false">+Actuals!M320</f>
        <v>0</v>
      </c>
      <c r="Q78" s="112" t="n">
        <f aca="false">+Actuals!N320</f>
        <v>0</v>
      </c>
      <c r="R78" s="111" t="n">
        <f aca="false">+Actuals!O320</f>
        <v>0</v>
      </c>
      <c r="S78" s="112" t="n">
        <f aca="false">+Actuals!P320</f>
        <v>0</v>
      </c>
      <c r="T78" s="111" t="n">
        <f aca="false">+Actuals!Q320</f>
        <v>0</v>
      </c>
      <c r="U78" s="112" t="n">
        <f aca="false">+Actuals!R320</f>
        <v>0</v>
      </c>
      <c r="V78" s="111" t="n">
        <f aca="false">+Actuals!S320</f>
        <v>0</v>
      </c>
      <c r="W78" s="112" t="n">
        <f aca="false">+Actuals!T320</f>
        <v>0</v>
      </c>
      <c r="X78" s="111" t="n">
        <f aca="false">+Actuals!U320</f>
        <v>0</v>
      </c>
      <c r="Y78" s="112" t="n">
        <f aca="false">+Actuals!V320</f>
        <v>0</v>
      </c>
      <c r="Z78" s="111" t="n">
        <f aca="false">+Actuals!W320</f>
        <v>0</v>
      </c>
      <c r="AA78" s="112" t="n">
        <f aca="false">+Actuals!X320</f>
        <v>0</v>
      </c>
      <c r="AB78" s="111" t="n">
        <f aca="false">+Actuals!Y320</f>
        <v>0</v>
      </c>
      <c r="AC78" s="112" t="n">
        <f aca="false">+Actuals!Z320</f>
        <v>0</v>
      </c>
      <c r="AD78" s="111" t="n">
        <f aca="false">+Actuals!AA320</f>
        <v>0</v>
      </c>
      <c r="AE78" s="112" t="n">
        <f aca="false">+Actuals!AB320</f>
        <v>0</v>
      </c>
      <c r="AF78" s="111" t="n">
        <f aca="false">+Actuals!AC520</f>
        <v>0</v>
      </c>
      <c r="AG78" s="112" t="n">
        <f aca="false">+Actuals!AD520</f>
        <v>0</v>
      </c>
      <c r="AH78" s="111" t="n">
        <f aca="false">+Actuals!AE520</f>
        <v>0</v>
      </c>
      <c r="AI78" s="112" t="n">
        <f aca="false">+Actuals!AF520</f>
        <v>0</v>
      </c>
      <c r="AJ78" s="111" t="n">
        <f aca="false">+Actuals!AG520</f>
        <v>0</v>
      </c>
      <c r="AK78" s="112" t="n">
        <f aca="false">+Actuals!AH520</f>
        <v>0</v>
      </c>
      <c r="AL78" s="111" t="n">
        <f aca="false">+Actuals!AI520</f>
        <v>0</v>
      </c>
      <c r="AM78" s="112" t="n">
        <f aca="false">+Actuals!AJ520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'TIE-OUT'!N79+RECLASS!N79</f>
        <v>0</v>
      </c>
      <c r="G79" s="13" t="n">
        <f aca="false">'TIE-OUT'!O79+RECLASS!O79</f>
        <v>0</v>
      </c>
      <c r="H79" s="111" t="n">
        <f aca="false">+Actuals!E321</f>
        <v>0</v>
      </c>
      <c r="I79" s="112" t="n">
        <f aca="false">+Actuals!F321</f>
        <v>0</v>
      </c>
      <c r="J79" s="111" t="n">
        <f aca="false">+Actuals!G321</f>
        <v>0</v>
      </c>
      <c r="K79" s="112" t="n">
        <f aca="false">+Actuals!H321</f>
        <v>0</v>
      </c>
      <c r="L79" s="111" t="n">
        <f aca="false">+Actuals!I321</f>
        <v>0</v>
      </c>
      <c r="M79" s="112" t="n">
        <f aca="false">+Actuals!J321</f>
        <v>0</v>
      </c>
      <c r="N79" s="111" t="n">
        <f aca="false">+Actuals!K321</f>
        <v>0</v>
      </c>
      <c r="O79" s="112" t="n">
        <f aca="false">+Actuals!L321</f>
        <v>0</v>
      </c>
      <c r="P79" s="111" t="n">
        <f aca="false">+Actuals!M321</f>
        <v>0</v>
      </c>
      <c r="Q79" s="112" t="n">
        <f aca="false">+Actuals!N321</f>
        <v>0</v>
      </c>
      <c r="R79" s="111" t="n">
        <f aca="false">+Actuals!O321</f>
        <v>0</v>
      </c>
      <c r="S79" s="112" t="n">
        <f aca="false">+Actuals!P321</f>
        <v>0</v>
      </c>
      <c r="T79" s="111" t="n">
        <f aca="false">+Actuals!Q321</f>
        <v>0</v>
      </c>
      <c r="U79" s="112" t="n">
        <f aca="false">+Actuals!R321</f>
        <v>0</v>
      </c>
      <c r="V79" s="111" t="n">
        <f aca="false">+Actuals!S321</f>
        <v>0</v>
      </c>
      <c r="W79" s="112" t="n">
        <f aca="false">+Actuals!T321</f>
        <v>0</v>
      </c>
      <c r="X79" s="111" t="n">
        <f aca="false">+Actuals!U321</f>
        <v>0</v>
      </c>
      <c r="Y79" s="112" t="n">
        <f aca="false">+Actuals!V321</f>
        <v>0</v>
      </c>
      <c r="Z79" s="111" t="n">
        <f aca="false">+Actuals!W321</f>
        <v>0</v>
      </c>
      <c r="AA79" s="112" t="n">
        <f aca="false">+Actuals!X321</f>
        <v>0</v>
      </c>
      <c r="AB79" s="111" t="n">
        <f aca="false">+Actuals!Y321</f>
        <v>0</v>
      </c>
      <c r="AC79" s="112" t="n">
        <f aca="false">+Actuals!Z321</f>
        <v>0</v>
      </c>
      <c r="AD79" s="111" t="n">
        <f aca="false">+Actuals!AA321</f>
        <v>0</v>
      </c>
      <c r="AE79" s="112" t="n">
        <f aca="false">+Actuals!AB321</f>
        <v>0</v>
      </c>
      <c r="AF79" s="111" t="n">
        <f aca="false">+Actuals!AC521</f>
        <v>0</v>
      </c>
      <c r="AG79" s="112" t="n">
        <f aca="false">+Actuals!AD521</f>
        <v>0</v>
      </c>
      <c r="AH79" s="111" t="n">
        <f aca="false">+Actuals!AE521</f>
        <v>0</v>
      </c>
      <c r="AI79" s="112" t="n">
        <f aca="false">+Actuals!AF521</f>
        <v>0</v>
      </c>
      <c r="AJ79" s="111" t="n">
        <f aca="false">+Actuals!AG521</f>
        <v>0</v>
      </c>
      <c r="AK79" s="112" t="n">
        <f aca="false">+Actuals!AH521</f>
        <v>0</v>
      </c>
      <c r="AL79" s="111" t="n">
        <f aca="false">+Actuals!AI521</f>
        <v>0</v>
      </c>
      <c r="AM79" s="112" t="n">
        <f aca="false">+Actuals!AJ521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'TIE-OUT'!N80+RECLASS!N80</f>
        <v>0</v>
      </c>
      <c r="G80" s="13" t="n">
        <f aca="false">'TIE-OUT'!O80+RECLASS!O80</f>
        <v>0</v>
      </c>
      <c r="H80" s="111" t="n">
        <f aca="false">+Actuals!E322</f>
        <v>0</v>
      </c>
      <c r="I80" s="112" t="n">
        <f aca="false">+Actuals!F322</f>
        <v>0</v>
      </c>
      <c r="J80" s="111" t="n">
        <f aca="false">+Actuals!G322</f>
        <v>0</v>
      </c>
      <c r="K80" s="112" t="n">
        <f aca="false">+Actuals!H322</f>
        <v>0</v>
      </c>
      <c r="L80" s="111" t="n">
        <f aca="false">+Actuals!I322</f>
        <v>0</v>
      </c>
      <c r="M80" s="112" t="n">
        <f aca="false">+Actuals!J322</f>
        <v>0</v>
      </c>
      <c r="N80" s="111" t="n">
        <f aca="false">+Actuals!K322</f>
        <v>0</v>
      </c>
      <c r="O80" s="112" t="n">
        <f aca="false">+Actuals!L322</f>
        <v>0</v>
      </c>
      <c r="P80" s="111" t="n">
        <f aca="false">+Actuals!M322</f>
        <v>0</v>
      </c>
      <c r="Q80" s="112" t="n">
        <f aca="false">+Actuals!N322</f>
        <v>0</v>
      </c>
      <c r="R80" s="111" t="n">
        <f aca="false">+Actuals!O322</f>
        <v>0</v>
      </c>
      <c r="S80" s="112" t="n">
        <f aca="false">+Actuals!P322</f>
        <v>0</v>
      </c>
      <c r="T80" s="111" t="n">
        <f aca="false">+Actuals!Q322</f>
        <v>0</v>
      </c>
      <c r="U80" s="112" t="n">
        <f aca="false">+Actuals!R322</f>
        <v>0</v>
      </c>
      <c r="V80" s="111" t="n">
        <f aca="false">+Actuals!S322</f>
        <v>0</v>
      </c>
      <c r="W80" s="112" t="n">
        <f aca="false">+Actuals!T322</f>
        <v>0</v>
      </c>
      <c r="X80" s="111" t="n">
        <f aca="false">+Actuals!U322</f>
        <v>0</v>
      </c>
      <c r="Y80" s="112" t="n">
        <f aca="false">+Actuals!V322</f>
        <v>0</v>
      </c>
      <c r="Z80" s="111" t="n">
        <f aca="false">+Actuals!W322</f>
        <v>0</v>
      </c>
      <c r="AA80" s="112" t="n">
        <f aca="false">+Actuals!X322</f>
        <v>0</v>
      </c>
      <c r="AB80" s="111" t="n">
        <f aca="false">+Actuals!Y322</f>
        <v>0</v>
      </c>
      <c r="AC80" s="112" t="n">
        <f aca="false">+Actuals!Z322</f>
        <v>0</v>
      </c>
      <c r="AD80" s="111" t="n">
        <f aca="false">+Actuals!AA322</f>
        <v>0</v>
      </c>
      <c r="AE80" s="112" t="n">
        <f aca="false">+Actuals!AB322</f>
        <v>0</v>
      </c>
      <c r="AF80" s="111" t="n">
        <f aca="false">+Actuals!AC522</f>
        <v>0</v>
      </c>
      <c r="AG80" s="112" t="n">
        <f aca="false">+Actuals!AD522</f>
        <v>0</v>
      </c>
      <c r="AH80" s="111" t="n">
        <f aca="false">+Actuals!AE522</f>
        <v>0</v>
      </c>
      <c r="AI80" s="112" t="n">
        <f aca="false">+Actuals!AF522</f>
        <v>0</v>
      </c>
      <c r="AJ80" s="111" t="n">
        <f aca="false">+Actuals!AG522</f>
        <v>0</v>
      </c>
      <c r="AK80" s="112" t="n">
        <f aca="false">+Actuals!AH522</f>
        <v>0</v>
      </c>
      <c r="AL80" s="111" t="n">
        <f aca="false">+Actuals!AI522</f>
        <v>0</v>
      </c>
      <c r="AM80" s="112" t="n">
        <f aca="false">+Actuals!AJ522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59058.83</v>
      </c>
      <c r="F81" s="13" t="n">
        <f aca="false">'TIE-OUT'!N81+RECLASS!N81</f>
        <v>0</v>
      </c>
      <c r="G81" s="13" t="n">
        <f aca="false">'TIE-OUT'!O81+RECLASS!O81</f>
        <v>0</v>
      </c>
      <c r="H81" s="111" t="n">
        <f aca="false">+Actuals!E323</f>
        <v>-0</v>
      </c>
      <c r="I81" s="112" t="n">
        <f aca="false">+Actuals!F323</f>
        <v>61397.86</v>
      </c>
      <c r="J81" s="111" t="n">
        <f aca="false">+Actuals!G323</f>
        <v>-0</v>
      </c>
      <c r="K81" s="112" t="n">
        <f aca="false">+Actuals!H323</f>
        <v>-2339.03</v>
      </c>
      <c r="L81" s="111" t="n">
        <f aca="false">+Actuals!I323</f>
        <v>-0</v>
      </c>
      <c r="M81" s="112" t="n">
        <f aca="false">+Actuals!J323</f>
        <v>-0</v>
      </c>
      <c r="N81" s="111" t="n">
        <f aca="false">+Actuals!K323</f>
        <v>-0</v>
      </c>
      <c r="O81" s="112" t="n">
        <f aca="false">+Actuals!L323</f>
        <v>-0</v>
      </c>
      <c r="P81" s="111" t="n">
        <f aca="false">+Actuals!M323</f>
        <v>-0</v>
      </c>
      <c r="Q81" s="112" t="n">
        <f aca="false">+Actuals!N323</f>
        <v>-0</v>
      </c>
      <c r="R81" s="111" t="n">
        <f aca="false">+Actuals!O323</f>
        <v>-0</v>
      </c>
      <c r="S81" s="112" t="n">
        <f aca="false">+Actuals!P323</f>
        <v>-0</v>
      </c>
      <c r="T81" s="111" t="n">
        <f aca="false">+Actuals!Q323</f>
        <v>-0</v>
      </c>
      <c r="U81" s="112" t="n">
        <f aca="false">+Actuals!R323</f>
        <v>-0</v>
      </c>
      <c r="V81" s="111" t="n">
        <f aca="false">+Actuals!S323</f>
        <v>-0</v>
      </c>
      <c r="W81" s="112" t="n">
        <f aca="false">+Actuals!T323</f>
        <v>-0</v>
      </c>
      <c r="X81" s="111" t="n">
        <f aca="false">+Actuals!U323</f>
        <v>-0</v>
      </c>
      <c r="Y81" s="112" t="n">
        <f aca="false">+Actuals!V323</f>
        <v>-0</v>
      </c>
      <c r="Z81" s="111" t="n">
        <f aca="false">+Actuals!W323</f>
        <v>-0</v>
      </c>
      <c r="AA81" s="112" t="n">
        <f aca="false">+Actuals!X323</f>
        <v>-0</v>
      </c>
      <c r="AB81" s="111" t="n">
        <f aca="false">+Actuals!Y323</f>
        <v>-0</v>
      </c>
      <c r="AC81" s="112" t="n">
        <f aca="false">+Actuals!Z323</f>
        <v>-0</v>
      </c>
      <c r="AD81" s="111" t="n">
        <f aca="false">+Actuals!AA323</f>
        <v>-0</v>
      </c>
      <c r="AE81" s="112" t="n">
        <f aca="false">+Actuals!AB323</f>
        <v>-0</v>
      </c>
      <c r="AF81" s="111" t="n">
        <f aca="false">+Actuals!AC523</f>
        <v>-0</v>
      </c>
      <c r="AG81" s="112" t="n">
        <f aca="false">+Actuals!AD523</f>
        <v>-0</v>
      </c>
      <c r="AH81" s="111" t="n">
        <f aca="false">+Actuals!AE523</f>
        <v>-0</v>
      </c>
      <c r="AI81" s="112" t="n">
        <f aca="false">+Actuals!AF523</f>
        <v>-0</v>
      </c>
      <c r="AJ81" s="111" t="n">
        <f aca="false">+Actuals!AG523</f>
        <v>-0</v>
      </c>
      <c r="AK81" s="112" t="n">
        <f aca="false">+Actuals!AH523</f>
        <v>-0</v>
      </c>
      <c r="AL81" s="111" t="n">
        <f aca="false">+Actuals!AI523</f>
        <v>-0</v>
      </c>
      <c r="AM81" s="112" t="n">
        <f aca="false">+Actuals!AJ523</f>
        <v>-0</v>
      </c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46776.7459999968</v>
      </c>
      <c r="F82" s="59" t="n">
        <f aca="false">F16+F24+F29+F36+F43+F45+F47+F49</f>
        <v>0</v>
      </c>
      <c r="G82" s="60" t="n">
        <f aca="false">SUM(G72:G81)+G16+G24+G29+G36+G43+G45+G47+G49+G51+G56+G61+G66</f>
        <v>-418107.06</v>
      </c>
      <c r="H82" s="59" t="n">
        <f aca="false">H16+H24+H29+H36+H43+H45+H47+H49</f>
        <v>0</v>
      </c>
      <c r="I82" s="60" t="n">
        <f aca="false">SUM(I72:I81)+I16+I24+I29+I36+I43+I45+I47+I49+I51+I56+I61+I66</f>
        <v>77129.2520000069</v>
      </c>
      <c r="J82" s="59" t="n">
        <f aca="false">J16+J24+J29+J36+J43+J45+J47+J49</f>
        <v>0</v>
      </c>
      <c r="K82" s="118" t="n">
        <f aca="false">SUM(K72:K81)+K16+K24+K29+K36+K43+K45+K47+K49+K51+K56+K61+K66</f>
        <v>350683.739</v>
      </c>
      <c r="L82" s="59" t="n">
        <f aca="false">L16+L24+L29+L36+L43+L45+L47+L49</f>
        <v>0</v>
      </c>
      <c r="M82" s="60" t="n">
        <f aca="false">SUM(M72:M81)+M16+M24+M29+M36+M43+M45+M47+M49+M51+M56+M61+M66</f>
        <v>51178.43</v>
      </c>
      <c r="N82" s="59" t="n">
        <f aca="false">N16+N24+N29+N36+N43+N45+N47+N49</f>
        <v>0</v>
      </c>
      <c r="O82" s="60" t="n">
        <f aca="false">SUM(O72:O81)+O16+O24+O29+O36+O43+O45+O47+O49+O51+O56+O61+O66</f>
        <v>1039622.209</v>
      </c>
      <c r="P82" s="59" t="n">
        <f aca="false">P16+P24+P29+P36+P43+P45+P47+P49</f>
        <v>0</v>
      </c>
      <c r="Q82" s="60" t="n">
        <f aca="false">SUM(Q72:Q81)+Q16+Q24+Q29+Q36+Q43+Q45+Q47+Q49+Q51+Q56+Q61+Q66</f>
        <v>-999085.93</v>
      </c>
      <c r="R82" s="59" t="n">
        <f aca="false">R16+R24+R29+R36+R43+R45+R47+R49</f>
        <v>0</v>
      </c>
      <c r="S82" s="60" t="n">
        <f aca="false">SUM(S72:S81)+S16+S24+S29+S36+S43+S45+S47+S49+S51+S56+S61+S66</f>
        <v>-61324.7</v>
      </c>
      <c r="T82" s="59" t="n">
        <f aca="false">T16+T24+T29+T36+T43+T45+T47+T49</f>
        <v>0</v>
      </c>
      <c r="U82" s="60" t="n">
        <f aca="false">SUM(U72:U81)+U16+U24+U29+U36+U43+U45+U47+U49+U51+U56+U61+U66</f>
        <v>2757.664</v>
      </c>
      <c r="V82" s="59" t="n">
        <f aca="false">V16+V24+V29+V36+V43+V45+V47+V49</f>
        <v>0</v>
      </c>
      <c r="W82" s="60" t="n">
        <f aca="false">SUM(W72:W81)+W16+W24+W29+W36+W43+W45+W47+W49+W51+W56+W61+W66</f>
        <v>-407958.664</v>
      </c>
      <c r="X82" s="59" t="n">
        <f aca="false">X16+X24+X29+X36+X43+X45+X47+X49</f>
        <v>0</v>
      </c>
      <c r="Y82" s="60" t="n">
        <f aca="false">SUM(Y72:Y81)+Y16+Y24+Y29+Y36+Y43+Y45+Y47+Y49+Y51+Y56+Y61+Y66</f>
        <v>400338.382</v>
      </c>
      <c r="Z82" s="59" t="n">
        <f aca="false">Z16+Z24+Z29+Z36+Z43+Z45+Z47+Z49</f>
        <v>0</v>
      </c>
      <c r="AA82" s="60" t="n">
        <f aca="false">SUM(AA72:AA81)+AA16+AA24+AA29+AA36+AA43+AA45+AA47+AA49+AA51+AA56+AA61+AA66</f>
        <v>14603.492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0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122.742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-122.742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-3182.81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122.742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0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8"/>
  <sheetViews>
    <sheetView showFormulas="false" showGridLines="true" showRowColHeaders="true" showZeros="true" rightToLeft="false" tabSelected="true" showOutlineSymbols="true" defaultGridColor="true" view="normal" topLeftCell="A13" colorId="64" zoomScale="75" zoomScaleNormal="75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1.28"/>
    <col collapsed="false" customWidth="true" hidden="false" outlineLevel="0" max="3" min="3" style="0" width="16.99"/>
    <col collapsed="false" customWidth="true" hidden="false" outlineLevel="0" max="4" min="4" style="0" width="25.7"/>
    <col collapsed="false" customWidth="true" hidden="false" outlineLevel="0" max="6" min="6" style="0" width="15.56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4"/>
      <c r="F1" s="5"/>
    </row>
    <row r="2" customFormat="false" ht="12.75" hidden="false" customHeight="false" outlineLevel="0" collapsed="false">
      <c r="A2" s="3" t="s">
        <v>6</v>
      </c>
      <c r="B2" s="3"/>
      <c r="C2" s="3"/>
      <c r="D2" s="3"/>
      <c r="E2" s="4"/>
      <c r="F2" s="5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4"/>
      <c r="F3" s="5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4"/>
      <c r="F4" s="5"/>
    </row>
    <row r="5" customFormat="false" ht="12.75" hidden="false" customHeight="false" outlineLevel="0" collapsed="false">
      <c r="A5" s="3" t="s">
        <v>9</v>
      </c>
      <c r="B5" s="3"/>
      <c r="C5" s="3"/>
      <c r="D5" s="3"/>
      <c r="E5" s="4"/>
      <c r="F5" s="5"/>
    </row>
    <row r="9" customFormat="false" ht="13.5" hidden="false" customHeight="false" outlineLevel="0" collapsed="false"/>
    <row r="10" customFormat="false" ht="18.75" hidden="false" customHeight="false" outlineLevel="0" collapsed="false">
      <c r="A10" s="7" t="s">
        <v>10</v>
      </c>
      <c r="B10" s="8" t="s">
        <v>11</v>
      </c>
      <c r="C10" s="8" t="s">
        <v>12</v>
      </c>
      <c r="D10" s="8" t="s">
        <v>13</v>
      </c>
      <c r="E10" s="9"/>
      <c r="F10" s="10" t="s">
        <v>14</v>
      </c>
    </row>
    <row r="11" customFormat="false" ht="12.75" hidden="false" customHeight="false" outlineLevel="0" collapsed="false">
      <c r="A11" s="11" t="s">
        <v>15</v>
      </c>
      <c r="B11" s="12" t="n">
        <f aca="false">'CE-FLSH'!$M$82</f>
        <v>-731602.005710494</v>
      </c>
      <c r="C11" s="13" t="n">
        <f aca="false">CE_GL!$E$82</f>
        <v>82449.3140000103</v>
      </c>
      <c r="D11" s="14" t="n">
        <f aca="false">C11-B11</f>
        <v>814051.319710504</v>
      </c>
      <c r="E11" s="15"/>
      <c r="F11" s="15" t="n">
        <f aca="false">CE_GL!G82</f>
        <v>-12403379.03</v>
      </c>
      <c r="G11" s="15"/>
      <c r="H11" s="15"/>
    </row>
    <row r="12" customFormat="false" ht="12.75" hidden="false" customHeight="false" outlineLevel="0" collapsed="false">
      <c r="A12" s="11" t="s">
        <v>16</v>
      </c>
      <c r="B12" s="12" t="n">
        <v>0</v>
      </c>
      <c r="C12" s="13" t="n">
        <v>0</v>
      </c>
      <c r="D12" s="14" t="n">
        <f aca="false">C12-B12</f>
        <v>0</v>
      </c>
      <c r="E12" s="15"/>
      <c r="F12" s="15" t="n">
        <f aca="false">NE_GL!G82</f>
        <v>-1643925.24</v>
      </c>
      <c r="G12" s="15"/>
      <c r="H12" s="15"/>
    </row>
    <row r="13" customFormat="false" ht="12.75" hidden="false" customHeight="false" outlineLevel="0" collapsed="false">
      <c r="A13" s="11" t="s">
        <v>17</v>
      </c>
      <c r="B13" s="13" t="n">
        <f aca="false">'SE-EGM-FLSH'!$M$82+'NE-FLSH'!M82</f>
        <v>686320.744753603</v>
      </c>
      <c r="C13" s="13" t="n">
        <f aca="false">'SE-EGM-GL'!$E$82+NE_GL!E82</f>
        <v>-1736842.27300006</v>
      </c>
      <c r="D13" s="14" t="n">
        <f aca="false">C13-B13</f>
        <v>-2423163.01775366</v>
      </c>
      <c r="E13" s="15"/>
      <c r="F13" s="15" t="n">
        <f aca="false">'SE-EGM-GL'!G82</f>
        <v>0</v>
      </c>
      <c r="G13" s="15"/>
      <c r="H13" s="15"/>
    </row>
    <row r="14" customFormat="false" ht="12.75" hidden="false" customHeight="false" outlineLevel="0" collapsed="false">
      <c r="A14" s="11" t="s">
        <v>18</v>
      </c>
      <c r="B14" s="13" t="n">
        <f aca="false">'SE-LRC-FLSH'!$M$82</f>
        <v>-2776295.58717003</v>
      </c>
      <c r="C14" s="13" t="n">
        <f aca="false">'SE-LRC-GL'!$E$82</f>
        <v>209708.181999997</v>
      </c>
      <c r="D14" s="14" t="n">
        <f aca="false">C14-B14</f>
        <v>2986003.76917002</v>
      </c>
      <c r="E14" s="15"/>
      <c r="F14" s="15" t="n">
        <f aca="false">'SE-LRC-GL'!G82</f>
        <v>-1564542.32</v>
      </c>
      <c r="G14" s="15"/>
      <c r="H14" s="15"/>
    </row>
    <row r="15" customFormat="false" ht="12.75" hidden="false" customHeight="false" outlineLevel="0" collapsed="false">
      <c r="A15" s="11" t="s">
        <v>19</v>
      </c>
      <c r="B15" s="13" t="n">
        <f aca="false">+'NE-FLSH'!M89</f>
        <v>-104334</v>
      </c>
      <c r="C15" s="13" t="n">
        <f aca="false">+NE_GL!E89</f>
        <v>-104428.15</v>
      </c>
      <c r="D15" s="14" t="n">
        <f aca="false">C15-B15</f>
        <v>-94.1499999999942</v>
      </c>
      <c r="E15" s="15"/>
      <c r="F15" s="15" t="n">
        <f aca="false">'SE-EGM-GL'!G84</f>
        <v>0</v>
      </c>
      <c r="G15" s="15"/>
      <c r="H15" s="15"/>
    </row>
    <row r="16" customFormat="false" ht="12.75" hidden="false" customHeight="false" outlineLevel="0" collapsed="false">
      <c r="A16" s="11" t="s">
        <v>20</v>
      </c>
      <c r="B16" s="13" t="n">
        <f aca="false">'TX-EGM-FLSH'!$M$82</f>
        <v>-251078.469014775</v>
      </c>
      <c r="C16" s="13" t="n">
        <f aca="false">'TX-EGM-GL'!$E$82</f>
        <v>702522.305999999</v>
      </c>
      <c r="D16" s="14" t="n">
        <f aca="false">C16-B16</f>
        <v>953600.775014774</v>
      </c>
      <c r="E16" s="15"/>
      <c r="F16" s="15" t="n">
        <f aca="false">'TX-EGM-GL'!G82</f>
        <v>-9571859.02</v>
      </c>
      <c r="G16" s="15"/>
      <c r="H16" s="15"/>
    </row>
    <row r="17" customFormat="false" ht="12.75" hidden="false" customHeight="false" outlineLevel="0" collapsed="false">
      <c r="A17" s="11" t="s">
        <v>21</v>
      </c>
      <c r="B17" s="13" t="n">
        <f aca="false">'TX-HPL-FLSH'!$M$82</f>
        <v>-21086.2156979293</v>
      </c>
      <c r="C17" s="13" t="n">
        <f aca="false">'TX-HPL-GL '!$E$82</f>
        <v>-1045618.5836</v>
      </c>
      <c r="D17" s="14" t="n">
        <f aca="false">C17-B17</f>
        <v>-1024532.36790207</v>
      </c>
      <c r="E17" s="15"/>
      <c r="F17" s="15" t="n">
        <f aca="false">'TX-HPL-GL '!G82</f>
        <v>-2555679.69</v>
      </c>
      <c r="G17" s="15"/>
      <c r="H17" s="15"/>
    </row>
    <row r="18" customFormat="false" ht="12.75" hidden="false" customHeight="false" outlineLevel="0" collapsed="false">
      <c r="A18" s="11" t="s">
        <v>22</v>
      </c>
      <c r="B18" s="13" t="n">
        <f aca="false">'TX-EGM-FLSH'!$M$89</f>
        <v>-6729</v>
      </c>
      <c r="C18" s="13" t="n">
        <f aca="false">'TX-EGM-GL'!$E$89</f>
        <v>-6810.56</v>
      </c>
      <c r="D18" s="14" t="n">
        <f aca="false">C18-B18</f>
        <v>-81.5599999999977</v>
      </c>
      <c r="E18" s="15"/>
      <c r="F18" s="15" t="n">
        <f aca="false">'TX-EGM-GL'!G84</f>
        <v>0</v>
      </c>
      <c r="G18" s="15"/>
      <c r="H18" s="15"/>
    </row>
    <row r="19" customFormat="false" ht="12.75" hidden="false" customHeight="false" outlineLevel="0" collapsed="false">
      <c r="A19" s="11" t="s">
        <v>23</v>
      </c>
      <c r="B19" s="13" t="n">
        <f aca="false">'WE-FLSH'!$M$82</f>
        <v>244501.051009938</v>
      </c>
      <c r="C19" s="13" t="n">
        <f aca="false">'WE-GL '!$E$82</f>
        <v>46776.7459999968</v>
      </c>
      <c r="D19" s="14" t="n">
        <f aca="false">C19-B19</f>
        <v>-197724.305009941</v>
      </c>
      <c r="E19" s="15"/>
      <c r="F19" s="15" t="n">
        <f aca="false">'WE-GL '!G82</f>
        <v>-418107.06</v>
      </c>
      <c r="G19" s="15"/>
      <c r="H19" s="15"/>
    </row>
    <row r="20" customFormat="false" ht="12.75" hidden="false" customHeight="false" outlineLevel="0" collapsed="false">
      <c r="A20" s="11" t="s">
        <v>24</v>
      </c>
      <c r="B20" s="13" t="n">
        <f aca="false">STG_FLSH!$M$82</f>
        <v>1540000</v>
      </c>
      <c r="C20" s="13" t="n">
        <f aca="false">STG_GL!$E$82</f>
        <v>1722384</v>
      </c>
      <c r="D20" s="14" t="n">
        <f aca="false">C20-B20</f>
        <v>182384</v>
      </c>
      <c r="E20" s="15"/>
      <c r="F20" s="15" t="n">
        <f aca="false">STG_GL!G82</f>
        <v>-5941724</v>
      </c>
      <c r="G20" s="15"/>
      <c r="H20" s="15"/>
    </row>
    <row r="21" customFormat="false" ht="12.75" hidden="false" customHeight="false" outlineLevel="0" collapsed="false">
      <c r="A21" s="11" t="s">
        <v>25</v>
      </c>
      <c r="B21" s="13" t="n">
        <f aca="false">TRNSPT_FLSH!$M$82</f>
        <v>0</v>
      </c>
      <c r="C21" s="13" t="n">
        <f aca="false">'TRANSPT_GL '!$E$82</f>
        <v>0</v>
      </c>
      <c r="D21" s="14" t="n">
        <f aca="false">C21-B21</f>
        <v>0</v>
      </c>
      <c r="E21" s="15"/>
      <c r="F21" s="15" t="n">
        <f aca="false">'TRANSPT_GL '!G82</f>
        <v>0</v>
      </c>
      <c r="G21" s="15"/>
      <c r="H21" s="15"/>
    </row>
    <row r="22" customFormat="false" ht="12.75" hidden="false" customHeight="false" outlineLevel="0" collapsed="false">
      <c r="A22" s="16" t="s">
        <v>26</v>
      </c>
      <c r="B22" s="13" t="n">
        <f aca="false">+BGC_FLSH!M82</f>
        <v>-51617</v>
      </c>
      <c r="C22" s="13" t="n">
        <f aca="false">+BGC_GL!E82</f>
        <v>788060.211999996</v>
      </c>
      <c r="D22" s="14" t="n">
        <f aca="false">C22-B22</f>
        <v>839677.211999996</v>
      </c>
      <c r="E22" s="15"/>
      <c r="F22" s="15" t="n">
        <f aca="false">+BGC_GL!G82</f>
        <v>-154392</v>
      </c>
      <c r="G22" s="15"/>
      <c r="H22" s="15"/>
    </row>
    <row r="23" customFormat="false" ht="21.75" hidden="false" customHeight="true" outlineLevel="0" collapsed="false">
      <c r="A23" s="11" t="s">
        <v>27</v>
      </c>
      <c r="B23" s="17" t="n">
        <f aca="false">SUM(B11:B22)</f>
        <v>-1471920.48182968</v>
      </c>
      <c r="C23" s="17" t="n">
        <f aca="false">SUM(C11:C22)</f>
        <v>658201.193399938</v>
      </c>
      <c r="D23" s="18" t="n">
        <f aca="false">SUM(D11:D22)</f>
        <v>2130121.67522962</v>
      </c>
      <c r="E23" s="15"/>
      <c r="F23" s="17" t="n">
        <f aca="false">SUM(F11:F22)</f>
        <v>-34253608.36</v>
      </c>
      <c r="G23" s="15"/>
      <c r="H23" s="15"/>
    </row>
    <row r="24" customFormat="false" ht="21" hidden="false" customHeight="true" outlineLevel="0" collapsed="false">
      <c r="A24" s="19" t="s">
        <v>28</v>
      </c>
      <c r="B24" s="20" t="n">
        <f aca="false">TOTAL!$E$91</f>
        <v>-1471920.48182972</v>
      </c>
      <c r="C24" s="20" t="n">
        <f aca="false">TOTAL!$G$91</f>
        <v>658201.193399991</v>
      </c>
      <c r="D24" s="21" t="n">
        <f aca="false">TOTAL!$I$82</f>
        <v>2130297.38522965</v>
      </c>
      <c r="E24" s="15"/>
      <c r="F24" s="15" t="n">
        <f aca="false">'TIE-OUT'!E82+RECLASS!E82</f>
        <v>-34253608.36</v>
      </c>
      <c r="G24" s="15"/>
      <c r="H24" s="15"/>
    </row>
    <row r="25" customFormat="false" ht="12.75" hidden="false" customHeight="false" outlineLevel="0" collapsed="false">
      <c r="B25" s="22"/>
      <c r="C25" s="22"/>
      <c r="D25" s="22"/>
      <c r="E25" s="22"/>
      <c r="F25" s="22"/>
      <c r="G25" s="22"/>
      <c r="H25" s="22"/>
    </row>
    <row r="26" customFormat="false" ht="12.75" hidden="false" customHeight="false" outlineLevel="0" collapsed="false">
      <c r="B26" s="22" t="n">
        <f aca="false">+B23-B24</f>
        <v>4.00468707084656E-008</v>
      </c>
      <c r="C26" s="22" t="n">
        <f aca="false">+C23-C24</f>
        <v>-5.32018020749092E-008</v>
      </c>
      <c r="D26" s="22"/>
      <c r="E26" s="22"/>
      <c r="F26" s="22" t="n">
        <f aca="false">+F23-F24</f>
        <v>0</v>
      </c>
      <c r="G26" s="22"/>
      <c r="H26" s="22"/>
    </row>
    <row r="27" customFormat="false" ht="13.5" hidden="false" customHeight="false" outlineLevel="0" collapsed="false"/>
    <row r="28" customFormat="false" ht="18.75" hidden="false" customHeight="false" outlineLevel="0" collapsed="false">
      <c r="A28" s="7" t="s">
        <v>10</v>
      </c>
      <c r="B28" s="8" t="s">
        <v>29</v>
      </c>
      <c r="C28" s="8" t="s">
        <v>12</v>
      </c>
      <c r="D28" s="8" t="s">
        <v>13</v>
      </c>
    </row>
    <row r="29" customFormat="false" ht="12.75" hidden="false" customHeight="false" outlineLevel="0" collapsed="false">
      <c r="A29" s="11" t="s">
        <v>15</v>
      </c>
      <c r="B29" s="12" t="n">
        <f aca="false">+'[1]ST Warroom 99'!$B$39</f>
        <v>112326</v>
      </c>
      <c r="C29" s="23" t="n">
        <f aca="false">C11</f>
        <v>82449.3140000103</v>
      </c>
      <c r="D29" s="14" t="n">
        <f aca="false">C29-B29</f>
        <v>-29876.6859999897</v>
      </c>
    </row>
    <row r="30" customFormat="false" ht="12.75" hidden="false" customHeight="false" outlineLevel="0" collapsed="false">
      <c r="A30" s="11" t="s">
        <v>16</v>
      </c>
      <c r="B30" s="12" t="n">
        <v>0</v>
      </c>
      <c r="C30" s="13" t="n">
        <f aca="false">C12</f>
        <v>0</v>
      </c>
      <c r="D30" s="14" t="n">
        <f aca="false">C30-B30</f>
        <v>0</v>
      </c>
    </row>
    <row r="31" customFormat="false" ht="12.75" hidden="false" customHeight="false" outlineLevel="0" collapsed="false">
      <c r="A31" s="11" t="s">
        <v>30</v>
      </c>
      <c r="B31" s="13" t="n">
        <f aca="false">+'[1]ST Warroom 99'!$C$39+'[1]ST Warroom 99'!$D$39+'[1]ST Warroom 99'!$E$39</f>
        <v>-1631562</v>
      </c>
      <c r="C31" s="23" t="n">
        <f aca="false">C13+C14+C15</f>
        <v>-1631562.24100006</v>
      </c>
      <c r="D31" s="14" t="n">
        <f aca="false">C31-B31</f>
        <v>-0.241000062087551</v>
      </c>
    </row>
    <row r="32" customFormat="false" ht="12.75" hidden="false" customHeight="false" outlineLevel="0" collapsed="false">
      <c r="A32" s="11" t="s">
        <v>31</v>
      </c>
      <c r="B32" s="13" t="n">
        <f aca="false">+'[1]ST Warroom 99'!$H$39+'[1]ST Warroom 99'!$I$39+'[1]ST Warroom 99'!$J$39+'[1]ST Warroom 99'!$K$39</f>
        <v>-796783</v>
      </c>
      <c r="C32" s="13" t="n">
        <f aca="false">C16+C17+C18</f>
        <v>-349906.837600003</v>
      </c>
      <c r="D32" s="14" t="n">
        <f aca="false">C32-B32</f>
        <v>446876.162399997</v>
      </c>
    </row>
    <row r="33" customFormat="false" ht="12.75" hidden="false" customHeight="false" outlineLevel="0" collapsed="false">
      <c r="A33" s="11" t="s">
        <v>23</v>
      </c>
      <c r="B33" s="13" t="n">
        <f aca="false">+'[1]ST Warroom 99'!$L$39</f>
        <v>-5630</v>
      </c>
      <c r="C33" s="23" t="n">
        <f aca="false">C19</f>
        <v>46776.7459999968</v>
      </c>
      <c r="D33" s="14" t="n">
        <f aca="false">C33-B33</f>
        <v>52406.7459999968</v>
      </c>
    </row>
    <row r="34" customFormat="false" ht="12.75" hidden="false" customHeight="false" outlineLevel="0" collapsed="false">
      <c r="A34" s="11" t="s">
        <v>24</v>
      </c>
      <c r="B34" s="13" t="n">
        <f aca="false">+'[1]ST Warroom 99'!$M$39</f>
        <v>1722384</v>
      </c>
      <c r="C34" s="13" t="n">
        <f aca="false">C20</f>
        <v>1722384</v>
      </c>
      <c r="D34" s="14" t="n">
        <f aca="false">C34-B34</f>
        <v>0</v>
      </c>
    </row>
    <row r="35" customFormat="false" ht="12.75" hidden="false" customHeight="false" outlineLevel="0" collapsed="false">
      <c r="A35" s="11" t="s">
        <v>25</v>
      </c>
      <c r="B35" s="13" t="n">
        <f aca="false">+'[1]ST Warroom 99'!$O$39</f>
        <v>0</v>
      </c>
      <c r="C35" s="23" t="n">
        <f aca="false">C21</f>
        <v>0</v>
      </c>
      <c r="D35" s="14" t="n">
        <f aca="false">C35-B35</f>
        <v>0</v>
      </c>
    </row>
    <row r="36" customFormat="false" ht="12.75" hidden="false" customHeight="false" outlineLevel="0" collapsed="false">
      <c r="A36" s="16" t="s">
        <v>26</v>
      </c>
      <c r="B36" s="13" t="n">
        <f aca="false">+'[1]ST Warroom 99'!$F$39</f>
        <v>788060</v>
      </c>
      <c r="C36" s="23" t="n">
        <f aca="false">C22</f>
        <v>788060.211999996</v>
      </c>
      <c r="D36" s="14" t="n">
        <f aca="false">C36-B36</f>
        <v>0.211999996099621</v>
      </c>
    </row>
    <row r="37" customFormat="false" ht="13.5" hidden="false" customHeight="false" outlineLevel="0" collapsed="false">
      <c r="A37" s="11" t="s">
        <v>27</v>
      </c>
      <c r="B37" s="17" t="n">
        <f aca="false">SUM(B29:B36)</f>
        <v>188795</v>
      </c>
      <c r="C37" s="17" t="n">
        <f aca="false">SUM(C29:C36)</f>
        <v>658201.193399938</v>
      </c>
      <c r="D37" s="18" t="n">
        <f aca="false">SUM(D29:D36)</f>
        <v>469406.193399938</v>
      </c>
    </row>
    <row r="38" customFormat="false" ht="13.5" hidden="false" customHeight="false" outlineLevel="0" collapsed="false">
      <c r="A38" s="19" t="s">
        <v>32</v>
      </c>
      <c r="B38" s="20" t="n">
        <f aca="false">+B37</f>
        <v>188795</v>
      </c>
      <c r="C38" s="20" t="n">
        <f aca="false">TOTAL!$G$91</f>
        <v>658201.193399991</v>
      </c>
      <c r="D38" s="21" t="n">
        <f aca="false">C38-B38</f>
        <v>469406.193399991</v>
      </c>
    </row>
    <row r="40" customFormat="false" ht="12.75" hidden="false" customHeight="false" outlineLevel="0" collapsed="false">
      <c r="C40" s="22" t="n">
        <f aca="false">C38-[2]OAvsACT!$C$41</f>
        <v>23.8433999894187</v>
      </c>
      <c r="D40" s="24" t="n">
        <f aca="false">-D38+[2]OAvsACT!$G$41</f>
        <v>-23.8433999894187</v>
      </c>
    </row>
    <row r="41" customFormat="false" ht="12.75" hidden="false" customHeight="false" outlineLevel="0" collapsed="false">
      <c r="C41" s="22"/>
      <c r="D41" s="25"/>
    </row>
    <row r="42" customFormat="false" ht="12.75" hidden="false" customHeight="false" outlineLevel="0" collapsed="false">
      <c r="C42" s="22"/>
    </row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>
      <c r="C70" s="2"/>
    </row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7" customFormat="false" ht="13.5" hidden="false" customHeight="false" outlineLevel="0" collapsed="false"/>
    <row r="98" customFormat="false" ht="18.75" hidden="false" customHeight="false" outlineLevel="0" collapsed="false">
      <c r="A98" s="7" t="s">
        <v>10</v>
      </c>
      <c r="B98" s="8" t="s">
        <v>11</v>
      </c>
      <c r="C98" s="8" t="s">
        <v>12</v>
      </c>
      <c r="D98" s="8" t="s">
        <v>13</v>
      </c>
    </row>
    <row r="99" customFormat="false" ht="12.75" hidden="false" customHeight="false" outlineLevel="0" collapsed="false">
      <c r="A99" s="11" t="s">
        <v>15</v>
      </c>
      <c r="B99" s="12" t="n">
        <f aca="false">'CE-FLSH'!$M$82</f>
        <v>-731602.005710494</v>
      </c>
      <c r="C99" s="13" t="n">
        <f aca="false">CE_GL!$E$82</f>
        <v>82449.3140000103</v>
      </c>
      <c r="D99" s="14" t="n">
        <f aca="false">C99-B99</f>
        <v>814051.319710504</v>
      </c>
    </row>
    <row r="100" customFormat="false" ht="12.75" hidden="false" customHeight="false" outlineLevel="0" collapsed="false">
      <c r="A100" s="11" t="s">
        <v>16</v>
      </c>
      <c r="B100" s="12" t="n">
        <f aca="false">'NE-FLSH'!$M$82</f>
        <v>686320.744753603</v>
      </c>
      <c r="C100" s="13" t="n">
        <f aca="false">NE_GL!$E$82</f>
        <v>-1736842.27300006</v>
      </c>
      <c r="D100" s="14" t="n">
        <f aca="false">C100-B100</f>
        <v>-2423163.01775366</v>
      </c>
    </row>
    <row r="101" customFormat="false" ht="12.75" hidden="false" customHeight="false" outlineLevel="0" collapsed="false">
      <c r="A101" s="11" t="s">
        <v>33</v>
      </c>
      <c r="B101" s="13" t="n">
        <f aca="false">'SE-EGM-FLSH'!$M$82</f>
        <v>0</v>
      </c>
      <c r="C101" s="13" t="n">
        <f aca="false">'SE-EGM-GL'!$E$82</f>
        <v>0</v>
      </c>
      <c r="D101" s="14" t="n">
        <f aca="false">C101-B101</f>
        <v>0</v>
      </c>
    </row>
    <row r="102" customFormat="false" ht="12.75" hidden="false" customHeight="false" outlineLevel="0" collapsed="false">
      <c r="A102" s="11" t="s">
        <v>34</v>
      </c>
      <c r="B102" s="13" t="n">
        <f aca="false">'SE-LRC-FLSH'!$M$82</f>
        <v>-2776295.58717003</v>
      </c>
      <c r="C102" s="13" t="n">
        <f aca="false">'SE-LRC-GL'!$E$82</f>
        <v>209708.181999997</v>
      </c>
      <c r="D102" s="14" t="n">
        <f aca="false">C102-B102</f>
        <v>2986003.76917002</v>
      </c>
    </row>
    <row r="103" customFormat="false" ht="12.75" hidden="false" customHeight="false" outlineLevel="0" collapsed="false">
      <c r="A103" s="11" t="s">
        <v>20</v>
      </c>
      <c r="B103" s="13" t="n">
        <f aca="false">'TX-EGM-FLSH'!$M$82</f>
        <v>-251078.469014775</v>
      </c>
      <c r="C103" s="13" t="n">
        <f aca="false">'TX-EGM-GL'!$E$82</f>
        <v>702522.305999999</v>
      </c>
      <c r="D103" s="14" t="n">
        <f aca="false">C103-B103</f>
        <v>953600.775014774</v>
      </c>
    </row>
    <row r="104" customFormat="false" ht="12.75" hidden="false" customHeight="false" outlineLevel="0" collapsed="false">
      <c r="A104" s="11" t="s">
        <v>21</v>
      </c>
      <c r="B104" s="13" t="n">
        <f aca="false">'TX-HPL-FLSH'!$M$82</f>
        <v>-21086.2156979293</v>
      </c>
      <c r="C104" s="13" t="n">
        <f aca="false">'TX-HPL-GL '!$E$82</f>
        <v>-1045618.5836</v>
      </c>
      <c r="D104" s="14" t="n">
        <f aca="false">C104-B104</f>
        <v>-1024532.36790207</v>
      </c>
    </row>
    <row r="105" customFormat="false" ht="12.75" hidden="false" customHeight="false" outlineLevel="0" collapsed="false">
      <c r="A105" s="11" t="s">
        <v>23</v>
      </c>
      <c r="B105" s="13" t="n">
        <f aca="false">'WE-FLSH'!$M$82</f>
        <v>244501.051009938</v>
      </c>
      <c r="C105" s="13" t="n">
        <f aca="false">'WE-GL '!$E$82</f>
        <v>46776.7459999968</v>
      </c>
      <c r="D105" s="14" t="n">
        <f aca="false">C105-B105</f>
        <v>-197724.305009941</v>
      </c>
    </row>
    <row r="106" customFormat="false" ht="12.75" hidden="false" customHeight="false" outlineLevel="0" collapsed="false">
      <c r="A106" s="11" t="s">
        <v>24</v>
      </c>
      <c r="B106" s="13" t="n">
        <f aca="false">STG_FLSH!$M$82</f>
        <v>1540000</v>
      </c>
      <c r="C106" s="13" t="n">
        <f aca="false">STG_GL!$E$82</f>
        <v>1722384</v>
      </c>
      <c r="D106" s="14" t="n">
        <f aca="false">C106-B106</f>
        <v>182384</v>
      </c>
    </row>
    <row r="107" customFormat="false" ht="12.75" hidden="false" customHeight="false" outlineLevel="0" collapsed="false">
      <c r="A107" s="11" t="s">
        <v>25</v>
      </c>
      <c r="B107" s="13" t="n">
        <f aca="false">TRNSPT_FLSH!$M$82</f>
        <v>0</v>
      </c>
      <c r="C107" s="13" t="n">
        <f aca="false">'TRANSPT_GL '!$E$82</f>
        <v>0</v>
      </c>
      <c r="D107" s="14" t="n">
        <f aca="false">C107-B107</f>
        <v>0</v>
      </c>
    </row>
    <row r="108" customFormat="false" ht="12.75" hidden="false" customHeight="false" outlineLevel="0" collapsed="false">
      <c r="A108" s="11" t="s">
        <v>35</v>
      </c>
      <c r="B108" s="13" t="n">
        <f aca="false">BGC_FLSH!$M$82</f>
        <v>-51617</v>
      </c>
      <c r="C108" s="13" t="n">
        <f aca="false">BGC_GL!$E$82</f>
        <v>788060.211999996</v>
      </c>
      <c r="D108" s="14" t="n">
        <f aca="false">C108-B108</f>
        <v>839677.211999996</v>
      </c>
    </row>
    <row r="109" customFormat="false" ht="13.5" hidden="false" customHeight="false" outlineLevel="0" collapsed="false">
      <c r="A109" s="11" t="s">
        <v>27</v>
      </c>
      <c r="B109" s="17" t="n">
        <f aca="false">SUM(B99:B108)</f>
        <v>-1360857.48182968</v>
      </c>
      <c r="C109" s="17" t="n">
        <f aca="false">SUM(C99:C108)</f>
        <v>769439.903399938</v>
      </c>
      <c r="D109" s="18" t="n">
        <f aca="false">SUM(D99:D108)</f>
        <v>2130297.38522962</v>
      </c>
    </row>
    <row r="110" customFormat="false" ht="13.5" hidden="false" customHeight="false" outlineLevel="0" collapsed="false">
      <c r="A110" s="19" t="s">
        <v>28</v>
      </c>
      <c r="B110" s="20" t="n">
        <f aca="false">TOTAL!$E$82</f>
        <v>-1360857.48182972</v>
      </c>
      <c r="C110" s="20" t="n">
        <f aca="false">TOTAL!$G$82</f>
        <v>769439.903399991</v>
      </c>
      <c r="D110" s="21" t="n">
        <f aca="false">TOTAL!$I$82</f>
        <v>2130297.38522965</v>
      </c>
    </row>
    <row r="111" customFormat="false" ht="12.75" hidden="false" customHeight="false" outlineLevel="0" collapsed="false">
      <c r="B111" s="22"/>
      <c r="C111" s="22"/>
      <c r="D111" s="22"/>
    </row>
    <row r="112" customFormat="false" ht="12.75" hidden="false" customHeight="false" outlineLevel="0" collapsed="false">
      <c r="B112" s="22" t="n">
        <f aca="false">+B109-B110</f>
        <v>4.00468707084656E-008</v>
      </c>
      <c r="C112" s="22" t="n">
        <f aca="false">+C109-C110</f>
        <v>-5.32018020749092E-008</v>
      </c>
      <c r="D112" s="22"/>
    </row>
    <row r="113" customFormat="false" ht="13.5" hidden="false" customHeight="false" outlineLevel="0" collapsed="false"/>
    <row r="114" customFormat="false" ht="18.75" hidden="false" customHeight="false" outlineLevel="0" collapsed="false">
      <c r="A114" s="7" t="s">
        <v>10</v>
      </c>
      <c r="B114" s="8" t="s">
        <v>29</v>
      </c>
      <c r="C114" s="8" t="s">
        <v>12</v>
      </c>
      <c r="D114" s="8" t="s">
        <v>13</v>
      </c>
    </row>
    <row r="115" customFormat="false" ht="12.75" hidden="false" customHeight="false" outlineLevel="0" collapsed="false">
      <c r="A115" s="11" t="s">
        <v>15</v>
      </c>
      <c r="B115" s="12" t="n">
        <f aca="false">'[2]ST Warroom 97&amp;98'!$B$89</f>
        <v>0</v>
      </c>
      <c r="C115" s="13" t="n">
        <f aca="false">C99</f>
        <v>82449.3140000103</v>
      </c>
      <c r="D115" s="14" t="n">
        <f aca="false">C115-B115</f>
        <v>82449.3140000103</v>
      </c>
    </row>
    <row r="116" customFormat="false" ht="12.75" hidden="false" customHeight="false" outlineLevel="0" collapsed="false">
      <c r="A116" s="11" t="s">
        <v>16</v>
      </c>
      <c r="B116" s="12" t="n">
        <f aca="false">'[2]ST Warroom 97&amp;98'!$C$89</f>
        <v>0</v>
      </c>
      <c r="C116" s="13" t="n">
        <f aca="false">C100</f>
        <v>-1736842.27300006</v>
      </c>
      <c r="D116" s="14" t="n">
        <f aca="false">C116-B116</f>
        <v>-1736842.27300006</v>
      </c>
    </row>
    <row r="117" customFormat="false" ht="12.75" hidden="false" customHeight="false" outlineLevel="0" collapsed="false">
      <c r="A117" s="11" t="s">
        <v>36</v>
      </c>
      <c r="B117" s="13" t="n">
        <f aca="false">'[2]ST Warroom 97&amp;98'!$E$89</f>
        <v>0</v>
      </c>
      <c r="C117" s="13" t="n">
        <f aca="false">C101+C102</f>
        <v>209708.181999997</v>
      </c>
      <c r="D117" s="14" t="n">
        <f aca="false">C117-B117</f>
        <v>209708.181999997</v>
      </c>
    </row>
    <row r="118" customFormat="false" ht="12.75" hidden="false" customHeight="false" outlineLevel="0" collapsed="false">
      <c r="A118" s="11" t="s">
        <v>31</v>
      </c>
      <c r="B118" s="13" t="n">
        <f aca="false">'[2]ST Warroom 97&amp;98'!$F$89</f>
        <v>0</v>
      </c>
      <c r="C118" s="13" t="n">
        <f aca="false">C103+C104</f>
        <v>-343096.277600003</v>
      </c>
      <c r="D118" s="14" t="n">
        <f aca="false">C118-B118</f>
        <v>-343096.277600003</v>
      </c>
    </row>
    <row r="119" customFormat="false" ht="12.75" hidden="false" customHeight="false" outlineLevel="0" collapsed="false">
      <c r="A119" s="11" t="s">
        <v>23</v>
      </c>
      <c r="B119" s="13" t="n">
        <f aca="false">'[2]ST Warroom 97&amp;98'!$G$89</f>
        <v>0</v>
      </c>
      <c r="C119" s="13" t="n">
        <f aca="false">C105</f>
        <v>46776.7459999968</v>
      </c>
      <c r="D119" s="14" t="n">
        <f aca="false">C119-B119</f>
        <v>46776.7459999968</v>
      </c>
    </row>
    <row r="120" customFormat="false" ht="12.75" hidden="false" customHeight="false" outlineLevel="0" collapsed="false">
      <c r="A120" s="11" t="s">
        <v>24</v>
      </c>
      <c r="B120" s="13" t="n">
        <f aca="false">'[2]ST Warroom 97&amp;98'!$H$89</f>
        <v>0</v>
      </c>
      <c r="C120" s="13" t="n">
        <f aca="false">C106</f>
        <v>1722384</v>
      </c>
      <c r="D120" s="14" t="n">
        <f aca="false">C120-B120</f>
        <v>1722384</v>
      </c>
    </row>
    <row r="121" customFormat="false" ht="12.75" hidden="false" customHeight="false" outlineLevel="0" collapsed="false">
      <c r="A121" s="11" t="s">
        <v>25</v>
      </c>
      <c r="B121" s="13" t="n">
        <f aca="false">'[2]ST Warroom 97&amp;98'!$I$89</f>
        <v>0</v>
      </c>
      <c r="C121" s="13" t="n">
        <f aca="false">C107</f>
        <v>0</v>
      </c>
      <c r="D121" s="14" t="n">
        <f aca="false">C121-B121</f>
        <v>0</v>
      </c>
    </row>
    <row r="122" customFormat="false" ht="12.75" hidden="false" customHeight="false" outlineLevel="0" collapsed="false">
      <c r="A122" s="11" t="s">
        <v>35</v>
      </c>
      <c r="B122" s="13" t="n">
        <f aca="false">'[2]ST Warroom 97&amp;98'!$D$89</f>
        <v>0</v>
      </c>
      <c r="C122" s="13" t="n">
        <f aca="false">C108</f>
        <v>788060.211999996</v>
      </c>
      <c r="D122" s="14" t="n">
        <f aca="false">C122-B122</f>
        <v>788060.211999996</v>
      </c>
    </row>
    <row r="123" customFormat="false" ht="13.5" hidden="false" customHeight="false" outlineLevel="0" collapsed="false">
      <c r="A123" s="11" t="s">
        <v>27</v>
      </c>
      <c r="B123" s="17" t="n">
        <f aca="false">SUM(B115:B122)</f>
        <v>0</v>
      </c>
      <c r="C123" s="17" t="n">
        <f aca="false">SUM(C115:C122)</f>
        <v>769439.903399938</v>
      </c>
      <c r="D123" s="18" t="n">
        <f aca="false">SUM(D115:D122)</f>
        <v>769439.903399938</v>
      </c>
    </row>
    <row r="124" customFormat="false" ht="13.5" hidden="false" customHeight="false" outlineLevel="0" collapsed="false">
      <c r="A124" s="19" t="s">
        <v>32</v>
      </c>
      <c r="B124" s="20" t="n">
        <f aca="false">'[2]ST Warroom 97&amp;98'!$M$89</f>
        <v>0</v>
      </c>
      <c r="C124" s="20" t="n">
        <f aca="false">TOTAL!$G$82</f>
        <v>769439.903399991</v>
      </c>
      <c r="D124" s="21" t="n">
        <f aca="false">C124-B124</f>
        <v>769439.903399991</v>
      </c>
    </row>
    <row r="126" customFormat="false" ht="12.75" hidden="false" customHeight="false" outlineLevel="0" collapsed="false">
      <c r="C126" s="22" t="n">
        <f aca="false">C124-[2]OAvsACT!$C$39</f>
        <v>-27342584.8766</v>
      </c>
      <c r="D126" s="24" t="n">
        <f aca="false">-D124+[2]OAvsACT!$G$39</f>
        <v>1902564.87660001</v>
      </c>
    </row>
    <row r="128" customFormat="false" ht="12.75" hidden="false" customHeight="false" outlineLevel="0" collapsed="false">
      <c r="D128" s="25"/>
    </row>
  </sheetData>
  <mergeCells count="5">
    <mergeCell ref="A1:D1"/>
    <mergeCell ref="A2:D2"/>
    <mergeCell ref="A3:D3"/>
    <mergeCell ref="A4:D4"/>
    <mergeCell ref="A5:D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 &amp;P&amp;R&amp;D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V42" activePane="bottomRight" state="frozen"/>
      <selection pane="topLeft" activeCell="A1" activeCellId="0" sqref="A1"/>
      <selection pane="topRight" activeCell="V1" activeCellId="0" sqref="V1"/>
      <selection pane="bottomLeft" activeCell="A42" activeCellId="0" sqref="A42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28"/>
    <col collapsed="false" customWidth="true" hidden="false" outlineLevel="0" max="57" min="12" style="0" width="15.28"/>
    <col collapsed="false" customWidth="false" hidden="true" outlineLevel="0" max="64" min="62" style="0" width="9.06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154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1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84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120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6206968</v>
      </c>
      <c r="E11" s="47" t="n">
        <f aca="false">SUM(G11,I11,K11,M11,O11,Q11,S11,U11,W11,Y11,AA11,AC11,AE11,AG11,AI11,AK11,AM11)</f>
        <v>6335052.27</v>
      </c>
      <c r="F11" s="13" t="n">
        <f aca="false">'TIE-OUT'!X11+RECLASS!X11</f>
        <v>0</v>
      </c>
      <c r="G11" s="47" t="n">
        <f aca="false">'TIE-OUT'!Y11+RECLASS!Y11</f>
        <v>0</v>
      </c>
      <c r="H11" s="129" t="n">
        <f aca="false">+Actuals!E84</f>
        <v>6206940</v>
      </c>
      <c r="I11" s="130" t="n">
        <f aca="false">+Actuals!F84</f>
        <v>6390265.72</v>
      </c>
      <c r="J11" s="129" t="n">
        <f aca="false">+Actuals!G84</f>
        <v>-0</v>
      </c>
      <c r="K11" s="87" t="n">
        <f aca="false">+Actuals!H84</f>
        <v>3848545.33</v>
      </c>
      <c r="L11" s="129" t="n">
        <f aca="false">+Actuals!I84</f>
        <v>28</v>
      </c>
      <c r="M11" s="130" t="n">
        <f aca="false">+Actuals!J84</f>
        <v>1.8</v>
      </c>
      <c r="N11" s="129" t="n">
        <f aca="false">+Actuals!K84</f>
        <v>-0</v>
      </c>
      <c r="O11" s="130" t="n">
        <f aca="false">+Actuals!L84</f>
        <v>56424.42</v>
      </c>
      <c r="P11" s="129" t="n">
        <f aca="false">+Actuals!M84</f>
        <v>-0</v>
      </c>
      <c r="Q11" s="130" t="n">
        <f aca="false">+Actuals!N84</f>
        <v>-0</v>
      </c>
      <c r="R11" s="129" t="n">
        <f aca="false">+Actuals!O84</f>
        <v>0</v>
      </c>
      <c r="S11" s="130" t="n">
        <f aca="false">+Actuals!P84</f>
        <v>0</v>
      </c>
      <c r="T11" s="129" t="n">
        <f aca="false">+Actuals!Q84</f>
        <v>0</v>
      </c>
      <c r="U11" s="130" t="n">
        <f aca="false">+Actuals!R84</f>
        <v>0</v>
      </c>
      <c r="V11" s="129" t="n">
        <f aca="false">+Actuals!S84</f>
        <v>0</v>
      </c>
      <c r="W11" s="130" t="n">
        <f aca="false">+Actuals!T84</f>
        <v>0</v>
      </c>
      <c r="X11" s="129" t="n">
        <f aca="false">+Actuals!U84</f>
        <v>0</v>
      </c>
      <c r="Y11" s="130" t="n">
        <f aca="false">+Actuals!V84</f>
        <v>0</v>
      </c>
      <c r="Z11" s="129" t="n">
        <f aca="false">+Actuals!W84</f>
        <v>-0</v>
      </c>
      <c r="AA11" s="130" t="n">
        <f aca="false">+Actuals!X84</f>
        <v>-3960185</v>
      </c>
      <c r="AB11" s="129" t="n">
        <f aca="false">+Actuals!Y84</f>
        <v>0</v>
      </c>
      <c r="AC11" s="130" t="n">
        <f aca="false">+Actuals!Z84</f>
        <v>0</v>
      </c>
      <c r="AD11" s="129" t="n">
        <f aca="false">+Actuals!AA84</f>
        <v>0</v>
      </c>
      <c r="AE11" s="130" t="n">
        <f aca="false">+Actuals!AB84</f>
        <v>0</v>
      </c>
      <c r="AF11" s="129" t="n">
        <f aca="false">+Actuals!AC84</f>
        <v>0</v>
      </c>
      <c r="AG11" s="130" t="n">
        <f aca="false">+Actuals!AD84</f>
        <v>0</v>
      </c>
      <c r="AH11" s="129" t="n">
        <f aca="false">+Actuals!AE84</f>
        <v>0</v>
      </c>
      <c r="AI11" s="130" t="n">
        <f aca="false">+Actuals!AF84</f>
        <v>0</v>
      </c>
      <c r="AJ11" s="129" t="n">
        <f aca="false">+Actuals!AG84</f>
        <v>0</v>
      </c>
      <c r="AK11" s="130" t="n">
        <f aca="false">+Actuals!AH84</f>
        <v>0</v>
      </c>
      <c r="AL11" s="129" t="n">
        <f aca="false">+Actuals!AI84</f>
        <v>0</v>
      </c>
      <c r="AM11" s="130" t="n">
        <f aca="false">+Actuals!AJ84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0</v>
      </c>
      <c r="F12" s="13" t="n">
        <f aca="false">'TIE-OUT'!X12+RECLASS!X12</f>
        <v>0</v>
      </c>
      <c r="G12" s="47" t="n">
        <f aca="false">'TIE-OUT'!Y12+RECLASS!Y12</f>
        <v>0</v>
      </c>
      <c r="H12" s="129" t="n">
        <f aca="false">+Actuals!E85</f>
        <v>0</v>
      </c>
      <c r="I12" s="130" t="n">
        <f aca="false">+Actuals!F85</f>
        <v>0</v>
      </c>
      <c r="J12" s="129" t="n">
        <f aca="false">+Actuals!G85</f>
        <v>0</v>
      </c>
      <c r="K12" s="87" t="n">
        <f aca="false">+Actuals!H85</f>
        <v>0</v>
      </c>
      <c r="L12" s="129" t="n">
        <f aca="false">+Actuals!I85</f>
        <v>0</v>
      </c>
      <c r="M12" s="130" t="n">
        <f aca="false">+Actuals!J85</f>
        <v>0</v>
      </c>
      <c r="N12" s="129" t="n">
        <f aca="false">+Actuals!K85</f>
        <v>0</v>
      </c>
      <c r="O12" s="130" t="n">
        <f aca="false">+Actuals!L85</f>
        <v>0</v>
      </c>
      <c r="P12" s="129" t="n">
        <f aca="false">+Actuals!M85</f>
        <v>0</v>
      </c>
      <c r="Q12" s="130" t="n">
        <f aca="false">+Actuals!N85</f>
        <v>0</v>
      </c>
      <c r="R12" s="129" t="n">
        <f aca="false">+Actuals!O85</f>
        <v>0</v>
      </c>
      <c r="S12" s="130" t="n">
        <f aca="false">+Actuals!P85</f>
        <v>0</v>
      </c>
      <c r="T12" s="129" t="n">
        <f aca="false">+Actuals!Q85</f>
        <v>0</v>
      </c>
      <c r="U12" s="130" t="n">
        <f aca="false">+Actuals!R85</f>
        <v>0</v>
      </c>
      <c r="V12" s="129" t="n">
        <f aca="false">+Actuals!S85</f>
        <v>0</v>
      </c>
      <c r="W12" s="130" t="n">
        <f aca="false">+Actuals!T85</f>
        <v>0</v>
      </c>
      <c r="X12" s="129" t="n">
        <f aca="false">+Actuals!U85</f>
        <v>0</v>
      </c>
      <c r="Y12" s="130" t="n">
        <f aca="false">+Actuals!V85</f>
        <v>0</v>
      </c>
      <c r="Z12" s="129" t="n">
        <f aca="false">+Actuals!W85</f>
        <v>0</v>
      </c>
      <c r="AA12" s="130" t="n">
        <f aca="false">+Actuals!X85</f>
        <v>0</v>
      </c>
      <c r="AB12" s="129" t="n">
        <f aca="false">+Actuals!Y85</f>
        <v>0</v>
      </c>
      <c r="AC12" s="130" t="n">
        <f aca="false">+Actuals!Z85</f>
        <v>0</v>
      </c>
      <c r="AD12" s="129" t="n">
        <f aca="false">+Actuals!AA85</f>
        <v>0</v>
      </c>
      <c r="AE12" s="130" t="n">
        <f aca="false">+Actuals!AB85</f>
        <v>0</v>
      </c>
      <c r="AF12" s="129" t="n">
        <f aca="false">+Actuals!AC85</f>
        <v>0</v>
      </c>
      <c r="AG12" s="130" t="n">
        <f aca="false">+Actuals!AD85</f>
        <v>0</v>
      </c>
      <c r="AH12" s="129" t="n">
        <f aca="false">+Actuals!AE85</f>
        <v>0</v>
      </c>
      <c r="AI12" s="130" t="n">
        <f aca="false">+Actuals!AF85</f>
        <v>0</v>
      </c>
      <c r="AJ12" s="129" t="n">
        <f aca="false">+Actuals!AG85</f>
        <v>0</v>
      </c>
      <c r="AK12" s="130" t="n">
        <f aca="false">+Actuals!AH85</f>
        <v>0</v>
      </c>
      <c r="AL12" s="129" t="n">
        <f aca="false">+Actuals!AI85</f>
        <v>0</v>
      </c>
      <c r="AM12" s="130" t="n">
        <f aca="false">+Actuals!AJ85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14078963</v>
      </c>
      <c r="E13" s="47" t="n">
        <f aca="false">SUM(G13,I13,K13,M13,O13,Q13,S13,U13,W13,Y13,AA13,AC13,AE13,AG13,AI13,AK13,AM13)</f>
        <v>31390395</v>
      </c>
      <c r="F13" s="13" t="n">
        <f aca="false">'TIE-OUT'!X13+RECLASS!X13</f>
        <v>0</v>
      </c>
      <c r="G13" s="47" t="n">
        <f aca="false">'TIE-OUT'!Y13+RECLASS!Y13</f>
        <v>0</v>
      </c>
      <c r="H13" s="129" t="n">
        <f aca="false">+Actuals!E86</f>
        <v>14078963</v>
      </c>
      <c r="I13" s="130" t="n">
        <f aca="false">+Actuals!F86</f>
        <v>31390395</v>
      </c>
      <c r="J13" s="129" t="n">
        <f aca="false">+Actuals!G86</f>
        <v>-0</v>
      </c>
      <c r="K13" s="87" t="n">
        <f aca="false">+Actuals!H86</f>
        <v>-0</v>
      </c>
      <c r="L13" s="129" t="n">
        <f aca="false">+Actuals!I86</f>
        <v>-0</v>
      </c>
      <c r="M13" s="130" t="n">
        <f aca="false">+Actuals!J86</f>
        <v>-0</v>
      </c>
      <c r="N13" s="129" t="n">
        <f aca="false">+Actuals!K86</f>
        <v>0</v>
      </c>
      <c r="O13" s="130" t="n">
        <f aca="false">+Actuals!L86</f>
        <v>0</v>
      </c>
      <c r="P13" s="129" t="n">
        <f aca="false">+Actuals!M86</f>
        <v>0</v>
      </c>
      <c r="Q13" s="130" t="n">
        <f aca="false">+Actuals!N86</f>
        <v>0</v>
      </c>
      <c r="R13" s="129" t="n">
        <f aca="false">+Actuals!O86</f>
        <v>0</v>
      </c>
      <c r="S13" s="130" t="n">
        <f aca="false">+Actuals!P86</f>
        <v>0</v>
      </c>
      <c r="T13" s="129" t="n">
        <f aca="false">+Actuals!Q86</f>
        <v>0</v>
      </c>
      <c r="U13" s="130" t="n">
        <f aca="false">+Actuals!R86</f>
        <v>0</v>
      </c>
      <c r="V13" s="129" t="n">
        <f aca="false">+Actuals!S86</f>
        <v>0</v>
      </c>
      <c r="W13" s="130" t="n">
        <f aca="false">+Actuals!T86</f>
        <v>0</v>
      </c>
      <c r="X13" s="129" t="n">
        <f aca="false">+Actuals!U86</f>
        <v>0</v>
      </c>
      <c r="Y13" s="130" t="n">
        <f aca="false">+Actuals!V86</f>
        <v>0</v>
      </c>
      <c r="Z13" s="129" t="n">
        <f aca="false">+Actuals!W86</f>
        <v>0</v>
      </c>
      <c r="AA13" s="130" t="n">
        <f aca="false">+Actuals!X86</f>
        <v>0</v>
      </c>
      <c r="AB13" s="129" t="n">
        <f aca="false">+Actuals!Y86</f>
        <v>0</v>
      </c>
      <c r="AC13" s="130" t="n">
        <f aca="false">+Actuals!Z86</f>
        <v>0</v>
      </c>
      <c r="AD13" s="129" t="n">
        <f aca="false">+Actuals!AA86</f>
        <v>0</v>
      </c>
      <c r="AE13" s="130" t="n">
        <f aca="false">+Actuals!AB86</f>
        <v>0</v>
      </c>
      <c r="AF13" s="129" t="n">
        <f aca="false">+Actuals!AC86</f>
        <v>0</v>
      </c>
      <c r="AG13" s="130" t="n">
        <f aca="false">+Actuals!AD86</f>
        <v>0</v>
      </c>
      <c r="AH13" s="129" t="n">
        <f aca="false">+Actuals!AE86</f>
        <v>0</v>
      </c>
      <c r="AI13" s="130" t="n">
        <f aca="false">+Actuals!AF86</f>
        <v>0</v>
      </c>
      <c r="AJ13" s="129" t="n">
        <f aca="false">+Actuals!AG86</f>
        <v>0</v>
      </c>
      <c r="AK13" s="130" t="n">
        <f aca="false">+Actuals!AH86</f>
        <v>0</v>
      </c>
      <c r="AL13" s="129" t="n">
        <f aca="false">+Actuals!AI86</f>
        <v>0</v>
      </c>
      <c r="AM13" s="130" t="n">
        <f aca="false">+Actuals!AJ86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'TIE-OUT'!X14+RECLASS!X14</f>
        <v>0</v>
      </c>
      <c r="G14" s="47" t="n">
        <f aca="false">'TIE-OUT'!Y14+RECLASS!Y14</f>
        <v>0</v>
      </c>
      <c r="H14" s="129" t="n">
        <f aca="false">+Actuals!E87</f>
        <v>0</v>
      </c>
      <c r="I14" s="130" t="n">
        <f aca="false">+Actuals!F87</f>
        <v>0</v>
      </c>
      <c r="J14" s="129" t="n">
        <f aca="false">+Actuals!G87</f>
        <v>0</v>
      </c>
      <c r="K14" s="87" t="n">
        <f aca="false">+Actuals!H87</f>
        <v>0</v>
      </c>
      <c r="L14" s="129" t="n">
        <f aca="false">+Actuals!I87</f>
        <v>0</v>
      </c>
      <c r="M14" s="130" t="n">
        <f aca="false">+Actuals!J87</f>
        <v>0</v>
      </c>
      <c r="N14" s="129" t="n">
        <f aca="false">+Actuals!K87</f>
        <v>0</v>
      </c>
      <c r="O14" s="130" t="n">
        <f aca="false">+Actuals!L87</f>
        <v>0</v>
      </c>
      <c r="P14" s="129" t="n">
        <f aca="false">+Actuals!M87</f>
        <v>0</v>
      </c>
      <c r="Q14" s="130" t="n">
        <f aca="false">+Actuals!N87</f>
        <v>0</v>
      </c>
      <c r="R14" s="129" t="n">
        <f aca="false">+Actuals!O87</f>
        <v>0</v>
      </c>
      <c r="S14" s="130" t="n">
        <f aca="false">+Actuals!P87</f>
        <v>0</v>
      </c>
      <c r="T14" s="129" t="n">
        <f aca="false">+Actuals!Q87</f>
        <v>0</v>
      </c>
      <c r="U14" s="130" t="n">
        <f aca="false">+Actuals!R87</f>
        <v>0</v>
      </c>
      <c r="V14" s="129" t="n">
        <f aca="false">+Actuals!S87</f>
        <v>0</v>
      </c>
      <c r="W14" s="130" t="n">
        <f aca="false">+Actuals!T87</f>
        <v>0</v>
      </c>
      <c r="X14" s="129" t="n">
        <f aca="false">+Actuals!U87</f>
        <v>0</v>
      </c>
      <c r="Y14" s="130" t="n">
        <f aca="false">+Actuals!V87</f>
        <v>0</v>
      </c>
      <c r="Z14" s="129" t="n">
        <f aca="false">+Actuals!W87</f>
        <v>0</v>
      </c>
      <c r="AA14" s="130" t="n">
        <f aca="false">+Actuals!X87</f>
        <v>0</v>
      </c>
      <c r="AB14" s="129" t="n">
        <f aca="false">+Actuals!Y87</f>
        <v>0</v>
      </c>
      <c r="AC14" s="130" t="n">
        <f aca="false">+Actuals!Z87</f>
        <v>0</v>
      </c>
      <c r="AD14" s="129" t="n">
        <f aca="false">+Actuals!AA87</f>
        <v>0</v>
      </c>
      <c r="AE14" s="130" t="n">
        <f aca="false">+Actuals!AB87</f>
        <v>0</v>
      </c>
      <c r="AF14" s="129" t="n">
        <f aca="false">+Actuals!AC87</f>
        <v>0</v>
      </c>
      <c r="AG14" s="130" t="n">
        <f aca="false">+Actuals!AD87</f>
        <v>0</v>
      </c>
      <c r="AH14" s="129" t="n">
        <f aca="false">+Actuals!AE87</f>
        <v>0</v>
      </c>
      <c r="AI14" s="130" t="n">
        <f aca="false">+Actuals!AF87</f>
        <v>0</v>
      </c>
      <c r="AJ14" s="129" t="n">
        <f aca="false">+Actuals!AG87</f>
        <v>0</v>
      </c>
      <c r="AK14" s="130" t="n">
        <f aca="false">+Actuals!AH87</f>
        <v>0</v>
      </c>
      <c r="AL14" s="129" t="n">
        <f aca="false">+Actuals!AI87</f>
        <v>0</v>
      </c>
      <c r="AM14" s="130" t="n">
        <f aca="false">+Actuals!AJ87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'TIE-OUT'!X15+RECLASS!X15</f>
        <v>0</v>
      </c>
      <c r="G15" s="115" t="n">
        <f aca="false">'TIE-OUT'!Y15+RECLASS!Y15</f>
        <v>0</v>
      </c>
      <c r="H15" s="129" t="n">
        <f aca="false">+Actuals!E88</f>
        <v>0</v>
      </c>
      <c r="I15" s="130" t="n">
        <f aca="false">+Actuals!F88</f>
        <v>0</v>
      </c>
      <c r="J15" s="129" t="n">
        <f aca="false">+Actuals!G88</f>
        <v>0</v>
      </c>
      <c r="K15" s="87" t="n">
        <f aca="false">+Actuals!H88</f>
        <v>0</v>
      </c>
      <c r="L15" s="129" t="n">
        <f aca="false">+Actuals!I88</f>
        <v>0</v>
      </c>
      <c r="M15" s="130" t="n">
        <f aca="false">+Actuals!J88</f>
        <v>0</v>
      </c>
      <c r="N15" s="129" t="n">
        <f aca="false">+Actuals!K88</f>
        <v>0</v>
      </c>
      <c r="O15" s="130" t="n">
        <f aca="false">+Actuals!L88</f>
        <v>0</v>
      </c>
      <c r="P15" s="129" t="n">
        <f aca="false">+Actuals!M88</f>
        <v>0</v>
      </c>
      <c r="Q15" s="130" t="n">
        <f aca="false">+Actuals!N88</f>
        <v>0</v>
      </c>
      <c r="R15" s="129" t="n">
        <f aca="false">+Actuals!O88</f>
        <v>0</v>
      </c>
      <c r="S15" s="130" t="n">
        <f aca="false">+Actuals!P88</f>
        <v>0</v>
      </c>
      <c r="T15" s="129" t="n">
        <f aca="false">+Actuals!Q88</f>
        <v>0</v>
      </c>
      <c r="U15" s="130" t="n">
        <f aca="false">+Actuals!R88</f>
        <v>0</v>
      </c>
      <c r="V15" s="129" t="n">
        <f aca="false">+Actuals!S88</f>
        <v>0</v>
      </c>
      <c r="W15" s="130" t="n">
        <f aca="false">+Actuals!T88</f>
        <v>0</v>
      </c>
      <c r="X15" s="129" t="n">
        <f aca="false">+Actuals!U88</f>
        <v>0</v>
      </c>
      <c r="Y15" s="130" t="n">
        <f aca="false">+Actuals!V88</f>
        <v>0</v>
      </c>
      <c r="Z15" s="129" t="n">
        <f aca="false">+Actuals!W88</f>
        <v>0</v>
      </c>
      <c r="AA15" s="130" t="n">
        <f aca="false">+Actuals!X88</f>
        <v>0</v>
      </c>
      <c r="AB15" s="129" t="n">
        <f aca="false">+Actuals!Y88</f>
        <v>0</v>
      </c>
      <c r="AC15" s="130" t="n">
        <f aca="false">+Actuals!Z88</f>
        <v>0</v>
      </c>
      <c r="AD15" s="129" t="n">
        <f aca="false">+Actuals!AA88</f>
        <v>0</v>
      </c>
      <c r="AE15" s="130" t="n">
        <f aca="false">+Actuals!AB88</f>
        <v>0</v>
      </c>
      <c r="AF15" s="129" t="n">
        <f aca="false">+Actuals!AC88</f>
        <v>0</v>
      </c>
      <c r="AG15" s="130" t="n">
        <f aca="false">+Actuals!AD88</f>
        <v>0</v>
      </c>
      <c r="AH15" s="129" t="n">
        <f aca="false">+Actuals!AE88</f>
        <v>0</v>
      </c>
      <c r="AI15" s="130" t="n">
        <f aca="false">+Actuals!AF88</f>
        <v>0</v>
      </c>
      <c r="AJ15" s="129" t="n">
        <f aca="false">+Actuals!AG88</f>
        <v>0</v>
      </c>
      <c r="AK15" s="130" t="n">
        <f aca="false">+Actuals!AH88</f>
        <v>0</v>
      </c>
      <c r="AL15" s="129" t="n">
        <f aca="false">+Actuals!AI88</f>
        <v>0</v>
      </c>
      <c r="AM15" s="130" t="n">
        <f aca="false">+Actuals!AJ88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20285931</v>
      </c>
      <c r="E16" s="48" t="n">
        <f aca="false">SUM(E11:E15)</f>
        <v>37725447.27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20285903</v>
      </c>
      <c r="I16" s="48" t="n">
        <f aca="false">SUM(I11:I15)</f>
        <v>37780660.72</v>
      </c>
      <c r="J16" s="17" t="n">
        <f aca="false">SUM(J11:J15)</f>
        <v>0</v>
      </c>
      <c r="K16" s="86" t="n">
        <f aca="false">SUM(K11:K15)</f>
        <v>3848545.33</v>
      </c>
      <c r="L16" s="17" t="n">
        <f aca="false">SUM(L11:L15)</f>
        <v>28</v>
      </c>
      <c r="M16" s="48" t="n">
        <f aca="false">SUM(M11:M15)</f>
        <v>1.8</v>
      </c>
      <c r="N16" s="17" t="n">
        <f aca="false">SUM(N11:N15)</f>
        <v>0</v>
      </c>
      <c r="O16" s="48" t="n">
        <f aca="false">SUM(O11:O15)</f>
        <v>56424.42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-3960185</v>
      </c>
      <c r="AB16" s="17" t="n">
        <f aca="false">SUM(AB11:AB15)</f>
        <v>0</v>
      </c>
      <c r="AC16" s="48" t="n">
        <f aca="false">SUM(AC11:AC15)</f>
        <v>0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0</v>
      </c>
      <c r="AK16" s="48" t="n">
        <f aca="false">SUM(AK11:AK15)</f>
        <v>0</v>
      </c>
      <c r="AL16" s="17" t="n">
        <f aca="false">SUM(AL11:AL15)</f>
        <v>0</v>
      </c>
      <c r="AM16" s="48" t="n">
        <f aca="false">SUM(AM11:AM15)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-2548538</v>
      </c>
      <c r="E19" s="47" t="n">
        <f aca="false">SUM(G19,I19,K19,M19,O19,Q19,S19,U19,W19,Y19,AA19,AC19,AE19,AG19,AI19,AK19,AM19)</f>
        <v>-1384830.2</v>
      </c>
      <c r="F19" s="44" t="n">
        <f aca="false">'TIE-OUT'!X19+RECLASS!X19</f>
        <v>0</v>
      </c>
      <c r="G19" s="45" t="n">
        <f aca="false">'TIE-OUT'!Y19+RECLASS!Y19</f>
        <v>0</v>
      </c>
      <c r="H19" s="129" t="n">
        <f aca="false">+Actuals!E89</f>
        <v>-2548538</v>
      </c>
      <c r="I19" s="130" t="n">
        <f aca="false">+Actuals!F89</f>
        <v>-1384830.2</v>
      </c>
      <c r="J19" s="129" t="n">
        <f aca="false">+Actuals!G89</f>
        <v>-0</v>
      </c>
      <c r="K19" s="87" t="n">
        <f aca="false">+Actuals!H89</f>
        <v>-0</v>
      </c>
      <c r="L19" s="129" t="n">
        <f aca="false">+Actuals!I89</f>
        <v>-0</v>
      </c>
      <c r="M19" s="130" t="n">
        <f aca="false">+Actuals!J89</f>
        <v>-0</v>
      </c>
      <c r="N19" s="129" t="n">
        <f aca="false">+Actuals!K89</f>
        <v>-0</v>
      </c>
      <c r="O19" s="130" t="n">
        <f aca="false">+Actuals!L89</f>
        <v>-0</v>
      </c>
      <c r="P19" s="129" t="n">
        <f aca="false">+Actuals!M89</f>
        <v>-0</v>
      </c>
      <c r="Q19" s="130" t="n">
        <f aca="false">+Actuals!N89</f>
        <v>-0</v>
      </c>
      <c r="R19" s="129" t="n">
        <f aca="false">+Actuals!O89</f>
        <v>0</v>
      </c>
      <c r="S19" s="130" t="n">
        <f aca="false">+Actuals!P89</f>
        <v>0</v>
      </c>
      <c r="T19" s="129" t="n">
        <f aca="false">+Actuals!Q89</f>
        <v>0</v>
      </c>
      <c r="U19" s="130" t="n">
        <f aca="false">+Actuals!R89</f>
        <v>0</v>
      </c>
      <c r="V19" s="129" t="n">
        <f aca="false">+Actuals!S89</f>
        <v>0</v>
      </c>
      <c r="W19" s="130" t="n">
        <f aca="false">+Actuals!T89</f>
        <v>0</v>
      </c>
      <c r="X19" s="129" t="n">
        <f aca="false">+Actuals!U89</f>
        <v>0</v>
      </c>
      <c r="Y19" s="130" t="n">
        <f aca="false">+Actuals!V89</f>
        <v>0</v>
      </c>
      <c r="Z19" s="129" t="n">
        <f aca="false">+Actuals!W89</f>
        <v>0</v>
      </c>
      <c r="AA19" s="130" t="n">
        <f aca="false">+Actuals!X89</f>
        <v>0</v>
      </c>
      <c r="AB19" s="129" t="n">
        <f aca="false">+Actuals!Y89</f>
        <v>0</v>
      </c>
      <c r="AC19" s="130" t="n">
        <f aca="false">+Actuals!Z89</f>
        <v>0</v>
      </c>
      <c r="AD19" s="129" t="n">
        <f aca="false">+Actuals!AA89</f>
        <v>0</v>
      </c>
      <c r="AE19" s="130" t="n">
        <f aca="false">+Actuals!AB89</f>
        <v>0</v>
      </c>
      <c r="AF19" s="129" t="n">
        <f aca="false">+Actuals!AC89</f>
        <v>0</v>
      </c>
      <c r="AG19" s="130" t="n">
        <f aca="false">+Actuals!AD89</f>
        <v>0</v>
      </c>
      <c r="AH19" s="129" t="n">
        <f aca="false">+Actuals!AE89</f>
        <v>0</v>
      </c>
      <c r="AI19" s="130" t="n">
        <f aca="false">+Actuals!AF89</f>
        <v>0</v>
      </c>
      <c r="AJ19" s="129" t="n">
        <f aca="false">+Actuals!AG89</f>
        <v>0</v>
      </c>
      <c r="AK19" s="130" t="n">
        <f aca="false">+Actuals!AH89</f>
        <v>0</v>
      </c>
      <c r="AL19" s="129" t="n">
        <f aca="false">+Actuals!AI89</f>
        <v>0</v>
      </c>
      <c r="AM19" s="130" t="n">
        <f aca="false">+Actuals!AJ89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0</v>
      </c>
      <c r="F20" s="13" t="n">
        <f aca="false">'TIE-OUT'!X20+RECLASS!X20</f>
        <v>0</v>
      </c>
      <c r="G20" s="47" t="n">
        <f aca="false">'TIE-OUT'!Y20+RECLASS!Y20</f>
        <v>0</v>
      </c>
      <c r="H20" s="129" t="n">
        <f aca="false">+Actuals!E90</f>
        <v>0</v>
      </c>
      <c r="I20" s="130" t="n">
        <f aca="false">+Actuals!F90</f>
        <v>0</v>
      </c>
      <c r="J20" s="129" t="n">
        <f aca="false">+Actuals!G90</f>
        <v>0</v>
      </c>
      <c r="K20" s="87" t="n">
        <f aca="false">+Actuals!H90</f>
        <v>0</v>
      </c>
      <c r="L20" s="129" t="n">
        <f aca="false">+Actuals!I90</f>
        <v>0</v>
      </c>
      <c r="M20" s="130" t="n">
        <f aca="false">+Actuals!J90</f>
        <v>0</v>
      </c>
      <c r="N20" s="129" t="n">
        <f aca="false">+Actuals!K90</f>
        <v>0</v>
      </c>
      <c r="O20" s="130" t="n">
        <f aca="false">+Actuals!L90</f>
        <v>0</v>
      </c>
      <c r="P20" s="129" t="n">
        <f aca="false">+Actuals!M90</f>
        <v>0</v>
      </c>
      <c r="Q20" s="130" t="n">
        <f aca="false">+Actuals!N90</f>
        <v>0</v>
      </c>
      <c r="R20" s="129" t="n">
        <f aca="false">+Actuals!O90</f>
        <v>0</v>
      </c>
      <c r="S20" s="130" t="n">
        <f aca="false">+Actuals!P90</f>
        <v>0</v>
      </c>
      <c r="T20" s="129" t="n">
        <f aca="false">+Actuals!Q90</f>
        <v>0</v>
      </c>
      <c r="U20" s="130" t="n">
        <f aca="false">+Actuals!R90</f>
        <v>0</v>
      </c>
      <c r="V20" s="129" t="n">
        <f aca="false">+Actuals!S90</f>
        <v>0</v>
      </c>
      <c r="W20" s="130" t="n">
        <f aca="false">+Actuals!T90</f>
        <v>0</v>
      </c>
      <c r="X20" s="129" t="n">
        <f aca="false">+Actuals!U90</f>
        <v>0</v>
      </c>
      <c r="Y20" s="130" t="n">
        <f aca="false">+Actuals!V90</f>
        <v>0</v>
      </c>
      <c r="Z20" s="129" t="n">
        <f aca="false">+Actuals!W90</f>
        <v>0</v>
      </c>
      <c r="AA20" s="130" t="n">
        <f aca="false">+Actuals!X90</f>
        <v>0</v>
      </c>
      <c r="AB20" s="129" t="n">
        <f aca="false">+Actuals!Y90</f>
        <v>0</v>
      </c>
      <c r="AC20" s="130" t="n">
        <f aca="false">+Actuals!Z90</f>
        <v>0</v>
      </c>
      <c r="AD20" s="129" t="n">
        <f aca="false">+Actuals!AA90</f>
        <v>0</v>
      </c>
      <c r="AE20" s="130" t="n">
        <f aca="false">+Actuals!AB90</f>
        <v>0</v>
      </c>
      <c r="AF20" s="129" t="n">
        <f aca="false">+Actuals!AC90</f>
        <v>0</v>
      </c>
      <c r="AG20" s="130" t="n">
        <f aca="false">+Actuals!AD90</f>
        <v>0</v>
      </c>
      <c r="AH20" s="129" t="n">
        <f aca="false">+Actuals!AE90</f>
        <v>0</v>
      </c>
      <c r="AI20" s="130" t="n">
        <f aca="false">+Actuals!AF90</f>
        <v>0</v>
      </c>
      <c r="AJ20" s="129" t="n">
        <f aca="false">+Actuals!AG90</f>
        <v>0</v>
      </c>
      <c r="AK20" s="130" t="n">
        <f aca="false">+Actuals!AH90</f>
        <v>0</v>
      </c>
      <c r="AL20" s="129" t="n">
        <f aca="false">+Actuals!AI90</f>
        <v>0</v>
      </c>
      <c r="AM20" s="130" t="n">
        <f aca="false">+Actuals!AJ90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-16482775</v>
      </c>
      <c r="E21" s="47" t="n">
        <f aca="false">SUM(G21,I21,K21,M21,O21,Q21,S21,U21,W21,Y21,AA21,AC21,AE21,AG21,AI21,AK21,AM21)</f>
        <v>-35448137</v>
      </c>
      <c r="F21" s="13" t="n">
        <f aca="false">'TIE-OUT'!X21+RECLASS!X21</f>
        <v>0</v>
      </c>
      <c r="G21" s="47" t="n">
        <f aca="false">'TIE-OUT'!Y21+RECLASS!Y21</f>
        <v>0</v>
      </c>
      <c r="H21" s="129" t="n">
        <f aca="false">+Actuals!E91</f>
        <v>-16482775</v>
      </c>
      <c r="I21" s="130" t="n">
        <f aca="false">+Actuals!F91</f>
        <v>-35448137</v>
      </c>
      <c r="J21" s="129" t="n">
        <f aca="false">+Actuals!G91</f>
        <v>-0</v>
      </c>
      <c r="K21" s="87" t="n">
        <f aca="false">+Actuals!H91</f>
        <v>-0</v>
      </c>
      <c r="L21" s="129" t="n">
        <f aca="false">+Actuals!I91</f>
        <v>-0</v>
      </c>
      <c r="M21" s="130" t="n">
        <f aca="false">+Actuals!J91</f>
        <v>-0</v>
      </c>
      <c r="N21" s="129" t="n">
        <f aca="false">+Actuals!K91</f>
        <v>0</v>
      </c>
      <c r="O21" s="130" t="n">
        <f aca="false">+Actuals!L91</f>
        <v>0</v>
      </c>
      <c r="P21" s="129" t="n">
        <f aca="false">+Actuals!M91</f>
        <v>0</v>
      </c>
      <c r="Q21" s="130" t="n">
        <f aca="false">+Actuals!N91</f>
        <v>0</v>
      </c>
      <c r="R21" s="129" t="n">
        <f aca="false">+Actuals!O91</f>
        <v>0</v>
      </c>
      <c r="S21" s="130" t="n">
        <f aca="false">+Actuals!P91</f>
        <v>0</v>
      </c>
      <c r="T21" s="129" t="n">
        <f aca="false">+Actuals!Q91</f>
        <v>0</v>
      </c>
      <c r="U21" s="130" t="n">
        <f aca="false">+Actuals!R91</f>
        <v>0</v>
      </c>
      <c r="V21" s="129" t="n">
        <f aca="false">+Actuals!S91</f>
        <v>0</v>
      </c>
      <c r="W21" s="130" t="n">
        <f aca="false">+Actuals!T91</f>
        <v>0</v>
      </c>
      <c r="X21" s="129" t="n">
        <f aca="false">+Actuals!U91</f>
        <v>0</v>
      </c>
      <c r="Y21" s="130" t="n">
        <f aca="false">+Actuals!V91</f>
        <v>0</v>
      </c>
      <c r="Z21" s="129" t="n">
        <f aca="false">+Actuals!W91</f>
        <v>0</v>
      </c>
      <c r="AA21" s="130" t="n">
        <f aca="false">+Actuals!X91</f>
        <v>0</v>
      </c>
      <c r="AB21" s="129" t="n">
        <f aca="false">+Actuals!Y91</f>
        <v>0</v>
      </c>
      <c r="AC21" s="130" t="n">
        <f aca="false">+Actuals!Z91</f>
        <v>0</v>
      </c>
      <c r="AD21" s="129" t="n">
        <f aca="false">+Actuals!AA91</f>
        <v>0</v>
      </c>
      <c r="AE21" s="130" t="n">
        <f aca="false">+Actuals!AB91</f>
        <v>0</v>
      </c>
      <c r="AF21" s="129" t="n">
        <f aca="false">+Actuals!AC91</f>
        <v>0</v>
      </c>
      <c r="AG21" s="130" t="n">
        <f aca="false">+Actuals!AD91</f>
        <v>0</v>
      </c>
      <c r="AH21" s="129" t="n">
        <f aca="false">+Actuals!AE91</f>
        <v>0</v>
      </c>
      <c r="AI21" s="130" t="n">
        <f aca="false">+Actuals!AF91</f>
        <v>0</v>
      </c>
      <c r="AJ21" s="129" t="n">
        <f aca="false">+Actuals!AG91</f>
        <v>0</v>
      </c>
      <c r="AK21" s="130" t="n">
        <f aca="false">+Actuals!AH91</f>
        <v>0</v>
      </c>
      <c r="AL21" s="129" t="n">
        <f aca="false">+Actuals!AI91</f>
        <v>0</v>
      </c>
      <c r="AM21" s="130" t="n">
        <f aca="false">+Actuals!AJ91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'TIE-OUT'!X22+RECLASS!X22</f>
        <v>0</v>
      </c>
      <c r="G22" s="47" t="n">
        <f aca="false">'TIE-OUT'!Y22+RECLASS!Y22</f>
        <v>0</v>
      </c>
      <c r="H22" s="129" t="n">
        <f aca="false">+Actuals!E92</f>
        <v>0</v>
      </c>
      <c r="I22" s="130" t="n">
        <f aca="false">+Actuals!F92</f>
        <v>0</v>
      </c>
      <c r="J22" s="129" t="n">
        <f aca="false">+Actuals!G92</f>
        <v>0</v>
      </c>
      <c r="K22" s="87" t="n">
        <f aca="false">+Actuals!H92</f>
        <v>0</v>
      </c>
      <c r="L22" s="129" t="n">
        <f aca="false">+Actuals!I92</f>
        <v>0</v>
      </c>
      <c r="M22" s="130" t="n">
        <f aca="false">+Actuals!J92</f>
        <v>0</v>
      </c>
      <c r="N22" s="129" t="n">
        <f aca="false">+Actuals!K92</f>
        <v>0</v>
      </c>
      <c r="O22" s="130" t="n">
        <f aca="false">+Actuals!L92</f>
        <v>0</v>
      </c>
      <c r="P22" s="129" t="n">
        <f aca="false">+Actuals!M92</f>
        <v>0</v>
      </c>
      <c r="Q22" s="130" t="n">
        <f aca="false">+Actuals!N92</f>
        <v>0</v>
      </c>
      <c r="R22" s="129" t="n">
        <f aca="false">+Actuals!O92</f>
        <v>0</v>
      </c>
      <c r="S22" s="130" t="n">
        <f aca="false">+Actuals!P92</f>
        <v>0</v>
      </c>
      <c r="T22" s="129" t="n">
        <f aca="false">+Actuals!Q92</f>
        <v>0</v>
      </c>
      <c r="U22" s="130" t="n">
        <f aca="false">+Actuals!R92</f>
        <v>0</v>
      </c>
      <c r="V22" s="129" t="n">
        <f aca="false">+Actuals!S92</f>
        <v>0</v>
      </c>
      <c r="W22" s="130" t="n">
        <f aca="false">+Actuals!T92</f>
        <v>0</v>
      </c>
      <c r="X22" s="129" t="n">
        <f aca="false">+Actuals!U92</f>
        <v>0</v>
      </c>
      <c r="Y22" s="130" t="n">
        <f aca="false">+Actuals!V92</f>
        <v>0</v>
      </c>
      <c r="Z22" s="129" t="n">
        <f aca="false">+Actuals!W92</f>
        <v>0</v>
      </c>
      <c r="AA22" s="130" t="n">
        <f aca="false">+Actuals!X92</f>
        <v>0</v>
      </c>
      <c r="AB22" s="129" t="n">
        <f aca="false">+Actuals!Y92</f>
        <v>0</v>
      </c>
      <c r="AC22" s="130" t="n">
        <f aca="false">+Actuals!Z92</f>
        <v>0</v>
      </c>
      <c r="AD22" s="129" t="n">
        <f aca="false">+Actuals!AA92</f>
        <v>0</v>
      </c>
      <c r="AE22" s="130" t="n">
        <f aca="false">+Actuals!AB92</f>
        <v>0</v>
      </c>
      <c r="AF22" s="129" t="n">
        <f aca="false">+Actuals!AC92</f>
        <v>0</v>
      </c>
      <c r="AG22" s="130" t="n">
        <f aca="false">+Actuals!AD92</f>
        <v>0</v>
      </c>
      <c r="AH22" s="129" t="n">
        <f aca="false">+Actuals!AE92</f>
        <v>0</v>
      </c>
      <c r="AI22" s="130" t="n">
        <f aca="false">+Actuals!AF92</f>
        <v>0</v>
      </c>
      <c r="AJ22" s="129" t="n">
        <f aca="false">+Actuals!AG92</f>
        <v>0</v>
      </c>
      <c r="AK22" s="130" t="n">
        <f aca="false">+Actuals!AH92</f>
        <v>0</v>
      </c>
      <c r="AL22" s="129" t="n">
        <f aca="false">+Actuals!AI92</f>
        <v>0</v>
      </c>
      <c r="AM22" s="130" t="n">
        <f aca="false">+Actuals!AJ92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0</v>
      </c>
      <c r="E23" s="47" t="n">
        <f aca="false">SUM(G23,I23,K23,M23,O23,Q23,S23,U23,W23,Y23,AA23,AC23,AE23,AG23,AI23,AK23,AM23)</f>
        <v>-0.00200000000000067</v>
      </c>
      <c r="F23" s="114" t="n">
        <f aca="false">'TIE-OUT'!X23+RECLASS!X23</f>
        <v>0</v>
      </c>
      <c r="G23" s="115" t="n">
        <f aca="false">'TIE-OUT'!Y23+RECLASS!Y23</f>
        <v>0</v>
      </c>
      <c r="H23" s="129" t="n">
        <f aca="false">+Actuals!E93</f>
        <v>6</v>
      </c>
      <c r="I23" s="130" t="n">
        <f aca="false">+Actuals!F93</f>
        <v>10.6</v>
      </c>
      <c r="J23" s="129" t="n">
        <f aca="false">+Actuals!G93</f>
        <v>-6</v>
      </c>
      <c r="K23" s="87" t="n">
        <f aca="false">+Actuals!H93</f>
        <v>-10.602</v>
      </c>
      <c r="L23" s="129" t="n">
        <f aca="false">+Actuals!I93</f>
        <v>-0</v>
      </c>
      <c r="M23" s="130" t="n">
        <f aca="false">+Actuals!J93</f>
        <v>-0</v>
      </c>
      <c r="N23" s="129" t="n">
        <f aca="false">+Actuals!K93</f>
        <v>-0</v>
      </c>
      <c r="O23" s="130" t="n">
        <f aca="false">+Actuals!L93</f>
        <v>-0</v>
      </c>
      <c r="P23" s="129" t="n">
        <f aca="false">+Actuals!M93</f>
        <v>0</v>
      </c>
      <c r="Q23" s="130" t="n">
        <f aca="false">+Actuals!N93</f>
        <v>0</v>
      </c>
      <c r="R23" s="129" t="n">
        <f aca="false">+Actuals!O93</f>
        <v>-0</v>
      </c>
      <c r="S23" s="130" t="n">
        <f aca="false">+Actuals!P93</f>
        <v>-0</v>
      </c>
      <c r="T23" s="129" t="n">
        <f aca="false">+Actuals!Q93</f>
        <v>0</v>
      </c>
      <c r="U23" s="130" t="n">
        <f aca="false">+Actuals!R93</f>
        <v>0</v>
      </c>
      <c r="V23" s="129" t="n">
        <f aca="false">+Actuals!S93</f>
        <v>-0</v>
      </c>
      <c r="W23" s="130" t="n">
        <f aca="false">+Actuals!T93</f>
        <v>-0</v>
      </c>
      <c r="X23" s="129" t="n">
        <f aca="false">+Actuals!U93</f>
        <v>0</v>
      </c>
      <c r="Y23" s="130" t="n">
        <f aca="false">+Actuals!V93</f>
        <v>0</v>
      </c>
      <c r="Z23" s="129" t="n">
        <f aca="false">+Actuals!W93</f>
        <v>-0</v>
      </c>
      <c r="AA23" s="130" t="n">
        <f aca="false">+Actuals!X93</f>
        <v>-0</v>
      </c>
      <c r="AB23" s="129" t="n">
        <f aca="false">+Actuals!Y93</f>
        <v>0</v>
      </c>
      <c r="AC23" s="130" t="n">
        <f aca="false">+Actuals!Z93</f>
        <v>0</v>
      </c>
      <c r="AD23" s="129" t="n">
        <f aca="false">+Actuals!AA93</f>
        <v>0</v>
      </c>
      <c r="AE23" s="130" t="n">
        <f aca="false">+Actuals!AB93</f>
        <v>0</v>
      </c>
      <c r="AF23" s="129" t="n">
        <f aca="false">+Actuals!AC93</f>
        <v>0</v>
      </c>
      <c r="AG23" s="130" t="n">
        <f aca="false">+Actuals!AD93</f>
        <v>0</v>
      </c>
      <c r="AH23" s="129" t="n">
        <f aca="false">+Actuals!AE93</f>
        <v>0</v>
      </c>
      <c r="AI23" s="130" t="n">
        <f aca="false">+Actuals!AF93</f>
        <v>0</v>
      </c>
      <c r="AJ23" s="129" t="n">
        <f aca="false">+Actuals!AG93</f>
        <v>0</v>
      </c>
      <c r="AK23" s="130" t="n">
        <f aca="false">+Actuals!AH93</f>
        <v>0</v>
      </c>
      <c r="AL23" s="129" t="n">
        <f aca="false">+Actuals!AI93</f>
        <v>0</v>
      </c>
      <c r="AM23" s="130" t="n">
        <f aca="false">+Actuals!AJ93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-19031313</v>
      </c>
      <c r="E24" s="48" t="n">
        <f aca="false">SUM(E19:E23)</f>
        <v>-36832967.202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-19031307</v>
      </c>
      <c r="I24" s="48" t="n">
        <f aca="false">SUM(I19:I23)</f>
        <v>-36832956.6</v>
      </c>
      <c r="J24" s="17" t="n">
        <f aca="false">SUM(J19:J23)</f>
        <v>-6</v>
      </c>
      <c r="K24" s="86" t="n">
        <f aca="false">SUM(K19:K23)</f>
        <v>-10.602</v>
      </c>
      <c r="L24" s="17" t="n">
        <f aca="false">SUM(L19:L23)</f>
        <v>0</v>
      </c>
      <c r="M24" s="48" t="n">
        <f aca="false">SUM(M19:M23)</f>
        <v>0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0</v>
      </c>
      <c r="Q24" s="48" t="n">
        <f aca="false">SUM(Q19:Q23)</f>
        <v>0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0</v>
      </c>
      <c r="AK24" s="48" t="n">
        <f aca="false">SUM(AK19:AK23)</f>
        <v>0</v>
      </c>
      <c r="AL24" s="17" t="n">
        <f aca="false">SUM(AL19:AL23)</f>
        <v>0</v>
      </c>
      <c r="AM24" s="48" t="n">
        <f aca="false">SUM(AM19:AM23)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0</v>
      </c>
      <c r="E27" s="47" t="n">
        <f aca="false">SUM(G27,I27,K27,M27,O27,Q27,S27,U27,W27,Y27,AA27,AC27,AE27,AG27,AI27,AK27,AM27)</f>
        <v>0</v>
      </c>
      <c r="F27" s="44" t="n">
        <f aca="false">'TIE-OUT'!X27+RECLASS!X27</f>
        <v>0</v>
      </c>
      <c r="G27" s="45" t="n">
        <f aca="false">'TIE-OUT'!Y27+RECLASS!Y27</f>
        <v>0</v>
      </c>
      <c r="H27" s="129" t="n">
        <f aca="false">+Actuals!E94</f>
        <v>0</v>
      </c>
      <c r="I27" s="130" t="n">
        <f aca="false">+Actuals!F94</f>
        <v>0</v>
      </c>
      <c r="J27" s="129" t="n">
        <f aca="false">+Actuals!G94</f>
        <v>0</v>
      </c>
      <c r="K27" s="87" t="n">
        <f aca="false">+Actuals!H94</f>
        <v>0</v>
      </c>
      <c r="L27" s="129" t="n">
        <f aca="false">+Actuals!I94</f>
        <v>0</v>
      </c>
      <c r="M27" s="130" t="n">
        <f aca="false">+Actuals!J94</f>
        <v>0</v>
      </c>
      <c r="N27" s="129" t="n">
        <f aca="false">+Actuals!K94</f>
        <v>0</v>
      </c>
      <c r="O27" s="130" t="n">
        <f aca="false">+Actuals!L94</f>
        <v>0</v>
      </c>
      <c r="P27" s="129" t="n">
        <f aca="false">+Actuals!M94</f>
        <v>0</v>
      </c>
      <c r="Q27" s="130" t="n">
        <f aca="false">+Actuals!N94</f>
        <v>0</v>
      </c>
      <c r="R27" s="129" t="n">
        <f aca="false">+Actuals!O94</f>
        <v>0</v>
      </c>
      <c r="S27" s="130" t="n">
        <f aca="false">+Actuals!P94</f>
        <v>0</v>
      </c>
      <c r="T27" s="129" t="n">
        <f aca="false">+Actuals!Q94</f>
        <v>0</v>
      </c>
      <c r="U27" s="130" t="n">
        <f aca="false">+Actuals!R94</f>
        <v>0</v>
      </c>
      <c r="V27" s="129" t="n">
        <f aca="false">+Actuals!S94</f>
        <v>0</v>
      </c>
      <c r="W27" s="130" t="n">
        <f aca="false">+Actuals!T94</f>
        <v>0</v>
      </c>
      <c r="X27" s="129" t="n">
        <f aca="false">+Actuals!U94</f>
        <v>0</v>
      </c>
      <c r="Y27" s="130" t="n">
        <f aca="false">+Actuals!V94</f>
        <v>0</v>
      </c>
      <c r="Z27" s="129" t="n">
        <f aca="false">+Actuals!W94</f>
        <v>0</v>
      </c>
      <c r="AA27" s="130" t="n">
        <f aca="false">+Actuals!X94</f>
        <v>0</v>
      </c>
      <c r="AB27" s="129" t="n">
        <f aca="false">+Actuals!Y94</f>
        <v>0</v>
      </c>
      <c r="AC27" s="130" t="n">
        <f aca="false">+Actuals!Z94</f>
        <v>0</v>
      </c>
      <c r="AD27" s="129" t="n">
        <f aca="false">+Actuals!AA94</f>
        <v>0</v>
      </c>
      <c r="AE27" s="130" t="n">
        <f aca="false">+Actuals!AB94</f>
        <v>0</v>
      </c>
      <c r="AF27" s="129" t="n">
        <f aca="false">+Actuals!AC94</f>
        <v>0</v>
      </c>
      <c r="AG27" s="130" t="n">
        <f aca="false">+Actuals!AD94</f>
        <v>0</v>
      </c>
      <c r="AH27" s="129" t="n">
        <f aca="false">+Actuals!AE94</f>
        <v>0</v>
      </c>
      <c r="AI27" s="130" t="n">
        <f aca="false">+Actuals!AF94</f>
        <v>0</v>
      </c>
      <c r="AJ27" s="129" t="n">
        <f aca="false">+Actuals!AG94</f>
        <v>0</v>
      </c>
      <c r="AK27" s="130" t="n">
        <f aca="false">+Actuals!AH94</f>
        <v>0</v>
      </c>
      <c r="AL27" s="129" t="n">
        <f aca="false">+Actuals!AI94</f>
        <v>0</v>
      </c>
      <c r="AM27" s="130" t="n">
        <f aca="false">+Actuals!AJ94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0</v>
      </c>
      <c r="E28" s="47" t="n">
        <f aca="false">SUM(G28,I28,K28,M28,O28,Q28,S28,U28,W28,Y28,AA28,AC28,AE28,AG28,AI28,AK28,AM28)</f>
        <v>0</v>
      </c>
      <c r="F28" s="114" t="n">
        <f aca="false">'TIE-OUT'!X28+RECLASS!X28</f>
        <v>0</v>
      </c>
      <c r="G28" s="115" t="n">
        <f aca="false">'TIE-OUT'!Y28+RECLASS!Y28</f>
        <v>0</v>
      </c>
      <c r="H28" s="129" t="n">
        <f aca="false">+Actuals!E95</f>
        <v>0</v>
      </c>
      <c r="I28" s="130" t="n">
        <f aca="false">+Actuals!F95</f>
        <v>0</v>
      </c>
      <c r="J28" s="129" t="n">
        <f aca="false">+Actuals!G95</f>
        <v>0</v>
      </c>
      <c r="K28" s="87" t="n">
        <f aca="false">+Actuals!H95</f>
        <v>0</v>
      </c>
      <c r="L28" s="129" t="n">
        <f aca="false">+Actuals!I95</f>
        <v>0</v>
      </c>
      <c r="M28" s="130" t="n">
        <f aca="false">+Actuals!J95</f>
        <v>0</v>
      </c>
      <c r="N28" s="129" t="n">
        <f aca="false">+Actuals!K95</f>
        <v>0</v>
      </c>
      <c r="O28" s="130" t="n">
        <f aca="false">+Actuals!L95</f>
        <v>0</v>
      </c>
      <c r="P28" s="129" t="n">
        <f aca="false">+Actuals!M95</f>
        <v>0</v>
      </c>
      <c r="Q28" s="130" t="n">
        <f aca="false">+Actuals!N95</f>
        <v>0</v>
      </c>
      <c r="R28" s="129" t="n">
        <f aca="false">+Actuals!O95</f>
        <v>0</v>
      </c>
      <c r="S28" s="130" t="n">
        <f aca="false">+Actuals!P95</f>
        <v>0</v>
      </c>
      <c r="T28" s="129" t="n">
        <f aca="false">+Actuals!Q95</f>
        <v>0</v>
      </c>
      <c r="U28" s="130" t="n">
        <f aca="false">+Actuals!R95</f>
        <v>0</v>
      </c>
      <c r="V28" s="129" t="n">
        <f aca="false">+Actuals!S95</f>
        <v>0</v>
      </c>
      <c r="W28" s="130" t="n">
        <f aca="false">+Actuals!T95</f>
        <v>0</v>
      </c>
      <c r="X28" s="129" t="n">
        <f aca="false">+Actuals!U95</f>
        <v>0</v>
      </c>
      <c r="Y28" s="130" t="n">
        <f aca="false">+Actuals!V95</f>
        <v>0</v>
      </c>
      <c r="Z28" s="129" t="n">
        <f aca="false">+Actuals!W95</f>
        <v>0</v>
      </c>
      <c r="AA28" s="130" t="n">
        <f aca="false">+Actuals!X95</f>
        <v>0</v>
      </c>
      <c r="AB28" s="129" t="n">
        <f aca="false">+Actuals!Y95</f>
        <v>0</v>
      </c>
      <c r="AC28" s="130" t="n">
        <f aca="false">+Actuals!Z95</f>
        <v>0</v>
      </c>
      <c r="AD28" s="129" t="n">
        <f aca="false">+Actuals!AA95</f>
        <v>0</v>
      </c>
      <c r="AE28" s="130" t="n">
        <f aca="false">+Actuals!AB95</f>
        <v>0</v>
      </c>
      <c r="AF28" s="129" t="n">
        <f aca="false">+Actuals!AC95</f>
        <v>0</v>
      </c>
      <c r="AG28" s="130" t="n">
        <f aca="false">+Actuals!AD95</f>
        <v>0</v>
      </c>
      <c r="AH28" s="129" t="n">
        <f aca="false">+Actuals!AE95</f>
        <v>0</v>
      </c>
      <c r="AI28" s="130" t="n">
        <f aca="false">+Actuals!AF95</f>
        <v>0</v>
      </c>
      <c r="AJ28" s="129" t="n">
        <f aca="false">+Actuals!AG95</f>
        <v>0</v>
      </c>
      <c r="AK28" s="130" t="n">
        <f aca="false">+Actuals!AH95</f>
        <v>0</v>
      </c>
      <c r="AL28" s="129" t="n">
        <f aca="false">+Actuals!AI95</f>
        <v>0</v>
      </c>
      <c r="AM28" s="130" t="n">
        <f aca="false">+Actuals!AJ95</f>
        <v>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86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29"/>
      <c r="I31" s="130"/>
      <c r="J31" s="129"/>
      <c r="K31" s="87"/>
      <c r="L31" s="129"/>
      <c r="M31" s="130"/>
      <c r="N31" s="129"/>
      <c r="O31" s="130"/>
      <c r="P31" s="129"/>
      <c r="Q31" s="130"/>
      <c r="R31" s="129"/>
      <c r="S31" s="130"/>
      <c r="T31" s="129"/>
      <c r="U31" s="130"/>
      <c r="V31" s="129"/>
      <c r="W31" s="130"/>
      <c r="X31" s="129"/>
      <c r="Y31" s="130"/>
      <c r="Z31" s="129"/>
      <c r="AA31" s="130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  <c r="AL31" s="129"/>
      <c r="AM31" s="130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6</v>
      </c>
      <c r="E32" s="47" t="n">
        <f aca="false">SUM(G32,I32,K32,M32,O32,Q32,S32,U32,W32,Y32,AA32,AC32,AE32,AG32,AI32,AK32,AM32)</f>
        <v>10.6</v>
      </c>
      <c r="F32" s="44" t="n">
        <f aca="false">'TIE-OUT'!X32+RECLASS!X32</f>
        <v>0</v>
      </c>
      <c r="G32" s="45" t="n">
        <f aca="false">'TIE-OUT'!Y32+RECLASS!Y32</f>
        <v>0</v>
      </c>
      <c r="H32" s="129" t="n">
        <f aca="false">+Actuals!E96</f>
        <v>-0</v>
      </c>
      <c r="I32" s="130" t="n">
        <f aca="false">+Actuals!F96</f>
        <v>-0</v>
      </c>
      <c r="J32" s="129" t="n">
        <f aca="false">+Actuals!G96</f>
        <v>6</v>
      </c>
      <c r="K32" s="87" t="n">
        <f aca="false">+Actuals!H96</f>
        <v>10.6</v>
      </c>
      <c r="L32" s="129" t="n">
        <f aca="false">+Actuals!I96</f>
        <v>-0</v>
      </c>
      <c r="M32" s="130" t="n">
        <f aca="false">+Actuals!J96</f>
        <v>-0</v>
      </c>
      <c r="N32" s="129" t="n">
        <f aca="false">+Actuals!K96</f>
        <v>-0</v>
      </c>
      <c r="O32" s="130" t="n">
        <f aca="false">+Actuals!L96</f>
        <v>-0</v>
      </c>
      <c r="P32" s="129" t="n">
        <f aca="false">+Actuals!M96</f>
        <v>-0</v>
      </c>
      <c r="Q32" s="130" t="n">
        <f aca="false">+Actuals!N96</f>
        <v>-0</v>
      </c>
      <c r="R32" s="129" t="n">
        <f aca="false">+Actuals!O96</f>
        <v>-0</v>
      </c>
      <c r="S32" s="130" t="n">
        <f aca="false">+Actuals!P96</f>
        <v>-0</v>
      </c>
      <c r="T32" s="129" t="n">
        <f aca="false">+Actuals!Q96</f>
        <v>0</v>
      </c>
      <c r="U32" s="130" t="n">
        <f aca="false">+Actuals!R96</f>
        <v>0</v>
      </c>
      <c r="V32" s="129" t="n">
        <f aca="false">+Actuals!S96</f>
        <v>-0</v>
      </c>
      <c r="W32" s="130" t="n">
        <f aca="false">+Actuals!T96</f>
        <v>-0</v>
      </c>
      <c r="X32" s="129" t="n">
        <f aca="false">+Actuals!U96</f>
        <v>0</v>
      </c>
      <c r="Y32" s="130" t="n">
        <f aca="false">+Actuals!V96</f>
        <v>0</v>
      </c>
      <c r="Z32" s="129" t="n">
        <f aca="false">+Actuals!W96</f>
        <v>-0</v>
      </c>
      <c r="AA32" s="130" t="n">
        <f aca="false">+Actuals!X96</f>
        <v>-0</v>
      </c>
      <c r="AB32" s="129" t="n">
        <f aca="false">+Actuals!Y96</f>
        <v>0</v>
      </c>
      <c r="AC32" s="130" t="n">
        <f aca="false">+Actuals!Z96</f>
        <v>0</v>
      </c>
      <c r="AD32" s="129" t="n">
        <f aca="false">+Actuals!AA96</f>
        <v>0</v>
      </c>
      <c r="AE32" s="130" t="n">
        <f aca="false">+Actuals!AB96</f>
        <v>0</v>
      </c>
      <c r="AF32" s="129" t="n">
        <f aca="false">+Actuals!AC96</f>
        <v>0</v>
      </c>
      <c r="AG32" s="130" t="n">
        <f aca="false">+Actuals!AD96</f>
        <v>0</v>
      </c>
      <c r="AH32" s="129" t="n">
        <f aca="false">+Actuals!AE96</f>
        <v>0</v>
      </c>
      <c r="AI32" s="130" t="n">
        <f aca="false">+Actuals!AF96</f>
        <v>0</v>
      </c>
      <c r="AJ32" s="129" t="n">
        <f aca="false">+Actuals!AG96</f>
        <v>0</v>
      </c>
      <c r="AK32" s="130" t="n">
        <f aca="false">+Actuals!AH96</f>
        <v>0</v>
      </c>
      <c r="AL32" s="129" t="n">
        <f aca="false">+Actuals!AI96</f>
        <v>0</v>
      </c>
      <c r="AM32" s="130" t="n">
        <f aca="false">+Actuals!AJ96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0</v>
      </c>
      <c r="E33" s="47" t="n">
        <f aca="false">SUM(G33,I33,K33,M33,O33,Q33,S33,U33,W33,Y33,AA33,AC33,AE33,AG33,AI33,AK33,AM33)</f>
        <v>-0.3</v>
      </c>
      <c r="F33" s="13" t="n">
        <f aca="false">'TIE-OUT'!X33+RECLASS!X33</f>
        <v>0</v>
      </c>
      <c r="G33" s="47" t="n">
        <f aca="false">'TIE-OUT'!Y33+RECLASS!Y33</f>
        <v>0</v>
      </c>
      <c r="H33" s="129" t="n">
        <f aca="false">+Actuals!E97</f>
        <v>-0</v>
      </c>
      <c r="I33" s="130" t="n">
        <f aca="false">+Actuals!F97</f>
        <v>-0</v>
      </c>
      <c r="J33" s="129" t="n">
        <f aca="false">+Actuals!G97</f>
        <v>-0</v>
      </c>
      <c r="K33" s="87" t="n">
        <f aca="false">+Actuals!H97</f>
        <v>-0.3</v>
      </c>
      <c r="L33" s="129" t="n">
        <f aca="false">+Actuals!I97</f>
        <v>0</v>
      </c>
      <c r="M33" s="130" t="n">
        <f aca="false">+Actuals!J97</f>
        <v>0</v>
      </c>
      <c r="N33" s="129" t="n">
        <f aca="false">+Actuals!K97</f>
        <v>0</v>
      </c>
      <c r="O33" s="130" t="n">
        <f aca="false">+Actuals!L97</f>
        <v>0</v>
      </c>
      <c r="P33" s="129" t="n">
        <f aca="false">+Actuals!M97</f>
        <v>0</v>
      </c>
      <c r="Q33" s="130" t="n">
        <f aca="false">+Actuals!N97</f>
        <v>0</v>
      </c>
      <c r="R33" s="129" t="n">
        <f aca="false">+Actuals!O97</f>
        <v>0</v>
      </c>
      <c r="S33" s="130" t="n">
        <f aca="false">+Actuals!P97</f>
        <v>0</v>
      </c>
      <c r="T33" s="129" t="n">
        <f aca="false">+Actuals!Q97</f>
        <v>0</v>
      </c>
      <c r="U33" s="130" t="n">
        <f aca="false">+Actuals!R97</f>
        <v>0</v>
      </c>
      <c r="V33" s="129" t="n">
        <f aca="false">+Actuals!S97</f>
        <v>0</v>
      </c>
      <c r="W33" s="130" t="n">
        <f aca="false">+Actuals!T97</f>
        <v>0</v>
      </c>
      <c r="X33" s="129" t="n">
        <f aca="false">+Actuals!U97</f>
        <v>0</v>
      </c>
      <c r="Y33" s="130" t="n">
        <f aca="false">+Actuals!V97</f>
        <v>0</v>
      </c>
      <c r="Z33" s="129" t="n">
        <f aca="false">+Actuals!W97</f>
        <v>0</v>
      </c>
      <c r="AA33" s="130" t="n">
        <f aca="false">+Actuals!X97</f>
        <v>0</v>
      </c>
      <c r="AB33" s="129" t="n">
        <f aca="false">+Actuals!Y97</f>
        <v>0</v>
      </c>
      <c r="AC33" s="130" t="n">
        <f aca="false">+Actuals!Z97</f>
        <v>0</v>
      </c>
      <c r="AD33" s="129" t="n">
        <f aca="false">+Actuals!AA97</f>
        <v>0</v>
      </c>
      <c r="AE33" s="130" t="n">
        <f aca="false">+Actuals!AB97</f>
        <v>0</v>
      </c>
      <c r="AF33" s="129" t="n">
        <f aca="false">+Actuals!AC97</f>
        <v>0</v>
      </c>
      <c r="AG33" s="130" t="n">
        <f aca="false">+Actuals!AD97</f>
        <v>0</v>
      </c>
      <c r="AH33" s="129" t="n">
        <f aca="false">+Actuals!AE97</f>
        <v>0</v>
      </c>
      <c r="AI33" s="130" t="n">
        <f aca="false">+Actuals!AF97</f>
        <v>0</v>
      </c>
      <c r="AJ33" s="129" t="n">
        <f aca="false">+Actuals!AG97</f>
        <v>0</v>
      </c>
      <c r="AK33" s="130" t="n">
        <f aca="false">+Actuals!AH97</f>
        <v>0</v>
      </c>
      <c r="AL33" s="129" t="n">
        <f aca="false">+Actuals!AI97</f>
        <v>0</v>
      </c>
      <c r="AM33" s="130" t="n">
        <f aca="false">+Actuals!AJ97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0</v>
      </c>
      <c r="E34" s="47" t="n">
        <f aca="false">SUM(G34,I34,K34,M34,O34,Q34,S34,U34,W34,Y34,AA34,AC34,AE34,AG34,AI34,AK34,AM34)</f>
        <v>0</v>
      </c>
      <c r="F34" s="13" t="n">
        <f aca="false">'TIE-OUT'!X34+RECLASS!X34</f>
        <v>0</v>
      </c>
      <c r="G34" s="47" t="n">
        <f aca="false">'TIE-OUT'!Y34+RECLASS!Y34</f>
        <v>0</v>
      </c>
      <c r="H34" s="129" t="n">
        <f aca="false">+Actuals!E98</f>
        <v>-0</v>
      </c>
      <c r="I34" s="130" t="n">
        <f aca="false">+Actuals!F98</f>
        <v>-0</v>
      </c>
      <c r="J34" s="129" t="n">
        <f aca="false">+Actuals!G98</f>
        <v>0</v>
      </c>
      <c r="K34" s="87" t="n">
        <f aca="false">+Actuals!H98</f>
        <v>0</v>
      </c>
      <c r="L34" s="129" t="n">
        <f aca="false">+Actuals!I98</f>
        <v>0</v>
      </c>
      <c r="M34" s="130" t="n">
        <f aca="false">+Actuals!J98</f>
        <v>0</v>
      </c>
      <c r="N34" s="129" t="n">
        <f aca="false">+Actuals!K98</f>
        <v>0</v>
      </c>
      <c r="O34" s="130" t="n">
        <f aca="false">+Actuals!L98</f>
        <v>0</v>
      </c>
      <c r="P34" s="129" t="n">
        <f aca="false">+Actuals!M98</f>
        <v>0</v>
      </c>
      <c r="Q34" s="130" t="n">
        <f aca="false">+Actuals!N98</f>
        <v>0</v>
      </c>
      <c r="R34" s="129" t="n">
        <f aca="false">+Actuals!O98</f>
        <v>0</v>
      </c>
      <c r="S34" s="130" t="n">
        <f aca="false">+Actuals!P98</f>
        <v>0</v>
      </c>
      <c r="T34" s="129" t="n">
        <f aca="false">+Actuals!Q98</f>
        <v>0</v>
      </c>
      <c r="U34" s="130" t="n">
        <f aca="false">+Actuals!R98</f>
        <v>0</v>
      </c>
      <c r="V34" s="129" t="n">
        <f aca="false">+Actuals!S98</f>
        <v>0</v>
      </c>
      <c r="W34" s="130" t="n">
        <f aca="false">+Actuals!T98</f>
        <v>0</v>
      </c>
      <c r="X34" s="129" t="n">
        <f aca="false">+Actuals!U98</f>
        <v>0</v>
      </c>
      <c r="Y34" s="130" t="n">
        <f aca="false">+Actuals!V98</f>
        <v>0</v>
      </c>
      <c r="Z34" s="129" t="n">
        <f aca="false">+Actuals!W98</f>
        <v>0</v>
      </c>
      <c r="AA34" s="130" t="n">
        <f aca="false">+Actuals!X98</f>
        <v>0</v>
      </c>
      <c r="AB34" s="129" t="n">
        <f aca="false">+Actuals!Y98</f>
        <v>0</v>
      </c>
      <c r="AC34" s="130" t="n">
        <f aca="false">+Actuals!Z98</f>
        <v>0</v>
      </c>
      <c r="AD34" s="129" t="n">
        <f aca="false">+Actuals!AA98</f>
        <v>0</v>
      </c>
      <c r="AE34" s="130" t="n">
        <f aca="false">+Actuals!AB98</f>
        <v>0</v>
      </c>
      <c r="AF34" s="129" t="n">
        <f aca="false">+Actuals!AC98</f>
        <v>0</v>
      </c>
      <c r="AG34" s="130" t="n">
        <f aca="false">+Actuals!AD98</f>
        <v>0</v>
      </c>
      <c r="AH34" s="129" t="n">
        <f aca="false">+Actuals!AE98</f>
        <v>0</v>
      </c>
      <c r="AI34" s="130" t="n">
        <f aca="false">+Actuals!AF98</f>
        <v>0</v>
      </c>
      <c r="AJ34" s="129" t="n">
        <f aca="false">+Actuals!AG98</f>
        <v>0</v>
      </c>
      <c r="AK34" s="130" t="n">
        <f aca="false">+Actuals!AH98</f>
        <v>0</v>
      </c>
      <c r="AL34" s="129" t="n">
        <f aca="false">+Actuals!AI98</f>
        <v>0</v>
      </c>
      <c r="AM34" s="130" t="n">
        <f aca="false">+Actuals!AJ98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0</v>
      </c>
      <c r="E35" s="47" t="n">
        <f aca="false">SUM(G35,I35,K35,M35,O35,Q35,S35,U35,W35,Y35,AA35,AC35,AE35,AG35,AI35,AK35,AM35)</f>
        <v>0</v>
      </c>
      <c r="F35" s="114" t="n">
        <f aca="false">'TIE-OUT'!X35+RECLASS!X35</f>
        <v>0</v>
      </c>
      <c r="G35" s="115" t="n">
        <f aca="false">'TIE-OUT'!Y35+RECLASS!Y35</f>
        <v>0</v>
      </c>
      <c r="H35" s="129" t="n">
        <f aca="false">+Actuals!E99</f>
        <v>0</v>
      </c>
      <c r="I35" s="130" t="n">
        <f aca="false">+Actuals!F99</f>
        <v>0</v>
      </c>
      <c r="J35" s="129" t="n">
        <f aca="false">+Actuals!G99</f>
        <v>0</v>
      </c>
      <c r="K35" s="87" t="n">
        <f aca="false">+Actuals!H99</f>
        <v>0</v>
      </c>
      <c r="L35" s="129" t="n">
        <f aca="false">+Actuals!I99</f>
        <v>0</v>
      </c>
      <c r="M35" s="130" t="n">
        <f aca="false">+Actuals!J99</f>
        <v>0</v>
      </c>
      <c r="N35" s="129" t="n">
        <f aca="false">+Actuals!K99</f>
        <v>0</v>
      </c>
      <c r="O35" s="130" t="n">
        <f aca="false">+Actuals!L99</f>
        <v>0</v>
      </c>
      <c r="P35" s="129" t="n">
        <f aca="false">+Actuals!M99</f>
        <v>0</v>
      </c>
      <c r="Q35" s="130" t="n">
        <f aca="false">+Actuals!N99</f>
        <v>0</v>
      </c>
      <c r="R35" s="129" t="n">
        <f aca="false">+Actuals!O99</f>
        <v>0</v>
      </c>
      <c r="S35" s="130" t="n">
        <f aca="false">+Actuals!P99</f>
        <v>0</v>
      </c>
      <c r="T35" s="129" t="n">
        <f aca="false">+Actuals!Q99</f>
        <v>0</v>
      </c>
      <c r="U35" s="130" t="n">
        <f aca="false">+Actuals!R99</f>
        <v>0</v>
      </c>
      <c r="V35" s="129" t="n">
        <f aca="false">+Actuals!S99</f>
        <v>0</v>
      </c>
      <c r="W35" s="130" t="n">
        <f aca="false">+Actuals!T99</f>
        <v>0</v>
      </c>
      <c r="X35" s="129" t="n">
        <f aca="false">+Actuals!U99</f>
        <v>0</v>
      </c>
      <c r="Y35" s="130" t="n">
        <f aca="false">+Actuals!V99</f>
        <v>0</v>
      </c>
      <c r="Z35" s="129" t="n">
        <f aca="false">+Actuals!W99</f>
        <v>0</v>
      </c>
      <c r="AA35" s="130" t="n">
        <f aca="false">+Actuals!X99</f>
        <v>0</v>
      </c>
      <c r="AB35" s="129" t="n">
        <f aca="false">+Actuals!Y99</f>
        <v>0</v>
      </c>
      <c r="AC35" s="130" t="n">
        <f aca="false">+Actuals!Z99</f>
        <v>0</v>
      </c>
      <c r="AD35" s="129" t="n">
        <f aca="false">+Actuals!AA99</f>
        <v>0</v>
      </c>
      <c r="AE35" s="130" t="n">
        <f aca="false">+Actuals!AB99</f>
        <v>0</v>
      </c>
      <c r="AF35" s="129" t="n">
        <f aca="false">+Actuals!AC99</f>
        <v>0</v>
      </c>
      <c r="AG35" s="130" t="n">
        <f aca="false">+Actuals!AD99</f>
        <v>0</v>
      </c>
      <c r="AH35" s="129" t="n">
        <f aca="false">+Actuals!AE99</f>
        <v>0</v>
      </c>
      <c r="AI35" s="130" t="n">
        <f aca="false">+Actuals!AF99</f>
        <v>0</v>
      </c>
      <c r="AJ35" s="129" t="n">
        <f aca="false">+Actuals!AG99</f>
        <v>0</v>
      </c>
      <c r="AK35" s="130" t="n">
        <f aca="false">+Actuals!AH99</f>
        <v>0</v>
      </c>
      <c r="AL35" s="129" t="n">
        <f aca="false">+Actuals!AI99</f>
        <v>0</v>
      </c>
      <c r="AM35" s="130" t="n">
        <f aca="false">+Actuals!AJ99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6</v>
      </c>
      <c r="E36" s="48" t="n">
        <f aca="false">SUM(E32:E35)</f>
        <v>10.3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SUM(J32:J35)</f>
        <v>6</v>
      </c>
      <c r="K36" s="86" t="n">
        <f aca="false">SUM(K32:K35)</f>
        <v>10.3</v>
      </c>
      <c r="L36" s="17" t="n">
        <f aca="false">SUM(L32:L35)</f>
        <v>0</v>
      </c>
      <c r="M36" s="48" t="n">
        <f aca="false">SUM(M32:M35)</f>
        <v>0</v>
      </c>
      <c r="N36" s="17" t="n">
        <f aca="false">SUM(N32:N35)</f>
        <v>0</v>
      </c>
      <c r="O36" s="48" t="n">
        <f aca="false">SUM(O32:O35)</f>
        <v>0</v>
      </c>
      <c r="P36" s="17" t="n">
        <f aca="false">SUM(P32:P35)</f>
        <v>0</v>
      </c>
      <c r="Q36" s="48" t="n">
        <f aca="false">SUM(Q32:Q35)</f>
        <v>0</v>
      </c>
      <c r="R36" s="17" t="n">
        <f aca="false">SUM(R32:R35)</f>
        <v>0</v>
      </c>
      <c r="S36" s="48" t="n">
        <f aca="false">SUM(S32:S35)</f>
        <v>0</v>
      </c>
      <c r="T36" s="17" t="n">
        <f aca="false">SUM(T32:T35)</f>
        <v>0</v>
      </c>
      <c r="U36" s="48" t="n">
        <f aca="false">SUM(U32:U35)</f>
        <v>0</v>
      </c>
      <c r="V36" s="17" t="n">
        <f aca="false">SUM(V32:V35)</f>
        <v>0</v>
      </c>
      <c r="W36" s="48" t="n">
        <f aca="false">SUM(W32:W35)</f>
        <v>0</v>
      </c>
      <c r="X36" s="17" t="n">
        <f aca="false">SUM(X32:X35)</f>
        <v>0</v>
      </c>
      <c r="Y36" s="48" t="n">
        <f aca="false">SUM(Y32:Y35)</f>
        <v>0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0</v>
      </c>
      <c r="E39" s="47" t="n">
        <f aca="false">SUM(G39,I39,K39,M39,O39,Q39,S39,U39,W39,Y39,AA39,AC39,AE39,AG39,AI39,AK39,AM39)</f>
        <v>0</v>
      </c>
      <c r="F39" s="44" t="n">
        <f aca="false">'TIE-OUT'!X39+RECLASS!X39</f>
        <v>0</v>
      </c>
      <c r="G39" s="45" t="n">
        <f aca="false">'TIE-OUT'!Y39+RECLASS!Y39</f>
        <v>0</v>
      </c>
      <c r="H39" s="129" t="n">
        <f aca="false">+Actuals!E100</f>
        <v>0</v>
      </c>
      <c r="I39" s="130" t="n">
        <f aca="false">+Actuals!F100</f>
        <v>0</v>
      </c>
      <c r="J39" s="129" t="n">
        <f aca="false">+Actuals!G100</f>
        <v>0</v>
      </c>
      <c r="K39" s="87" t="n">
        <f aca="false">+Actuals!H100</f>
        <v>0</v>
      </c>
      <c r="L39" s="129" t="n">
        <f aca="false">+Actuals!I100</f>
        <v>0</v>
      </c>
      <c r="M39" s="130" t="n">
        <f aca="false">+Actuals!J100</f>
        <v>0</v>
      </c>
      <c r="N39" s="129" t="n">
        <f aca="false">+Actuals!K100</f>
        <v>0</v>
      </c>
      <c r="O39" s="130" t="n">
        <f aca="false">+Actuals!L100</f>
        <v>0</v>
      </c>
      <c r="P39" s="129" t="n">
        <f aca="false">+Actuals!M100</f>
        <v>0</v>
      </c>
      <c r="Q39" s="130" t="n">
        <f aca="false">+Actuals!N100</f>
        <v>0</v>
      </c>
      <c r="R39" s="129" t="n">
        <f aca="false">+Actuals!O100</f>
        <v>0</v>
      </c>
      <c r="S39" s="130" t="n">
        <f aca="false">+Actuals!P100</f>
        <v>0</v>
      </c>
      <c r="T39" s="129" t="n">
        <f aca="false">+Actuals!Q100</f>
        <v>0</v>
      </c>
      <c r="U39" s="130" t="n">
        <f aca="false">+Actuals!R100</f>
        <v>0</v>
      </c>
      <c r="V39" s="129" t="n">
        <f aca="false">+Actuals!S100</f>
        <v>0</v>
      </c>
      <c r="W39" s="130" t="n">
        <f aca="false">+Actuals!T100</f>
        <v>0</v>
      </c>
      <c r="X39" s="129" t="n">
        <f aca="false">+Actuals!U100</f>
        <v>0</v>
      </c>
      <c r="Y39" s="130" t="n">
        <f aca="false">+Actuals!V100</f>
        <v>0</v>
      </c>
      <c r="Z39" s="129" t="n">
        <f aca="false">+Actuals!W100</f>
        <v>0</v>
      </c>
      <c r="AA39" s="130" t="n">
        <f aca="false">+Actuals!X100</f>
        <v>0</v>
      </c>
      <c r="AB39" s="129" t="n">
        <f aca="false">+Actuals!Y100</f>
        <v>0</v>
      </c>
      <c r="AC39" s="130" t="n">
        <f aca="false">+Actuals!Z100</f>
        <v>0</v>
      </c>
      <c r="AD39" s="129" t="n">
        <f aca="false">+Actuals!AA100</f>
        <v>0</v>
      </c>
      <c r="AE39" s="130" t="n">
        <f aca="false">+Actuals!AB100</f>
        <v>0</v>
      </c>
      <c r="AF39" s="129" t="n">
        <f aca="false">+Actuals!AC100</f>
        <v>0</v>
      </c>
      <c r="AG39" s="130" t="n">
        <f aca="false">+Actuals!AD100</f>
        <v>0</v>
      </c>
      <c r="AH39" s="129" t="n">
        <f aca="false">+Actuals!AE100</f>
        <v>0</v>
      </c>
      <c r="AI39" s="130" t="n">
        <f aca="false">+Actuals!AF100</f>
        <v>0</v>
      </c>
      <c r="AJ39" s="129" t="n">
        <f aca="false">+Actuals!AG100</f>
        <v>0</v>
      </c>
      <c r="AK39" s="130" t="n">
        <f aca="false">+Actuals!AH100</f>
        <v>0</v>
      </c>
      <c r="AL39" s="129" t="n">
        <f aca="false">+Actuals!AI100</f>
        <v>0</v>
      </c>
      <c r="AM39" s="130" t="n">
        <f aca="false">+Actuals!AJ100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-1700650</v>
      </c>
      <c r="E40" s="47" t="n">
        <f aca="false">SUM(G40,I40,K40,M40,O40,Q40,S40,U40,W40,Y40,AA40,AC40,AE40,AG40,AI40,AK40,AM40)</f>
        <v>-0.05</v>
      </c>
      <c r="F40" s="13" t="n">
        <f aca="false">'TIE-OUT'!X40+RECLASS!X40</f>
        <v>0</v>
      </c>
      <c r="G40" s="47" t="n">
        <f aca="false">'TIE-OUT'!Y40+RECLASS!Y40</f>
        <v>0</v>
      </c>
      <c r="H40" s="129" t="n">
        <f aca="false">+Actuals!E101</f>
        <v>0</v>
      </c>
      <c r="I40" s="130" t="n">
        <f aca="false">+Actuals!F101</f>
        <v>0</v>
      </c>
      <c r="J40" s="129" t="n">
        <f aca="false">+Actuals!G101</f>
        <v>0</v>
      </c>
      <c r="K40" s="87" t="n">
        <f aca="false">+Actuals!H101</f>
        <v>0</v>
      </c>
      <c r="L40" s="129" t="n">
        <f aca="false">+Actuals!I101</f>
        <v>0</v>
      </c>
      <c r="M40" s="130" t="n">
        <f aca="false">+Actuals!J101</f>
        <v>0</v>
      </c>
      <c r="N40" s="129" t="n">
        <f aca="false">+Actuals!K101</f>
        <v>0</v>
      </c>
      <c r="O40" s="130" t="n">
        <f aca="false">+Actuals!L101</f>
        <v>0</v>
      </c>
      <c r="P40" s="129" t="n">
        <f aca="false">+Actuals!M101</f>
        <v>0</v>
      </c>
      <c r="Q40" s="130" t="n">
        <f aca="false">+Actuals!N101</f>
        <v>0</v>
      </c>
      <c r="R40" s="129" t="n">
        <f aca="false">+Actuals!O101</f>
        <v>0</v>
      </c>
      <c r="S40" s="130" t="n">
        <f aca="false">+Actuals!P101</f>
        <v>0</v>
      </c>
      <c r="T40" s="129" t="n">
        <f aca="false">+Actuals!Q101</f>
        <v>0</v>
      </c>
      <c r="U40" s="130" t="n">
        <f aca="false">+Actuals!R101</f>
        <v>0</v>
      </c>
      <c r="V40" s="129" t="n">
        <f aca="false">+Actuals!S101</f>
        <v>0</v>
      </c>
      <c r="W40" s="130" t="n">
        <f aca="false">+Actuals!T101</f>
        <v>0</v>
      </c>
      <c r="X40" s="129" t="n">
        <f aca="false">+Actuals!U101</f>
        <v>0</v>
      </c>
      <c r="Y40" s="130" t="n">
        <f aca="false">+Actuals!V101</f>
        <v>0</v>
      </c>
      <c r="Z40" s="129" t="n">
        <f aca="false">+Actuals!W101</f>
        <v>-1700650</v>
      </c>
      <c r="AA40" s="130" t="n">
        <f aca="false">+Actuals!X101</f>
        <v>-0.05</v>
      </c>
      <c r="AB40" s="129" t="n">
        <f aca="false">+Actuals!Y101</f>
        <v>0</v>
      </c>
      <c r="AC40" s="130" t="n">
        <f aca="false">+Actuals!Z101</f>
        <v>0</v>
      </c>
      <c r="AD40" s="129" t="n">
        <f aca="false">+Actuals!AA101</f>
        <v>0</v>
      </c>
      <c r="AE40" s="130" t="n">
        <f aca="false">+Actuals!AB101</f>
        <v>0</v>
      </c>
      <c r="AF40" s="129" t="n">
        <f aca="false">+Actuals!AC101</f>
        <v>0</v>
      </c>
      <c r="AG40" s="130" t="n">
        <f aca="false">+Actuals!AD101</f>
        <v>0</v>
      </c>
      <c r="AH40" s="129" t="n">
        <f aca="false">+Actuals!AE101</f>
        <v>0</v>
      </c>
      <c r="AI40" s="130" t="n">
        <f aca="false">+Actuals!AF101</f>
        <v>0</v>
      </c>
      <c r="AJ40" s="129" t="n">
        <f aca="false">+Actuals!AG101</f>
        <v>0</v>
      </c>
      <c r="AK40" s="130" t="n">
        <f aca="false">+Actuals!AH101</f>
        <v>0</v>
      </c>
      <c r="AL40" s="129" t="n">
        <f aca="false">+Actuals!AI101</f>
        <v>0</v>
      </c>
      <c r="AM40" s="130" t="n">
        <f aca="false">+Actuals!AJ101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0</v>
      </c>
      <c r="F41" s="114" t="n">
        <f aca="false">'TIE-OUT'!X41+RECLASS!X41</f>
        <v>0</v>
      </c>
      <c r="G41" s="115" t="n">
        <f aca="false">'TIE-OUT'!Y41+RECLASS!Y41</f>
        <v>0</v>
      </c>
      <c r="H41" s="129" t="n">
        <f aca="false">+Actuals!E102</f>
        <v>0</v>
      </c>
      <c r="I41" s="130" t="n">
        <f aca="false">+Actuals!F102</f>
        <v>0</v>
      </c>
      <c r="J41" s="129" t="n">
        <f aca="false">+Actuals!G102</f>
        <v>0</v>
      </c>
      <c r="K41" s="87" t="n">
        <f aca="false">+Actuals!H102</f>
        <v>0</v>
      </c>
      <c r="L41" s="129" t="n">
        <f aca="false">+Actuals!I102</f>
        <v>0</v>
      </c>
      <c r="M41" s="130" t="n">
        <f aca="false">+Actuals!J102</f>
        <v>0</v>
      </c>
      <c r="N41" s="129" t="n">
        <f aca="false">+Actuals!K102</f>
        <v>0</v>
      </c>
      <c r="O41" s="130" t="n">
        <f aca="false">+Actuals!L102</f>
        <v>0</v>
      </c>
      <c r="P41" s="129" t="n">
        <f aca="false">+Actuals!M102</f>
        <v>0</v>
      </c>
      <c r="Q41" s="130" t="n">
        <f aca="false">+Actuals!N102</f>
        <v>0</v>
      </c>
      <c r="R41" s="129" t="n">
        <f aca="false">+Actuals!O102</f>
        <v>0</v>
      </c>
      <c r="S41" s="130" t="n">
        <f aca="false">+Actuals!P102</f>
        <v>0</v>
      </c>
      <c r="T41" s="129" t="n">
        <f aca="false">+Actuals!Q102</f>
        <v>0</v>
      </c>
      <c r="U41" s="130" t="n">
        <f aca="false">+Actuals!R102</f>
        <v>0</v>
      </c>
      <c r="V41" s="129" t="n">
        <f aca="false">+Actuals!S102</f>
        <v>0</v>
      </c>
      <c r="W41" s="130" t="n">
        <f aca="false">+Actuals!T102</f>
        <v>0</v>
      </c>
      <c r="X41" s="129" t="n">
        <f aca="false">+Actuals!U102</f>
        <v>0</v>
      </c>
      <c r="Y41" s="130" t="n">
        <f aca="false">+Actuals!V102</f>
        <v>0</v>
      </c>
      <c r="Z41" s="129" t="n">
        <f aca="false">+Actuals!W102</f>
        <v>0</v>
      </c>
      <c r="AA41" s="130" t="n">
        <f aca="false">+Actuals!X102</f>
        <v>0</v>
      </c>
      <c r="AB41" s="129" t="n">
        <f aca="false">+Actuals!Y102</f>
        <v>0</v>
      </c>
      <c r="AC41" s="130" t="n">
        <f aca="false">+Actuals!Z102</f>
        <v>0</v>
      </c>
      <c r="AD41" s="129" t="n">
        <f aca="false">+Actuals!AA102</f>
        <v>0</v>
      </c>
      <c r="AE41" s="130" t="n">
        <f aca="false">+Actuals!AB102</f>
        <v>0</v>
      </c>
      <c r="AF41" s="129" t="n">
        <f aca="false">+Actuals!AC102</f>
        <v>0</v>
      </c>
      <c r="AG41" s="130" t="n">
        <f aca="false">+Actuals!AD102</f>
        <v>0</v>
      </c>
      <c r="AH41" s="129" t="n">
        <f aca="false">+Actuals!AE102</f>
        <v>0</v>
      </c>
      <c r="AI41" s="130" t="n">
        <f aca="false">+Actuals!AF102</f>
        <v>0</v>
      </c>
      <c r="AJ41" s="129" t="n">
        <f aca="false">+Actuals!AG102</f>
        <v>0</v>
      </c>
      <c r="AK41" s="130" t="n">
        <f aca="false">+Actuals!AH102</f>
        <v>0</v>
      </c>
      <c r="AL41" s="129" t="n">
        <f aca="false">+Actuals!AI102</f>
        <v>0</v>
      </c>
      <c r="AM41" s="130" t="n">
        <f aca="false">+Actuals!AJ102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-1700650</v>
      </c>
      <c r="E42" s="48" t="n">
        <f aca="false">SUM(E40:E41)</f>
        <v>-0.05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86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-1700650</v>
      </c>
      <c r="AA42" s="48" t="n">
        <f aca="false">SUM(AA40:AA41)</f>
        <v>-0.05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-1700650</v>
      </c>
      <c r="E43" s="48" t="n">
        <f aca="false">E42+E39</f>
        <v>-0.05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86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-1700650</v>
      </c>
      <c r="AA43" s="48" t="n">
        <f aca="false">AA42+AA39</f>
        <v>-0.05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0</v>
      </c>
      <c r="E45" s="47" t="n">
        <f aca="false">SUM(G45,I45,K45,M45,O45,Q45,S45,U45,W45,Y45,AA45,AC45,AE45,AG45,AI45,AK45,AM45)</f>
        <v>0</v>
      </c>
      <c r="F45" s="44" t="n">
        <f aca="false">'TIE-OUT'!X45+RECLASS!X45</f>
        <v>0</v>
      </c>
      <c r="G45" s="45" t="n">
        <f aca="false">'TIE-OUT'!Y45+RECLASS!Y45</f>
        <v>0</v>
      </c>
      <c r="H45" s="129" t="n">
        <f aca="false">+Actuals!E103</f>
        <v>0</v>
      </c>
      <c r="I45" s="130" t="n">
        <f aca="false">+Actuals!F103</f>
        <v>0</v>
      </c>
      <c r="J45" s="129" t="n">
        <f aca="false">+Actuals!G103</f>
        <v>0</v>
      </c>
      <c r="K45" s="87" t="n">
        <f aca="false">+Actuals!H103</f>
        <v>0</v>
      </c>
      <c r="L45" s="129" t="n">
        <f aca="false">+Actuals!I103</f>
        <v>0</v>
      </c>
      <c r="M45" s="130" t="n">
        <f aca="false">+Actuals!J103</f>
        <v>0</v>
      </c>
      <c r="N45" s="129" t="n">
        <f aca="false">+Actuals!K103</f>
        <v>0</v>
      </c>
      <c r="O45" s="130" t="n">
        <f aca="false">+Actuals!L103</f>
        <v>0</v>
      </c>
      <c r="P45" s="129" t="n">
        <f aca="false">+Actuals!M103</f>
        <v>0</v>
      </c>
      <c r="Q45" s="130" t="n">
        <f aca="false">+Actuals!N103</f>
        <v>0</v>
      </c>
      <c r="R45" s="129" t="n">
        <f aca="false">+Actuals!O103</f>
        <v>0</v>
      </c>
      <c r="S45" s="130" t="n">
        <f aca="false">+Actuals!P103</f>
        <v>0</v>
      </c>
      <c r="T45" s="129" t="n">
        <f aca="false">+Actuals!Q103</f>
        <v>0</v>
      </c>
      <c r="U45" s="130" t="n">
        <f aca="false">+Actuals!R103</f>
        <v>0</v>
      </c>
      <c r="V45" s="129" t="n">
        <f aca="false">+Actuals!S103</f>
        <v>0</v>
      </c>
      <c r="W45" s="130" t="n">
        <f aca="false">+Actuals!T103</f>
        <v>0</v>
      </c>
      <c r="X45" s="129" t="n">
        <f aca="false">+Actuals!U103</f>
        <v>0</v>
      </c>
      <c r="Y45" s="130" t="n">
        <f aca="false">+Actuals!V103</f>
        <v>0</v>
      </c>
      <c r="Z45" s="129" t="n">
        <f aca="false">+Actuals!W103</f>
        <v>0</v>
      </c>
      <c r="AA45" s="130" t="n">
        <f aca="false">+Actuals!X103</f>
        <v>0</v>
      </c>
      <c r="AB45" s="129" t="n">
        <f aca="false">+Actuals!Y103</f>
        <v>0</v>
      </c>
      <c r="AC45" s="130" t="n">
        <f aca="false">+Actuals!Z103</f>
        <v>0</v>
      </c>
      <c r="AD45" s="129" t="n">
        <f aca="false">+Actuals!AA103</f>
        <v>0</v>
      </c>
      <c r="AE45" s="130" t="n">
        <f aca="false">+Actuals!AB103</f>
        <v>0</v>
      </c>
      <c r="AF45" s="129" t="n">
        <f aca="false">+Actuals!AC103</f>
        <v>0</v>
      </c>
      <c r="AG45" s="130" t="n">
        <f aca="false">+Actuals!AD103</f>
        <v>0</v>
      </c>
      <c r="AH45" s="129" t="n">
        <f aca="false">+Actuals!AE103</f>
        <v>0</v>
      </c>
      <c r="AI45" s="130" t="n">
        <f aca="false">+Actuals!AF103</f>
        <v>0</v>
      </c>
      <c r="AJ45" s="129" t="n">
        <f aca="false">+Actuals!AG103</f>
        <v>0</v>
      </c>
      <c r="AK45" s="130" t="n">
        <f aca="false">+Actuals!AH103</f>
        <v>0</v>
      </c>
      <c r="AL45" s="129" t="n">
        <f aca="false">+Actuals!AI103</f>
        <v>0</v>
      </c>
      <c r="AM45" s="130" t="n">
        <f aca="false">+Actuals!AJ103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0</v>
      </c>
      <c r="E47" s="47" t="n">
        <f aca="false">SUM(G47,I47,K47,M47,O47,Q47,S47,U47,W47,Y47,AA47,AC47,AE47,AG47,AI47,AK47,AM47)</f>
        <v>0</v>
      </c>
      <c r="F47" s="13" t="n">
        <f aca="false">'TIE-OUT'!X47+RECLASS!X47</f>
        <v>0</v>
      </c>
      <c r="G47" s="47" t="n">
        <f aca="false">'TIE-OUT'!Y47+RECLASS!Y47</f>
        <v>0</v>
      </c>
      <c r="H47" s="129" t="n">
        <f aca="false">+Actuals!E104</f>
        <v>0</v>
      </c>
      <c r="I47" s="130" t="n">
        <f aca="false">+Actuals!F104</f>
        <v>0</v>
      </c>
      <c r="J47" s="129" t="n">
        <f aca="false">+Actuals!G104</f>
        <v>0</v>
      </c>
      <c r="K47" s="87" t="n">
        <f aca="false">+Actuals!H104</f>
        <v>0</v>
      </c>
      <c r="L47" s="129" t="n">
        <f aca="false">+Actuals!I104</f>
        <v>0</v>
      </c>
      <c r="M47" s="130" t="n">
        <f aca="false">+Actuals!J104</f>
        <v>0</v>
      </c>
      <c r="N47" s="129" t="n">
        <f aca="false">+Actuals!K104</f>
        <v>0</v>
      </c>
      <c r="O47" s="130" t="n">
        <f aca="false">+Actuals!L104</f>
        <v>0</v>
      </c>
      <c r="P47" s="129" t="n">
        <f aca="false">+Actuals!M104</f>
        <v>0</v>
      </c>
      <c r="Q47" s="130" t="n">
        <f aca="false">+Actuals!N104</f>
        <v>0</v>
      </c>
      <c r="R47" s="129" t="n">
        <f aca="false">+Actuals!O104</f>
        <v>0</v>
      </c>
      <c r="S47" s="130" t="n">
        <f aca="false">+Actuals!P104</f>
        <v>0</v>
      </c>
      <c r="T47" s="129" t="n">
        <f aca="false">+Actuals!Q104</f>
        <v>0</v>
      </c>
      <c r="U47" s="130" t="n">
        <f aca="false">+Actuals!R104</f>
        <v>0</v>
      </c>
      <c r="V47" s="129" t="n">
        <f aca="false">+Actuals!S104</f>
        <v>0</v>
      </c>
      <c r="W47" s="130" t="n">
        <f aca="false">+Actuals!T104</f>
        <v>0</v>
      </c>
      <c r="X47" s="129" t="n">
        <f aca="false">+Actuals!U104</f>
        <v>0</v>
      </c>
      <c r="Y47" s="130" t="n">
        <f aca="false">+Actuals!V104</f>
        <v>0</v>
      </c>
      <c r="Z47" s="129" t="n">
        <f aca="false">+Actuals!W104</f>
        <v>0</v>
      </c>
      <c r="AA47" s="130" t="n">
        <f aca="false">+Actuals!X104</f>
        <v>0</v>
      </c>
      <c r="AB47" s="129" t="n">
        <f aca="false">+Actuals!Y104</f>
        <v>0</v>
      </c>
      <c r="AC47" s="130" t="n">
        <f aca="false">+Actuals!Z104</f>
        <v>0</v>
      </c>
      <c r="AD47" s="129" t="n">
        <f aca="false">+Actuals!AA104</f>
        <v>0</v>
      </c>
      <c r="AE47" s="130" t="n">
        <f aca="false">+Actuals!AB104</f>
        <v>0</v>
      </c>
      <c r="AF47" s="129" t="n">
        <f aca="false">+Actuals!AC104</f>
        <v>0</v>
      </c>
      <c r="AG47" s="130" t="n">
        <f aca="false">+Actuals!AD104</f>
        <v>0</v>
      </c>
      <c r="AH47" s="129" t="n">
        <f aca="false">+Actuals!AE104</f>
        <v>0</v>
      </c>
      <c r="AI47" s="130" t="n">
        <f aca="false">+Actuals!AF104</f>
        <v>0</v>
      </c>
      <c r="AJ47" s="129" t="n">
        <f aca="false">+Actuals!AG104</f>
        <v>0</v>
      </c>
      <c r="AK47" s="130" t="n">
        <f aca="false">+Actuals!AH104</f>
        <v>0</v>
      </c>
      <c r="AL47" s="129" t="n">
        <f aca="false">+Actuals!AI104</f>
        <v>0</v>
      </c>
      <c r="AM47" s="130" t="n">
        <f aca="false">+Actuals!AJ104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446026</v>
      </c>
      <c r="E49" s="47" t="n">
        <f aca="false">SUM(G49,I49,K49,M49,O49,Q49,S49,U49,W49,Y49,AA49,AC49,AE49,AG49,AI49,AK49,AM49)</f>
        <v>787731.142</v>
      </c>
      <c r="F49" s="13" t="n">
        <f aca="false">'TIE-OUT'!X49+RECLASS!X49</f>
        <v>0</v>
      </c>
      <c r="G49" s="47" t="n">
        <f aca="false">'TIE-OUT'!Y49+RECLASS!Y49</f>
        <v>0</v>
      </c>
      <c r="H49" s="129" t="n">
        <f aca="false">+Actuals!E105</f>
        <v>-1254596</v>
      </c>
      <c r="I49" s="130" t="n">
        <f aca="false">+Actuals!F105</f>
        <v>-2216871.132</v>
      </c>
      <c r="J49" s="129" t="n">
        <f aca="false">+Actuals!G105</f>
        <v>0</v>
      </c>
      <c r="K49" s="87" t="n">
        <f aca="false">+Actuals!H105</f>
        <v>0</v>
      </c>
      <c r="L49" s="129" t="n">
        <f aca="false">+Actuals!I105</f>
        <v>-28</v>
      </c>
      <c r="M49" s="130" t="n">
        <f aca="false">+Actuals!J105</f>
        <v>-49.476</v>
      </c>
      <c r="N49" s="129" t="n">
        <f aca="false">+Actuals!K105</f>
        <v>-0</v>
      </c>
      <c r="O49" s="130" t="n">
        <f aca="false">+Actuals!L105</f>
        <v>-4247535.8</v>
      </c>
      <c r="P49" s="129" t="n">
        <f aca="false">+Actuals!M105</f>
        <v>-0</v>
      </c>
      <c r="Q49" s="130" t="n">
        <f aca="false">+Actuals!N105</f>
        <v>4247139</v>
      </c>
      <c r="R49" s="129" t="n">
        <f aca="false">+Actuals!O105</f>
        <v>-0</v>
      </c>
      <c r="S49" s="130" t="n">
        <f aca="false">+Actuals!P105</f>
        <v>-0</v>
      </c>
      <c r="T49" s="129" t="n">
        <f aca="false">+Actuals!Q105</f>
        <v>0</v>
      </c>
      <c r="U49" s="130" t="n">
        <f aca="false">+Actuals!R105</f>
        <v>0</v>
      </c>
      <c r="V49" s="129" t="n">
        <f aca="false">+Actuals!S105</f>
        <v>-0</v>
      </c>
      <c r="W49" s="130" t="n">
        <f aca="false">+Actuals!T105</f>
        <v>-0</v>
      </c>
      <c r="X49" s="129" t="n">
        <f aca="false">+Actuals!U105</f>
        <v>0</v>
      </c>
      <c r="Y49" s="130" t="n">
        <f aca="false">+Actuals!V105</f>
        <v>0</v>
      </c>
      <c r="Z49" s="129" t="n">
        <f aca="false">+Actuals!W105</f>
        <v>1700650</v>
      </c>
      <c r="AA49" s="130" t="n">
        <f aca="false">+Actuals!X105</f>
        <v>3005048.55</v>
      </c>
      <c r="AB49" s="129" t="n">
        <f aca="false">+Actuals!Y105</f>
        <v>0</v>
      </c>
      <c r="AC49" s="130" t="n">
        <f aca="false">+Actuals!Z105</f>
        <v>0</v>
      </c>
      <c r="AD49" s="129" t="n">
        <f aca="false">+Actuals!AA105</f>
        <v>0</v>
      </c>
      <c r="AE49" s="130" t="n">
        <f aca="false">+Actuals!AB105</f>
        <v>0</v>
      </c>
      <c r="AF49" s="129" t="n">
        <f aca="false">+Actuals!AC105</f>
        <v>0</v>
      </c>
      <c r="AG49" s="130" t="n">
        <f aca="false">+Actuals!AD105</f>
        <v>0</v>
      </c>
      <c r="AH49" s="129" t="n">
        <f aca="false">+Actuals!AE105</f>
        <v>0</v>
      </c>
      <c r="AI49" s="130" t="n">
        <f aca="false">+Actuals!AF105</f>
        <v>0</v>
      </c>
      <c r="AJ49" s="129" t="n">
        <f aca="false">+Actuals!AG105</f>
        <v>0</v>
      </c>
      <c r="AK49" s="130" t="n">
        <f aca="false">+Actuals!AH105</f>
        <v>0</v>
      </c>
      <c r="AL49" s="129" t="n">
        <f aca="false">+Actuals!AI105</f>
        <v>0</v>
      </c>
      <c r="AM49" s="130" t="n">
        <f aca="false">+Actuals!AJ105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441422</v>
      </c>
      <c r="E51" s="47" t="n">
        <f aca="false">SUM(G51,I51,K51,M51,O51,Q51,S51,U51,W51,Y51,AA51,AC51,AE51,AG51,AI51,AK51,AM51)</f>
        <v>0.00200000000000067</v>
      </c>
      <c r="F51" s="13" t="n">
        <f aca="false">'TIE-OUT'!X51+RECLASS!X51</f>
        <v>0</v>
      </c>
      <c r="G51" s="47" t="n">
        <f aca="false">'TIE-OUT'!Y51+RECLASS!Y51</f>
        <v>0</v>
      </c>
      <c r="H51" s="129" t="n">
        <f aca="false">+Actuals!E106</f>
        <v>-6</v>
      </c>
      <c r="I51" s="130" t="n">
        <f aca="false">+Actuals!F106</f>
        <v>-10.6</v>
      </c>
      <c r="J51" s="129" t="n">
        <f aca="false">+Actuals!G106</f>
        <v>6</v>
      </c>
      <c r="K51" s="87" t="n">
        <f aca="false">+Actuals!H106</f>
        <v>10.602</v>
      </c>
      <c r="L51" s="129" t="n">
        <f aca="false">+Actuals!I106</f>
        <v>-0</v>
      </c>
      <c r="M51" s="130" t="n">
        <f aca="false">+Actuals!J106</f>
        <v>-0</v>
      </c>
      <c r="N51" s="129" t="n">
        <f aca="false">+Actuals!K106</f>
        <v>-0</v>
      </c>
      <c r="O51" s="130" t="n">
        <f aca="false">+Actuals!L106</f>
        <v>-0</v>
      </c>
      <c r="P51" s="129" t="n">
        <f aca="false">+Actuals!M106</f>
        <v>0</v>
      </c>
      <c r="Q51" s="130" t="n">
        <f aca="false">+Actuals!N106</f>
        <v>0</v>
      </c>
      <c r="R51" s="129" t="n">
        <f aca="false">+Actuals!O106</f>
        <v>-0</v>
      </c>
      <c r="S51" s="130" t="n">
        <f aca="false">+Actuals!P106</f>
        <v>-0</v>
      </c>
      <c r="T51" s="129" t="n">
        <f aca="false">+Actuals!Q106</f>
        <v>0</v>
      </c>
      <c r="U51" s="130" t="n">
        <f aca="false">+Actuals!R106</f>
        <v>0</v>
      </c>
      <c r="V51" s="129" t="n">
        <f aca="false">+Actuals!S106</f>
        <v>-0</v>
      </c>
      <c r="W51" s="130" t="n">
        <f aca="false">+Actuals!T106</f>
        <v>-0</v>
      </c>
      <c r="X51" s="129" t="n">
        <f aca="false">+Actuals!U106</f>
        <v>0</v>
      </c>
      <c r="Y51" s="130" t="n">
        <f aca="false">+Actuals!V106</f>
        <v>0</v>
      </c>
      <c r="Z51" s="129" t="n">
        <f aca="false">+Actuals!W106</f>
        <v>441422</v>
      </c>
      <c r="AA51" s="130" t="n">
        <f aca="false">+Actuals!X106</f>
        <v>-0</v>
      </c>
      <c r="AB51" s="129" t="n">
        <f aca="false">+Actuals!Y106</f>
        <v>0</v>
      </c>
      <c r="AC51" s="130" t="n">
        <f aca="false">+Actuals!Z106</f>
        <v>0</v>
      </c>
      <c r="AD51" s="129" t="n">
        <f aca="false">+Actuals!AA106</f>
        <v>0</v>
      </c>
      <c r="AE51" s="130" t="n">
        <f aca="false">+Actuals!AB106</f>
        <v>0</v>
      </c>
      <c r="AF51" s="129" t="n">
        <f aca="false">+Actuals!AC106</f>
        <v>0</v>
      </c>
      <c r="AG51" s="130" t="n">
        <f aca="false">+Actuals!AD106</f>
        <v>0</v>
      </c>
      <c r="AH51" s="129" t="n">
        <f aca="false">+Actuals!AE106</f>
        <v>0</v>
      </c>
      <c r="AI51" s="130" t="n">
        <f aca="false">+Actuals!AF106</f>
        <v>0</v>
      </c>
      <c r="AJ51" s="129" t="n">
        <f aca="false">+Actuals!AG106</f>
        <v>0</v>
      </c>
      <c r="AK51" s="130" t="n">
        <f aca="false">+Actuals!AH106</f>
        <v>0</v>
      </c>
      <c r="AL51" s="129" t="n">
        <f aca="false">+Actuals!AI106</f>
        <v>0</v>
      </c>
      <c r="AM51" s="130" t="n">
        <f aca="false">+Actuals!AJ106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-41356</v>
      </c>
      <c r="E54" s="47" t="n">
        <f aca="false">SUM(G54,I54,K54,M54,O54,Q54,S54,U54,W54,Y54,AA54,AC54,AE54,AG54,AI54,AK54,AM54)</f>
        <v>-732262.77</v>
      </c>
      <c r="F54" s="44" t="n">
        <f aca="false">'TIE-OUT'!X54+RECLASS!X54</f>
        <v>0</v>
      </c>
      <c r="G54" s="45" t="n">
        <f aca="false">'TIE-OUT'!Y54+RECLASS!Y54</f>
        <v>0</v>
      </c>
      <c r="H54" s="129" t="n">
        <f aca="false">+Actuals!E107</f>
        <v>-41356</v>
      </c>
      <c r="I54" s="130" t="n">
        <f aca="false">+Actuals!F107</f>
        <v>-613.44</v>
      </c>
      <c r="J54" s="129" t="n">
        <f aca="false">+Actuals!G107</f>
        <v>-0</v>
      </c>
      <c r="K54" s="87" t="n">
        <f aca="false">+Actuals!H107</f>
        <v>-5.33</v>
      </c>
      <c r="L54" s="129" t="n">
        <f aca="false">+Actuals!I107</f>
        <v>-0</v>
      </c>
      <c r="M54" s="130" t="n">
        <f aca="false">+Actuals!J107</f>
        <v>-0</v>
      </c>
      <c r="N54" s="129" t="n">
        <f aca="false">+Actuals!K107</f>
        <v>-0</v>
      </c>
      <c r="O54" s="130" t="n">
        <f aca="false">+Actuals!L107</f>
        <v>-0</v>
      </c>
      <c r="P54" s="129" t="n">
        <f aca="false">+Actuals!M107</f>
        <v>0</v>
      </c>
      <c r="Q54" s="130" t="n">
        <f aca="false">+Actuals!N107</f>
        <v>0</v>
      </c>
      <c r="R54" s="129" t="n">
        <f aca="false">+Actuals!O107</f>
        <v>-0</v>
      </c>
      <c r="S54" s="130" t="n">
        <f aca="false">+Actuals!P107</f>
        <v>-0</v>
      </c>
      <c r="T54" s="129" t="n">
        <f aca="false">+Actuals!Q107</f>
        <v>0</v>
      </c>
      <c r="U54" s="130" t="n">
        <f aca="false">+Actuals!R107</f>
        <v>0</v>
      </c>
      <c r="V54" s="129" t="n">
        <f aca="false">+Actuals!S107</f>
        <v>0</v>
      </c>
      <c r="W54" s="130" t="n">
        <f aca="false">+Actuals!T107</f>
        <v>0</v>
      </c>
      <c r="X54" s="129" t="n">
        <f aca="false">+Actuals!U107</f>
        <v>0</v>
      </c>
      <c r="Y54" s="130" t="n">
        <f aca="false">+Actuals!V107</f>
        <v>0</v>
      </c>
      <c r="Z54" s="129" t="n">
        <f aca="false">+Actuals!W107</f>
        <v>0</v>
      </c>
      <c r="AA54" s="130" t="n">
        <f aca="false">+Actuals!X107-731644</f>
        <v>-731644</v>
      </c>
      <c r="AB54" s="129" t="n">
        <f aca="false">+Actuals!Y107</f>
        <v>0</v>
      </c>
      <c r="AC54" s="130" t="n">
        <f aca="false">+Actuals!Z107</f>
        <v>0</v>
      </c>
      <c r="AD54" s="129" t="n">
        <f aca="false">+Actuals!AA107</f>
        <v>0</v>
      </c>
      <c r="AE54" s="130" t="n">
        <f aca="false">+Actuals!AB107</f>
        <v>0</v>
      </c>
      <c r="AF54" s="129" t="n">
        <f aca="false">+Actuals!AC107</f>
        <v>0</v>
      </c>
      <c r="AG54" s="130" t="n">
        <f aca="false">+Actuals!AD107</f>
        <v>0</v>
      </c>
      <c r="AH54" s="129" t="n">
        <f aca="false">+Actuals!AE107</f>
        <v>0</v>
      </c>
      <c r="AI54" s="130" t="n">
        <f aca="false">+Actuals!AF107</f>
        <v>0</v>
      </c>
      <c r="AJ54" s="129" t="n">
        <f aca="false">+Actuals!AG107</f>
        <v>0</v>
      </c>
      <c r="AK54" s="130" t="n">
        <f aca="false">+Actuals!AH107</f>
        <v>0</v>
      </c>
      <c r="AL54" s="129" t="n">
        <f aca="false">+Actuals!AI107</f>
        <v>0</v>
      </c>
      <c r="AM54" s="130" t="n">
        <f aca="false">+Actuals!AJ107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0</v>
      </c>
      <c r="E55" s="47" t="n">
        <f aca="false">SUM(G55,I55,K55,M55,O55,Q55,S55,U55,W55,Y55,AA55,AC55,AE55,AG55,AI55,AK55,AM55)</f>
        <v>-5506.48</v>
      </c>
      <c r="F55" s="114" t="n">
        <f aca="false">'TIE-OUT'!X55+RECLASS!X55</f>
        <v>0</v>
      </c>
      <c r="G55" s="115" t="n">
        <f aca="false">'TIE-OUT'!Y55+RECLASS!Y55</f>
        <v>0</v>
      </c>
      <c r="H55" s="129" t="n">
        <f aca="false">+Actuals!E108</f>
        <v>-0</v>
      </c>
      <c r="I55" s="130" t="n">
        <f aca="false">+Actuals!F108</f>
        <v>-5506.48</v>
      </c>
      <c r="J55" s="129" t="n">
        <f aca="false">+Actuals!G108</f>
        <v>-0</v>
      </c>
      <c r="K55" s="87" t="n">
        <f aca="false">+Actuals!H108</f>
        <v>-0</v>
      </c>
      <c r="L55" s="129" t="n">
        <f aca="false">+Actuals!I108</f>
        <v>-0</v>
      </c>
      <c r="M55" s="130" t="n">
        <f aca="false">+Actuals!J108</f>
        <v>-0</v>
      </c>
      <c r="N55" s="129" t="n">
        <f aca="false">+Actuals!K108</f>
        <v>-0</v>
      </c>
      <c r="O55" s="130" t="n">
        <f aca="false">+Actuals!L108</f>
        <v>-0</v>
      </c>
      <c r="P55" s="129" t="n">
        <f aca="false">+Actuals!M108</f>
        <v>-0</v>
      </c>
      <c r="Q55" s="130" t="n">
        <f aca="false">+Actuals!N108</f>
        <v>-0</v>
      </c>
      <c r="R55" s="129" t="n">
        <f aca="false">+Actuals!O108</f>
        <v>0</v>
      </c>
      <c r="S55" s="130" t="n">
        <f aca="false">+Actuals!P108</f>
        <v>0</v>
      </c>
      <c r="T55" s="129" t="n">
        <f aca="false">+Actuals!Q108</f>
        <v>0</v>
      </c>
      <c r="U55" s="130" t="n">
        <f aca="false">+Actuals!R108</f>
        <v>0</v>
      </c>
      <c r="V55" s="129" t="n">
        <f aca="false">+Actuals!S108</f>
        <v>0</v>
      </c>
      <c r="W55" s="130" t="n">
        <f aca="false">+Actuals!T108</f>
        <v>0</v>
      </c>
      <c r="X55" s="129" t="n">
        <f aca="false">+Actuals!U108</f>
        <v>0</v>
      </c>
      <c r="Y55" s="130" t="n">
        <f aca="false">+Actuals!V108</f>
        <v>0</v>
      </c>
      <c r="Z55" s="129" t="n">
        <f aca="false">+Actuals!W108</f>
        <v>0</v>
      </c>
      <c r="AA55" s="130" t="n">
        <f aca="false">+Actuals!X108</f>
        <v>0</v>
      </c>
      <c r="AB55" s="129" t="n">
        <f aca="false">+Actuals!Y108</f>
        <v>0</v>
      </c>
      <c r="AC55" s="130" t="n">
        <f aca="false">+Actuals!Z108</f>
        <v>0</v>
      </c>
      <c r="AD55" s="129" t="n">
        <f aca="false">+Actuals!AA108</f>
        <v>0</v>
      </c>
      <c r="AE55" s="130" t="n">
        <f aca="false">+Actuals!AB108</f>
        <v>0</v>
      </c>
      <c r="AF55" s="129" t="n">
        <f aca="false">+Actuals!AC108</f>
        <v>0</v>
      </c>
      <c r="AG55" s="130" t="n">
        <f aca="false">+Actuals!AD108</f>
        <v>0</v>
      </c>
      <c r="AH55" s="129" t="n">
        <f aca="false">+Actuals!AE108</f>
        <v>0</v>
      </c>
      <c r="AI55" s="130" t="n">
        <f aca="false">+Actuals!AF108</f>
        <v>0</v>
      </c>
      <c r="AJ55" s="129" t="n">
        <f aca="false">+Actuals!AG108</f>
        <v>0</v>
      </c>
      <c r="AK55" s="130" t="n">
        <f aca="false">+Actuals!AH108</f>
        <v>0</v>
      </c>
      <c r="AL55" s="129" t="n">
        <f aca="false">+Actuals!AI108</f>
        <v>0</v>
      </c>
      <c r="AM55" s="130" t="n">
        <f aca="false">+Actuals!AJ108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-41356</v>
      </c>
      <c r="E56" s="48" t="n">
        <f aca="false">SUM(E54:E55)</f>
        <v>-737769.25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-41356</v>
      </c>
      <c r="I56" s="48" t="n">
        <f aca="false">SUM(I54:I55)</f>
        <v>-6119.92</v>
      </c>
      <c r="J56" s="17" t="n">
        <f aca="false">SUM(J54:J55)</f>
        <v>0</v>
      </c>
      <c r="K56" s="86" t="n">
        <f aca="false">SUM(K54:K55)</f>
        <v>-5.33</v>
      </c>
      <c r="L56" s="17" t="n">
        <f aca="false">SUM(L54:L55)</f>
        <v>0</v>
      </c>
      <c r="M56" s="48" t="n">
        <f aca="false">SUM(M54:M55)</f>
        <v>0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-731644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0</v>
      </c>
      <c r="E59" s="47" t="n">
        <f aca="false">SUM(G59,I59,K59,M59,O59,Q59,S59,U59,W59,Y59,AA59,AC59,AE59,AG59,AI59,AK59,AM59)</f>
        <v>0</v>
      </c>
      <c r="F59" s="44" t="n">
        <f aca="false">'TIE-OUT'!X59+RECLASS!X59</f>
        <v>0</v>
      </c>
      <c r="G59" s="45" t="n">
        <f aca="false">'TIE-OUT'!Y59+RECLASS!Y59</f>
        <v>0</v>
      </c>
      <c r="H59" s="129" t="n">
        <f aca="false">+Actuals!E109</f>
        <v>0</v>
      </c>
      <c r="I59" s="130" t="n">
        <f aca="false">+Actuals!F109</f>
        <v>0</v>
      </c>
      <c r="J59" s="129" t="n">
        <f aca="false">+Actuals!G109</f>
        <v>0</v>
      </c>
      <c r="K59" s="87" t="n">
        <f aca="false">+Actuals!H109</f>
        <v>0</v>
      </c>
      <c r="L59" s="129" t="n">
        <f aca="false">+Actuals!I109</f>
        <v>0</v>
      </c>
      <c r="M59" s="130" t="n">
        <f aca="false">+Actuals!J109</f>
        <v>0</v>
      </c>
      <c r="N59" s="129" t="n">
        <f aca="false">+Actuals!K109</f>
        <v>0</v>
      </c>
      <c r="O59" s="130" t="n">
        <f aca="false">+Actuals!L109</f>
        <v>0</v>
      </c>
      <c r="P59" s="129" t="n">
        <f aca="false">+Actuals!M109</f>
        <v>0</v>
      </c>
      <c r="Q59" s="130" t="n">
        <f aca="false">+Actuals!N109</f>
        <v>0</v>
      </c>
      <c r="R59" s="129" t="n">
        <f aca="false">+Actuals!O109</f>
        <v>0</v>
      </c>
      <c r="S59" s="130" t="n">
        <f aca="false">+Actuals!P109</f>
        <v>0</v>
      </c>
      <c r="T59" s="129" t="n">
        <f aca="false">+Actuals!Q109</f>
        <v>0</v>
      </c>
      <c r="U59" s="130" t="n">
        <f aca="false">+Actuals!R109</f>
        <v>0</v>
      </c>
      <c r="V59" s="129" t="n">
        <f aca="false">+Actuals!S109</f>
        <v>0</v>
      </c>
      <c r="W59" s="130" t="n">
        <f aca="false">+Actuals!T109</f>
        <v>0</v>
      </c>
      <c r="X59" s="129" t="n">
        <f aca="false">+Actuals!U109</f>
        <v>0</v>
      </c>
      <c r="Y59" s="130" t="n">
        <f aca="false">+Actuals!V109</f>
        <v>0</v>
      </c>
      <c r="Z59" s="129" t="n">
        <f aca="false">+Actuals!W109</f>
        <v>0</v>
      </c>
      <c r="AA59" s="130" t="n">
        <f aca="false">+Actuals!X109</f>
        <v>0</v>
      </c>
      <c r="AB59" s="129" t="n">
        <f aca="false">+Actuals!Y109</f>
        <v>0</v>
      </c>
      <c r="AC59" s="130" t="n">
        <f aca="false">+Actuals!Z109</f>
        <v>0</v>
      </c>
      <c r="AD59" s="129" t="n">
        <f aca="false">+Actuals!AA109</f>
        <v>0</v>
      </c>
      <c r="AE59" s="130" t="n">
        <f aca="false">+Actuals!AB109</f>
        <v>0</v>
      </c>
      <c r="AF59" s="129" t="n">
        <f aca="false">+Actuals!AC109</f>
        <v>0</v>
      </c>
      <c r="AG59" s="130" t="n">
        <f aca="false">+Actuals!AD109</f>
        <v>0</v>
      </c>
      <c r="AH59" s="129" t="n">
        <f aca="false">+Actuals!AE109</f>
        <v>0</v>
      </c>
      <c r="AI59" s="130" t="n">
        <f aca="false">+Actuals!AF109</f>
        <v>0</v>
      </c>
      <c r="AJ59" s="129" t="n">
        <f aca="false">+Actuals!AG109</f>
        <v>0</v>
      </c>
      <c r="AK59" s="130" t="n">
        <f aca="false">+Actuals!AH109</f>
        <v>0</v>
      </c>
      <c r="AL59" s="129" t="n">
        <f aca="false">+Actuals!AI109</f>
        <v>0</v>
      </c>
      <c r="AM59" s="130" t="n">
        <f aca="false">+Actuals!AJ109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0</v>
      </c>
      <c r="F60" s="114" t="n">
        <f aca="false">'TIE-OUT'!X60+RECLASS!X60</f>
        <v>0</v>
      </c>
      <c r="G60" s="115" t="n">
        <f aca="false">'TIE-OUT'!Y60+RECLASS!Y60</f>
        <v>0</v>
      </c>
      <c r="H60" s="129" t="n">
        <f aca="false">+Actuals!E110</f>
        <v>0</v>
      </c>
      <c r="I60" s="130" t="n">
        <f aca="false">+Actuals!F110</f>
        <v>0</v>
      </c>
      <c r="J60" s="129" t="n">
        <f aca="false">+Actuals!G110</f>
        <v>0</v>
      </c>
      <c r="K60" s="87" t="n">
        <f aca="false">+Actuals!H110</f>
        <v>0</v>
      </c>
      <c r="L60" s="129" t="n">
        <f aca="false">+Actuals!I110</f>
        <v>0</v>
      </c>
      <c r="M60" s="130" t="n">
        <f aca="false">+Actuals!J110</f>
        <v>0</v>
      </c>
      <c r="N60" s="129" t="n">
        <f aca="false">+Actuals!K110</f>
        <v>0</v>
      </c>
      <c r="O60" s="130" t="n">
        <f aca="false">+Actuals!L110</f>
        <v>0</v>
      </c>
      <c r="P60" s="129" t="n">
        <f aca="false">+Actuals!M110</f>
        <v>0</v>
      </c>
      <c r="Q60" s="130" t="n">
        <f aca="false">+Actuals!N110</f>
        <v>0</v>
      </c>
      <c r="R60" s="129" t="n">
        <f aca="false">+Actuals!O110</f>
        <v>0</v>
      </c>
      <c r="S60" s="130" t="n">
        <f aca="false">+Actuals!P110</f>
        <v>0</v>
      </c>
      <c r="T60" s="129" t="n">
        <f aca="false">+Actuals!Q110</f>
        <v>0</v>
      </c>
      <c r="U60" s="130" t="n">
        <f aca="false">+Actuals!R110</f>
        <v>0</v>
      </c>
      <c r="V60" s="129" t="n">
        <f aca="false">+Actuals!S110</f>
        <v>0</v>
      </c>
      <c r="W60" s="130" t="n">
        <f aca="false">+Actuals!T110</f>
        <v>0</v>
      </c>
      <c r="X60" s="129" t="n">
        <f aca="false">+Actuals!U110</f>
        <v>0</v>
      </c>
      <c r="Y60" s="130" t="n">
        <f aca="false">+Actuals!V110</f>
        <v>0</v>
      </c>
      <c r="Z60" s="129" t="n">
        <f aca="false">+Actuals!W110</f>
        <v>0</v>
      </c>
      <c r="AA60" s="130" t="n">
        <f aca="false">+Actuals!X110</f>
        <v>0</v>
      </c>
      <c r="AB60" s="129" t="n">
        <f aca="false">+Actuals!Y110</f>
        <v>0</v>
      </c>
      <c r="AC60" s="130" t="n">
        <f aca="false">+Actuals!Z110</f>
        <v>0</v>
      </c>
      <c r="AD60" s="129" t="n">
        <f aca="false">+Actuals!AA110</f>
        <v>0</v>
      </c>
      <c r="AE60" s="130" t="n">
        <f aca="false">+Actuals!AB110</f>
        <v>0</v>
      </c>
      <c r="AF60" s="129" t="n">
        <f aca="false">+Actuals!AC110</f>
        <v>0</v>
      </c>
      <c r="AG60" s="130" t="n">
        <f aca="false">+Actuals!AD110</f>
        <v>0</v>
      </c>
      <c r="AH60" s="129" t="n">
        <f aca="false">+Actuals!AE110</f>
        <v>0</v>
      </c>
      <c r="AI60" s="130" t="n">
        <f aca="false">+Actuals!AF110</f>
        <v>0</v>
      </c>
      <c r="AJ60" s="129" t="n">
        <f aca="false">+Actuals!AG110</f>
        <v>0</v>
      </c>
      <c r="AK60" s="130" t="n">
        <f aca="false">+Actuals!AH110</f>
        <v>0</v>
      </c>
      <c r="AL60" s="129" t="n">
        <f aca="false">+Actuals!AI110</f>
        <v>0</v>
      </c>
      <c r="AM60" s="130" t="n">
        <f aca="false">+Actuals!AJ110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86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0</v>
      </c>
      <c r="E64" s="47" t="n">
        <f aca="false">SUM(G64,I64,K64,M64,O64,Q64,S64,U64,W64,Y64,AA64,AC64,AE64,AG64,AI64,AK64,AM64)</f>
        <v>0</v>
      </c>
      <c r="F64" s="44" t="n">
        <f aca="false">'TIE-OUT'!X64+RECLASS!X64</f>
        <v>0</v>
      </c>
      <c r="G64" s="45" t="n">
        <f aca="false">'TIE-OUT'!Y64+RECLASS!Y64</f>
        <v>0</v>
      </c>
      <c r="H64" s="129" t="n">
        <f aca="false">+Actuals!E111</f>
        <v>0</v>
      </c>
      <c r="I64" s="130" t="n">
        <f aca="false">+Actuals!F111</f>
        <v>0</v>
      </c>
      <c r="J64" s="129" t="n">
        <f aca="false">+Actuals!G111</f>
        <v>0</v>
      </c>
      <c r="K64" s="87" t="n">
        <f aca="false">+Actuals!H111</f>
        <v>0</v>
      </c>
      <c r="L64" s="129" t="n">
        <f aca="false">+Actuals!I111</f>
        <v>0</v>
      </c>
      <c r="M64" s="130" t="n">
        <f aca="false">+Actuals!J111</f>
        <v>0</v>
      </c>
      <c r="N64" s="129" t="n">
        <f aca="false">+Actuals!K111</f>
        <v>0</v>
      </c>
      <c r="O64" s="130" t="n">
        <f aca="false">+Actuals!L111</f>
        <v>0</v>
      </c>
      <c r="P64" s="129" t="n">
        <f aca="false">+Actuals!M111</f>
        <v>0</v>
      </c>
      <c r="Q64" s="130" t="n">
        <f aca="false">+Actuals!N111</f>
        <v>0</v>
      </c>
      <c r="R64" s="129" t="n">
        <f aca="false">+Actuals!O111</f>
        <v>0</v>
      </c>
      <c r="S64" s="130" t="n">
        <f aca="false">+Actuals!P111</f>
        <v>0</v>
      </c>
      <c r="T64" s="129" t="n">
        <f aca="false">+Actuals!Q111</f>
        <v>0</v>
      </c>
      <c r="U64" s="130" t="n">
        <f aca="false">+Actuals!R111</f>
        <v>0</v>
      </c>
      <c r="V64" s="129" t="n">
        <f aca="false">+Actuals!S111</f>
        <v>0</v>
      </c>
      <c r="W64" s="130" t="n">
        <f aca="false">+Actuals!T111</f>
        <v>0</v>
      </c>
      <c r="X64" s="129" t="n">
        <f aca="false">+Actuals!U111</f>
        <v>0</v>
      </c>
      <c r="Y64" s="130" t="n">
        <f aca="false">+Actuals!V111</f>
        <v>0</v>
      </c>
      <c r="Z64" s="129" t="n">
        <f aca="false">+Actuals!W111</f>
        <v>0</v>
      </c>
      <c r="AA64" s="130" t="n">
        <f aca="false">+Actuals!X111</f>
        <v>0</v>
      </c>
      <c r="AB64" s="129" t="n">
        <f aca="false">+Actuals!Y111</f>
        <v>0</v>
      </c>
      <c r="AC64" s="130" t="n">
        <f aca="false">+Actuals!Z111</f>
        <v>0</v>
      </c>
      <c r="AD64" s="129" t="n">
        <f aca="false">+Actuals!AA111</f>
        <v>0</v>
      </c>
      <c r="AE64" s="130" t="n">
        <f aca="false">+Actuals!AB111</f>
        <v>0</v>
      </c>
      <c r="AF64" s="129" t="n">
        <f aca="false">+Actuals!AC111</f>
        <v>0</v>
      </c>
      <c r="AG64" s="130" t="n">
        <f aca="false">+Actuals!AD111</f>
        <v>0</v>
      </c>
      <c r="AH64" s="129" t="n">
        <f aca="false">+Actuals!AE111</f>
        <v>0</v>
      </c>
      <c r="AI64" s="130" t="n">
        <f aca="false">+Actuals!AF111</f>
        <v>0</v>
      </c>
      <c r="AJ64" s="129" t="n">
        <f aca="false">+Actuals!AG111</f>
        <v>0</v>
      </c>
      <c r="AK64" s="130" t="n">
        <f aca="false">+Actuals!AH111</f>
        <v>0</v>
      </c>
      <c r="AL64" s="129" t="n">
        <f aca="false">+Actuals!AI111</f>
        <v>0</v>
      </c>
      <c r="AM64" s="130" t="n">
        <f aca="false">+Actuals!AJ111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0</v>
      </c>
      <c r="E65" s="47" t="n">
        <f aca="false">SUM(G65,I65,K65,M65,O65,Q65,S65,U65,W65,Y65,AA65,AC65,AE65,AG65,AI65,AK65,AM65)</f>
        <v>0</v>
      </c>
      <c r="F65" s="114" t="n">
        <f aca="false">'TIE-OUT'!X65+RECLASS!X65</f>
        <v>0</v>
      </c>
      <c r="G65" s="115" t="n">
        <f aca="false">'TIE-OUT'!Y65+RECLASS!Y65</f>
        <v>0</v>
      </c>
      <c r="H65" s="129" t="n">
        <f aca="false">+Actuals!E112</f>
        <v>0</v>
      </c>
      <c r="I65" s="130" t="n">
        <f aca="false">+Actuals!F112</f>
        <v>0</v>
      </c>
      <c r="J65" s="129" t="n">
        <f aca="false">+Actuals!G112</f>
        <v>0</v>
      </c>
      <c r="K65" s="87" t="n">
        <f aca="false">+Actuals!H112</f>
        <v>0</v>
      </c>
      <c r="L65" s="129" t="n">
        <f aca="false">+Actuals!I112</f>
        <v>0</v>
      </c>
      <c r="M65" s="130" t="n">
        <f aca="false">+Actuals!J112</f>
        <v>0</v>
      </c>
      <c r="N65" s="129" t="n">
        <f aca="false">+Actuals!K112</f>
        <v>0</v>
      </c>
      <c r="O65" s="130" t="n">
        <f aca="false">+Actuals!L112</f>
        <v>0</v>
      </c>
      <c r="P65" s="129" t="n">
        <f aca="false">+Actuals!M112</f>
        <v>0</v>
      </c>
      <c r="Q65" s="130" t="n">
        <f aca="false">+Actuals!N112</f>
        <v>0</v>
      </c>
      <c r="R65" s="129" t="n">
        <f aca="false">+Actuals!O112</f>
        <v>0</v>
      </c>
      <c r="S65" s="130" t="n">
        <f aca="false">+Actuals!P112</f>
        <v>0</v>
      </c>
      <c r="T65" s="129" t="n">
        <f aca="false">+Actuals!Q112</f>
        <v>0</v>
      </c>
      <c r="U65" s="130" t="n">
        <f aca="false">+Actuals!R112</f>
        <v>0</v>
      </c>
      <c r="V65" s="129" t="n">
        <f aca="false">+Actuals!S112</f>
        <v>0</v>
      </c>
      <c r="W65" s="130" t="n">
        <f aca="false">+Actuals!T112</f>
        <v>0</v>
      </c>
      <c r="X65" s="129" t="n">
        <f aca="false">+Actuals!U112</f>
        <v>0</v>
      </c>
      <c r="Y65" s="130" t="n">
        <f aca="false">+Actuals!V112</f>
        <v>0</v>
      </c>
      <c r="Z65" s="129" t="n">
        <f aca="false">+Actuals!W112</f>
        <v>0</v>
      </c>
      <c r="AA65" s="130" t="n">
        <f aca="false">+Actuals!X112</f>
        <v>0</v>
      </c>
      <c r="AB65" s="129" t="n">
        <f aca="false">+Actuals!Y112</f>
        <v>0</v>
      </c>
      <c r="AC65" s="130" t="n">
        <f aca="false">+Actuals!Z112</f>
        <v>0</v>
      </c>
      <c r="AD65" s="129" t="n">
        <f aca="false">+Actuals!AA112</f>
        <v>0</v>
      </c>
      <c r="AE65" s="130" t="n">
        <f aca="false">+Actuals!AB112</f>
        <v>0</v>
      </c>
      <c r="AF65" s="129" t="n">
        <f aca="false">+Actuals!AC112</f>
        <v>0</v>
      </c>
      <c r="AG65" s="130" t="n">
        <f aca="false">+Actuals!AD112</f>
        <v>0</v>
      </c>
      <c r="AH65" s="129" t="n">
        <f aca="false">+Actuals!AE112</f>
        <v>0</v>
      </c>
      <c r="AI65" s="130" t="n">
        <f aca="false">+Actuals!AF112</f>
        <v>0</v>
      </c>
      <c r="AJ65" s="129" t="n">
        <f aca="false">+Actuals!AG112</f>
        <v>0</v>
      </c>
      <c r="AK65" s="130" t="n">
        <f aca="false">+Actuals!AH112</f>
        <v>0</v>
      </c>
      <c r="AL65" s="129" t="n">
        <f aca="false">+Actuals!AI112</f>
        <v>0</v>
      </c>
      <c r="AM65" s="130" t="n">
        <f aca="false">+Actuals!AJ112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86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-154392</v>
      </c>
      <c r="F70" s="44" t="n">
        <f aca="false">'TIE-OUT'!X70+RECLASS!X70</f>
        <v>0</v>
      </c>
      <c r="G70" s="45" t="n">
        <f aca="false">'TIE-OUT'!Y70+RECLASS!Y70</f>
        <v>-154392</v>
      </c>
      <c r="H70" s="129" t="n">
        <f aca="false">+Actuals!E113</f>
        <v>0</v>
      </c>
      <c r="I70" s="130" t="n">
        <f aca="false">+Actuals!F113</f>
        <v>0</v>
      </c>
      <c r="J70" s="129" t="n">
        <f aca="false">+Actuals!G113</f>
        <v>0</v>
      </c>
      <c r="K70" s="117" t="n">
        <v>0</v>
      </c>
      <c r="L70" s="129" t="n">
        <f aca="false">+Actuals!I113</f>
        <v>0</v>
      </c>
      <c r="M70" s="130" t="n">
        <f aca="false">+Actuals!J113</f>
        <v>0</v>
      </c>
      <c r="N70" s="129" t="n">
        <f aca="false">+Actuals!K113</f>
        <v>0</v>
      </c>
      <c r="O70" s="130" t="n">
        <f aca="false">+Actuals!L113</f>
        <v>0</v>
      </c>
      <c r="P70" s="129" t="n">
        <f aca="false">+Actuals!M113</f>
        <v>0</v>
      </c>
      <c r="Q70" s="130" t="n">
        <f aca="false">+Actuals!N113</f>
        <v>0</v>
      </c>
      <c r="R70" s="129" t="n">
        <f aca="false">+Actuals!O113</f>
        <v>0</v>
      </c>
      <c r="S70" s="130" t="n">
        <f aca="false">+Actuals!P113</f>
        <v>0</v>
      </c>
      <c r="T70" s="129" t="n">
        <f aca="false">+Actuals!Q113</f>
        <v>0</v>
      </c>
      <c r="U70" s="130" t="n">
        <f aca="false">+Actuals!R113</f>
        <v>0</v>
      </c>
      <c r="V70" s="129" t="n">
        <f aca="false">+Actuals!S113</f>
        <v>0</v>
      </c>
      <c r="W70" s="130" t="n">
        <f aca="false">+Actuals!T113</f>
        <v>0</v>
      </c>
      <c r="X70" s="129" t="n">
        <f aca="false">+Actuals!U113</f>
        <v>0</v>
      </c>
      <c r="Y70" s="130" t="n">
        <f aca="false">+Actuals!V113</f>
        <v>0</v>
      </c>
      <c r="Z70" s="129" t="n">
        <f aca="false">+Actuals!W113</f>
        <v>0</v>
      </c>
      <c r="AA70" s="130" t="n">
        <f aca="false">+Actuals!X113</f>
        <v>0</v>
      </c>
      <c r="AB70" s="129" t="n">
        <f aca="false">+Actuals!Y113</f>
        <v>0</v>
      </c>
      <c r="AC70" s="130" t="n">
        <f aca="false">+Actuals!Z113</f>
        <v>0</v>
      </c>
      <c r="AD70" s="129" t="n">
        <f aca="false">+Actuals!AA113</f>
        <v>0</v>
      </c>
      <c r="AE70" s="130" t="n">
        <f aca="false">+Actuals!AB113</f>
        <v>0</v>
      </c>
      <c r="AF70" s="129" t="n">
        <f aca="false">+Actuals!AC113</f>
        <v>0</v>
      </c>
      <c r="AG70" s="130" t="n">
        <f aca="false">+Actuals!AD113</f>
        <v>0</v>
      </c>
      <c r="AH70" s="129" t="n">
        <f aca="false">+Actuals!AE113</f>
        <v>0</v>
      </c>
      <c r="AI70" s="130" t="n">
        <f aca="false">+Actuals!AF113</f>
        <v>0</v>
      </c>
      <c r="AJ70" s="129" t="n">
        <f aca="false">+Actuals!AG113</f>
        <v>0</v>
      </c>
      <c r="AK70" s="130" t="n">
        <f aca="false">+Actuals!AH113</f>
        <v>0</v>
      </c>
      <c r="AL70" s="129" t="n">
        <f aca="false">+Actuals!AI113</f>
        <v>0</v>
      </c>
      <c r="AM70" s="130" t="n">
        <f aca="false">+Actuals!AJ113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'TIE-OUT'!X71+RECLASS!X71</f>
        <v>0</v>
      </c>
      <c r="G71" s="115" t="n">
        <f aca="false">'TIE-OUT'!Y71+RECLASS!Y71</f>
        <v>0</v>
      </c>
      <c r="H71" s="129" t="n">
        <f aca="false">+Actuals!E114</f>
        <v>0</v>
      </c>
      <c r="I71" s="130" t="n">
        <f aca="false">+Actuals!F114</f>
        <v>0</v>
      </c>
      <c r="J71" s="129" t="n">
        <f aca="false">+Actuals!G114</f>
        <v>0</v>
      </c>
      <c r="K71" s="87" t="n">
        <f aca="false">+Actuals!H114</f>
        <v>0</v>
      </c>
      <c r="L71" s="129" t="n">
        <f aca="false">+Actuals!I114</f>
        <v>0</v>
      </c>
      <c r="M71" s="130" t="n">
        <f aca="false">+Actuals!J114</f>
        <v>0</v>
      </c>
      <c r="N71" s="129" t="n">
        <f aca="false">+Actuals!K114</f>
        <v>0</v>
      </c>
      <c r="O71" s="130" t="n">
        <f aca="false">+Actuals!L114</f>
        <v>0</v>
      </c>
      <c r="P71" s="129" t="n">
        <f aca="false">+Actuals!M114</f>
        <v>0</v>
      </c>
      <c r="Q71" s="130" t="n">
        <f aca="false">+Actuals!N114</f>
        <v>0</v>
      </c>
      <c r="R71" s="129" t="n">
        <f aca="false">+Actuals!O114</f>
        <v>0</v>
      </c>
      <c r="S71" s="130" t="n">
        <f aca="false">+Actuals!P114</f>
        <v>0</v>
      </c>
      <c r="T71" s="129" t="n">
        <f aca="false">+Actuals!Q114</f>
        <v>0</v>
      </c>
      <c r="U71" s="130" t="n">
        <f aca="false">+Actuals!R114</f>
        <v>0</v>
      </c>
      <c r="V71" s="129" t="n">
        <f aca="false">+Actuals!S114</f>
        <v>0</v>
      </c>
      <c r="W71" s="130" t="n">
        <f aca="false">+Actuals!T114</f>
        <v>0</v>
      </c>
      <c r="X71" s="129" t="n">
        <f aca="false">+Actuals!U114</f>
        <v>0</v>
      </c>
      <c r="Y71" s="130" t="n">
        <f aca="false">+Actuals!V114</f>
        <v>0</v>
      </c>
      <c r="Z71" s="129" t="n">
        <f aca="false">+Actuals!W114</f>
        <v>0</v>
      </c>
      <c r="AA71" s="130" t="n">
        <f aca="false">+Actuals!X114</f>
        <v>0</v>
      </c>
      <c r="AB71" s="129" t="n">
        <f aca="false">+Actuals!Y114</f>
        <v>0</v>
      </c>
      <c r="AC71" s="130" t="n">
        <f aca="false">+Actuals!Z114</f>
        <v>0</v>
      </c>
      <c r="AD71" s="129" t="n">
        <f aca="false">+Actuals!AA114</f>
        <v>0</v>
      </c>
      <c r="AE71" s="130" t="n">
        <f aca="false">+Actuals!AB114</f>
        <v>0</v>
      </c>
      <c r="AF71" s="129" t="n">
        <f aca="false">+Actuals!AC114</f>
        <v>0</v>
      </c>
      <c r="AG71" s="130" t="n">
        <f aca="false">+Actuals!AD114</f>
        <v>0</v>
      </c>
      <c r="AH71" s="129" t="n">
        <f aca="false">+Actuals!AE114</f>
        <v>0</v>
      </c>
      <c r="AI71" s="130" t="n">
        <f aca="false">+Actuals!AF114</f>
        <v>0</v>
      </c>
      <c r="AJ71" s="129" t="n">
        <f aca="false">+Actuals!AG114</f>
        <v>0</v>
      </c>
      <c r="AK71" s="130" t="n">
        <f aca="false">+Actuals!AH114</f>
        <v>0</v>
      </c>
      <c r="AL71" s="129" t="n">
        <f aca="false">+Actuals!AI114</f>
        <v>0</v>
      </c>
      <c r="AM71" s="130" t="n">
        <f aca="false">+Actuals!AJ114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-154392</v>
      </c>
      <c r="F72" s="17" t="n">
        <f aca="false">SUM(F70:F71)</f>
        <v>0</v>
      </c>
      <c r="G72" s="48" t="n">
        <f aca="false">SUM(G70:G71)</f>
        <v>-154392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'TIE-OUT'!X73+RECLASS!X73</f>
        <v>0</v>
      </c>
      <c r="G73" s="13" t="n">
        <f aca="false">'TIE-OUT'!Y73+RECLASS!Y73</f>
        <v>0</v>
      </c>
      <c r="H73" s="129" t="n">
        <f aca="false">+Actuals!E115</f>
        <v>0</v>
      </c>
      <c r="I73" s="130" t="n">
        <f aca="false">+Actuals!F115</f>
        <v>0</v>
      </c>
      <c r="J73" s="129" t="n">
        <f aca="false">+Actuals!G115</f>
        <v>0</v>
      </c>
      <c r="K73" s="87" t="n">
        <f aca="false">+Actuals!H115</f>
        <v>0</v>
      </c>
      <c r="L73" s="129" t="n">
        <f aca="false">+Actuals!I115</f>
        <v>0</v>
      </c>
      <c r="M73" s="130" t="n">
        <f aca="false">+Actuals!J115</f>
        <v>0</v>
      </c>
      <c r="N73" s="129" t="n">
        <f aca="false">+Actuals!K115</f>
        <v>0</v>
      </c>
      <c r="O73" s="130" t="n">
        <f aca="false">+Actuals!L115</f>
        <v>0</v>
      </c>
      <c r="P73" s="129" t="n">
        <f aca="false">+Actuals!M115</f>
        <v>0</v>
      </c>
      <c r="Q73" s="130" t="n">
        <f aca="false">+Actuals!N115</f>
        <v>0</v>
      </c>
      <c r="R73" s="129" t="n">
        <f aca="false">+Actuals!O115</f>
        <v>0</v>
      </c>
      <c r="S73" s="130" t="n">
        <f aca="false">+Actuals!P115</f>
        <v>0</v>
      </c>
      <c r="T73" s="129" t="n">
        <f aca="false">+Actuals!Q115</f>
        <v>0</v>
      </c>
      <c r="U73" s="130" t="n">
        <f aca="false">+Actuals!R115</f>
        <v>0</v>
      </c>
      <c r="V73" s="129" t="n">
        <f aca="false">+Actuals!S115</f>
        <v>0</v>
      </c>
      <c r="W73" s="130" t="n">
        <f aca="false">+Actuals!T115</f>
        <v>0</v>
      </c>
      <c r="X73" s="129" t="n">
        <f aca="false">+Actuals!U115</f>
        <v>0</v>
      </c>
      <c r="Y73" s="130" t="n">
        <f aca="false">+Actuals!V115</f>
        <v>0</v>
      </c>
      <c r="Z73" s="129" t="n">
        <f aca="false">+Actuals!W115</f>
        <v>0</v>
      </c>
      <c r="AA73" s="130" t="n">
        <f aca="false">+Actuals!X115</f>
        <v>0</v>
      </c>
      <c r="AB73" s="129" t="n">
        <f aca="false">+Actuals!Y115</f>
        <v>0</v>
      </c>
      <c r="AC73" s="130" t="n">
        <f aca="false">+Actuals!Z115</f>
        <v>0</v>
      </c>
      <c r="AD73" s="129" t="n">
        <f aca="false">+Actuals!AA115</f>
        <v>0</v>
      </c>
      <c r="AE73" s="130" t="n">
        <f aca="false">+Actuals!AB115</f>
        <v>0</v>
      </c>
      <c r="AF73" s="129" t="n">
        <f aca="false">+Actuals!AC115</f>
        <v>0</v>
      </c>
      <c r="AG73" s="130" t="n">
        <f aca="false">+Actuals!AD115</f>
        <v>0</v>
      </c>
      <c r="AH73" s="129" t="n">
        <f aca="false">+Actuals!AE115</f>
        <v>0</v>
      </c>
      <c r="AI73" s="130" t="n">
        <f aca="false">+Actuals!AF115</f>
        <v>0</v>
      </c>
      <c r="AJ73" s="129" t="n">
        <f aca="false">+Actuals!AG115</f>
        <v>0</v>
      </c>
      <c r="AK73" s="130" t="n">
        <f aca="false">+Actuals!AH115</f>
        <v>0</v>
      </c>
      <c r="AL73" s="129" t="n">
        <f aca="false">+Actuals!AI115</f>
        <v>0</v>
      </c>
      <c r="AM73" s="130" t="n">
        <f aca="false">+Actuals!AJ115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0</v>
      </c>
      <c r="F74" s="13" t="n">
        <f aca="false">'TIE-OUT'!X74+RECLASS!X74</f>
        <v>0</v>
      </c>
      <c r="G74" s="13" t="n">
        <f aca="false">'TIE-OUT'!Y74+RECLASS!Y74</f>
        <v>0</v>
      </c>
      <c r="H74" s="129" t="n">
        <f aca="false">+Actuals!E116</f>
        <v>0</v>
      </c>
      <c r="I74" s="130" t="n">
        <f aca="false">+Actuals!F116</f>
        <v>0</v>
      </c>
      <c r="J74" s="129" t="n">
        <f aca="false">+Actuals!G116</f>
        <v>0</v>
      </c>
      <c r="K74" s="113" t="n">
        <f aca="false">+Actuals!H116</f>
        <v>0</v>
      </c>
      <c r="L74" s="129" t="n">
        <f aca="false">+Actuals!I116</f>
        <v>0</v>
      </c>
      <c r="M74" s="130" t="n">
        <f aca="false">+Actuals!J116</f>
        <v>0</v>
      </c>
      <c r="N74" s="129" t="n">
        <f aca="false">+Actuals!K116</f>
        <v>0</v>
      </c>
      <c r="O74" s="130" t="n">
        <f aca="false">+Actuals!L116</f>
        <v>0</v>
      </c>
      <c r="P74" s="129" t="n">
        <f aca="false">+Actuals!M116</f>
        <v>0</v>
      </c>
      <c r="Q74" s="130" t="n">
        <f aca="false">+Actuals!N116</f>
        <v>0</v>
      </c>
      <c r="R74" s="129" t="n">
        <f aca="false">+Actuals!O116</f>
        <v>0</v>
      </c>
      <c r="S74" s="130" t="n">
        <f aca="false">+Actuals!P116</f>
        <v>0</v>
      </c>
      <c r="T74" s="129" t="n">
        <f aca="false">+Actuals!Q116</f>
        <v>0</v>
      </c>
      <c r="U74" s="130" t="n">
        <f aca="false">+Actuals!R116</f>
        <v>0</v>
      </c>
      <c r="V74" s="129" t="n">
        <f aca="false">+Actuals!S116</f>
        <v>0</v>
      </c>
      <c r="W74" s="130" t="n">
        <f aca="false">+Actuals!T116</f>
        <v>0</v>
      </c>
      <c r="X74" s="129" t="n">
        <f aca="false">+Actuals!U116</f>
        <v>0</v>
      </c>
      <c r="Y74" s="130" t="n">
        <f aca="false">+Actuals!V116</f>
        <v>0</v>
      </c>
      <c r="Z74" s="129" t="n">
        <f aca="false">+Actuals!W116</f>
        <v>0</v>
      </c>
      <c r="AA74" s="130" t="n">
        <f aca="false">+Actuals!X116</f>
        <v>0</v>
      </c>
      <c r="AB74" s="129" t="n">
        <f aca="false">+Actuals!Y116</f>
        <v>0</v>
      </c>
      <c r="AC74" s="130" t="n">
        <f aca="false">+Actuals!Z116</f>
        <v>0</v>
      </c>
      <c r="AD74" s="129" t="n">
        <f aca="false">+Actuals!AA116</f>
        <v>0</v>
      </c>
      <c r="AE74" s="130" t="n">
        <f aca="false">+Actuals!AB116</f>
        <v>0</v>
      </c>
      <c r="AF74" s="129" t="n">
        <f aca="false">+Actuals!AC116</f>
        <v>0</v>
      </c>
      <c r="AG74" s="130" t="n">
        <f aca="false">+Actuals!AD116</f>
        <v>0</v>
      </c>
      <c r="AH74" s="129" t="n">
        <f aca="false">+Actuals!AE116</f>
        <v>0</v>
      </c>
      <c r="AI74" s="130" t="n">
        <f aca="false">+Actuals!AF116</f>
        <v>0</v>
      </c>
      <c r="AJ74" s="129" t="n">
        <f aca="false">+Actuals!AG116</f>
        <v>0</v>
      </c>
      <c r="AK74" s="130" t="n">
        <f aca="false">+Actuals!AH116</f>
        <v>0</v>
      </c>
      <c r="AL74" s="129" t="n">
        <f aca="false">+Actuals!AI116</f>
        <v>0</v>
      </c>
      <c r="AM74" s="130" t="n">
        <f aca="false">+Actuals!AJ116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0</v>
      </c>
      <c r="F75" s="13" t="n">
        <f aca="false">'TIE-OUT'!X75+RECLASS!X75</f>
        <v>0</v>
      </c>
      <c r="G75" s="13" t="n">
        <f aca="false">'TIE-OUT'!Y75+RECLASS!Y75</f>
        <v>0</v>
      </c>
      <c r="H75" s="129" t="n">
        <f aca="false">+Actuals!E117</f>
        <v>0</v>
      </c>
      <c r="I75" s="130" t="n">
        <f aca="false">+Actuals!F117</f>
        <v>0</v>
      </c>
      <c r="J75" s="129" t="n">
        <f aca="false">+Actuals!G117</f>
        <v>0</v>
      </c>
      <c r="K75" s="87" t="n">
        <f aca="false">+Actuals!H117</f>
        <v>0</v>
      </c>
      <c r="L75" s="129" t="n">
        <f aca="false">+Actuals!I117</f>
        <v>0</v>
      </c>
      <c r="M75" s="130" t="n">
        <f aca="false">+Actuals!J117</f>
        <v>0</v>
      </c>
      <c r="N75" s="129" t="n">
        <f aca="false">+Actuals!K117</f>
        <v>0</v>
      </c>
      <c r="O75" s="130" t="n">
        <f aca="false">+Actuals!L117</f>
        <v>0</v>
      </c>
      <c r="P75" s="129" t="n">
        <f aca="false">+Actuals!M117</f>
        <v>0</v>
      </c>
      <c r="Q75" s="130" t="n">
        <f aca="false">+Actuals!N117</f>
        <v>0</v>
      </c>
      <c r="R75" s="129" t="n">
        <f aca="false">+Actuals!O117</f>
        <v>0</v>
      </c>
      <c r="S75" s="130" t="n">
        <f aca="false">+Actuals!P117</f>
        <v>0</v>
      </c>
      <c r="T75" s="129" t="n">
        <f aca="false">+Actuals!Q117</f>
        <v>0</v>
      </c>
      <c r="U75" s="130" t="n">
        <f aca="false">+Actuals!R117</f>
        <v>0</v>
      </c>
      <c r="V75" s="129" t="n">
        <f aca="false">+Actuals!S117</f>
        <v>0</v>
      </c>
      <c r="W75" s="130" t="n">
        <f aca="false">+Actuals!T117</f>
        <v>0</v>
      </c>
      <c r="X75" s="129" t="n">
        <f aca="false">+Actuals!U117</f>
        <v>0</v>
      </c>
      <c r="Y75" s="130" t="n">
        <f aca="false">+Actuals!V117</f>
        <v>0</v>
      </c>
      <c r="Z75" s="129" t="n">
        <f aca="false">+Actuals!W117</f>
        <v>0</v>
      </c>
      <c r="AA75" s="130" t="n">
        <f aca="false">+Actuals!X117</f>
        <v>0</v>
      </c>
      <c r="AB75" s="129" t="n">
        <f aca="false">+Actuals!Y117</f>
        <v>0</v>
      </c>
      <c r="AC75" s="130" t="n">
        <f aca="false">+Actuals!Z117</f>
        <v>0</v>
      </c>
      <c r="AD75" s="129" t="n">
        <f aca="false">+Actuals!AA117</f>
        <v>0</v>
      </c>
      <c r="AE75" s="130" t="n">
        <f aca="false">+Actuals!AB117</f>
        <v>0</v>
      </c>
      <c r="AF75" s="129" t="n">
        <f aca="false">+Actuals!AC117</f>
        <v>0</v>
      </c>
      <c r="AG75" s="130" t="n">
        <f aca="false">+Actuals!AD117</f>
        <v>0</v>
      </c>
      <c r="AH75" s="129" t="n">
        <f aca="false">+Actuals!AE117</f>
        <v>0</v>
      </c>
      <c r="AI75" s="130" t="n">
        <f aca="false">+Actuals!AF117</f>
        <v>0</v>
      </c>
      <c r="AJ75" s="129" t="n">
        <f aca="false">+Actuals!AG117</f>
        <v>0</v>
      </c>
      <c r="AK75" s="130" t="n">
        <f aca="false">+Actuals!AH117</f>
        <v>0</v>
      </c>
      <c r="AL75" s="129" t="n">
        <f aca="false">+Actuals!AI117</f>
        <v>0</v>
      </c>
      <c r="AM75" s="130" t="n">
        <f aca="false">+Actuals!AJ117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0</v>
      </c>
      <c r="F76" s="13" t="n">
        <f aca="false">'TIE-OUT'!X76+RECLASS!X76</f>
        <v>0</v>
      </c>
      <c r="G76" s="13" t="n">
        <f aca="false">'TIE-OUT'!Y76+RECLASS!Y76</f>
        <v>0</v>
      </c>
      <c r="H76" s="129" t="n">
        <f aca="false">+Actuals!E118</f>
        <v>0</v>
      </c>
      <c r="I76" s="130" t="n">
        <f aca="false">+Actuals!F118</f>
        <v>0</v>
      </c>
      <c r="J76" s="129" t="n">
        <f aca="false">+Actuals!G118</f>
        <v>0</v>
      </c>
      <c r="K76" s="87" t="n">
        <f aca="false">+Actuals!H118</f>
        <v>0</v>
      </c>
      <c r="L76" s="129" t="n">
        <f aca="false">+Actuals!I118</f>
        <v>0</v>
      </c>
      <c r="M76" s="130" t="n">
        <f aca="false">+Actuals!J118</f>
        <v>0</v>
      </c>
      <c r="N76" s="129" t="n">
        <f aca="false">+Actuals!K118</f>
        <v>0</v>
      </c>
      <c r="O76" s="130" t="n">
        <f aca="false">+Actuals!L118</f>
        <v>0</v>
      </c>
      <c r="P76" s="129" t="n">
        <f aca="false">+Actuals!M118</f>
        <v>0</v>
      </c>
      <c r="Q76" s="130" t="n">
        <f aca="false">+Actuals!N118</f>
        <v>0</v>
      </c>
      <c r="R76" s="129" t="n">
        <f aca="false">+Actuals!O118</f>
        <v>0</v>
      </c>
      <c r="S76" s="130" t="n">
        <f aca="false">+Actuals!P118</f>
        <v>0</v>
      </c>
      <c r="T76" s="129" t="n">
        <f aca="false">+Actuals!Q118</f>
        <v>0</v>
      </c>
      <c r="U76" s="130" t="n">
        <f aca="false">+Actuals!R118</f>
        <v>0</v>
      </c>
      <c r="V76" s="129" t="n">
        <f aca="false">+Actuals!S118</f>
        <v>0</v>
      </c>
      <c r="W76" s="130" t="n">
        <f aca="false">+Actuals!T118</f>
        <v>0</v>
      </c>
      <c r="X76" s="129" t="n">
        <f aca="false">+Actuals!U118</f>
        <v>0</v>
      </c>
      <c r="Y76" s="130" t="n">
        <f aca="false">+Actuals!V118</f>
        <v>0</v>
      </c>
      <c r="Z76" s="129" t="n">
        <f aca="false">+Actuals!W118</f>
        <v>0</v>
      </c>
      <c r="AA76" s="130" t="n">
        <f aca="false">+Actuals!X118</f>
        <v>0</v>
      </c>
      <c r="AB76" s="129" t="n">
        <f aca="false">+Actuals!Y118</f>
        <v>0</v>
      </c>
      <c r="AC76" s="130" t="n">
        <f aca="false">+Actuals!Z118</f>
        <v>0</v>
      </c>
      <c r="AD76" s="129" t="n">
        <f aca="false">+Actuals!AA118</f>
        <v>0</v>
      </c>
      <c r="AE76" s="130" t="n">
        <f aca="false">+Actuals!AB118</f>
        <v>0</v>
      </c>
      <c r="AF76" s="129" t="n">
        <f aca="false">+Actuals!AC118</f>
        <v>0</v>
      </c>
      <c r="AG76" s="130" t="n">
        <f aca="false">+Actuals!AD118</f>
        <v>0</v>
      </c>
      <c r="AH76" s="129" t="n">
        <f aca="false">+Actuals!AE118</f>
        <v>0</v>
      </c>
      <c r="AI76" s="130" t="n">
        <f aca="false">+Actuals!AF118</f>
        <v>0</v>
      </c>
      <c r="AJ76" s="129" t="n">
        <f aca="false">+Actuals!AG118</f>
        <v>0</v>
      </c>
      <c r="AK76" s="130" t="n">
        <f aca="false">+Actuals!AH118</f>
        <v>0</v>
      </c>
      <c r="AL76" s="129" t="n">
        <f aca="false">+Actuals!AI118</f>
        <v>0</v>
      </c>
      <c r="AM76" s="130" t="n">
        <f aca="false">+Actuals!AJ118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0</v>
      </c>
      <c r="F77" s="13" t="n">
        <f aca="false">'TIE-OUT'!X77+RECLASS!X77</f>
        <v>0</v>
      </c>
      <c r="G77" s="13" t="n">
        <f aca="false">'TIE-OUT'!Y77+RECLASS!Y77</f>
        <v>0</v>
      </c>
      <c r="H77" s="129" t="n">
        <f aca="false">+Actuals!E119</f>
        <v>0</v>
      </c>
      <c r="I77" s="130" t="n">
        <f aca="false">+Actuals!F119</f>
        <v>0</v>
      </c>
      <c r="J77" s="129" t="n">
        <f aca="false">+Actuals!G119</f>
        <v>0</v>
      </c>
      <c r="K77" s="87" t="n">
        <f aca="false">+Actuals!H119</f>
        <v>0</v>
      </c>
      <c r="L77" s="129" t="n">
        <f aca="false">+Actuals!I119</f>
        <v>0</v>
      </c>
      <c r="M77" s="130" t="n">
        <f aca="false">+Actuals!J119</f>
        <v>0</v>
      </c>
      <c r="N77" s="129" t="n">
        <f aca="false">+Actuals!K119</f>
        <v>0</v>
      </c>
      <c r="O77" s="130" t="n">
        <f aca="false">+Actuals!L119</f>
        <v>0</v>
      </c>
      <c r="P77" s="129" t="n">
        <f aca="false">+Actuals!M119</f>
        <v>0</v>
      </c>
      <c r="Q77" s="130" t="n">
        <f aca="false">+Actuals!N119</f>
        <v>0</v>
      </c>
      <c r="R77" s="129" t="n">
        <f aca="false">+Actuals!O119</f>
        <v>0</v>
      </c>
      <c r="S77" s="130" t="n">
        <f aca="false">+Actuals!P119</f>
        <v>0</v>
      </c>
      <c r="T77" s="129" t="n">
        <f aca="false">+Actuals!Q119</f>
        <v>0</v>
      </c>
      <c r="U77" s="130" t="n">
        <f aca="false">+Actuals!R119</f>
        <v>0</v>
      </c>
      <c r="V77" s="129" t="n">
        <f aca="false">+Actuals!S119</f>
        <v>0</v>
      </c>
      <c r="W77" s="130" t="n">
        <f aca="false">+Actuals!T119</f>
        <v>0</v>
      </c>
      <c r="X77" s="129" t="n">
        <f aca="false">+Actuals!U119</f>
        <v>0</v>
      </c>
      <c r="Y77" s="130" t="n">
        <f aca="false">+Actuals!V119</f>
        <v>0</v>
      </c>
      <c r="Z77" s="129" t="n">
        <f aca="false">+Actuals!W119</f>
        <v>0</v>
      </c>
      <c r="AA77" s="130" t="n">
        <f aca="false">+Actuals!X119</f>
        <v>0</v>
      </c>
      <c r="AB77" s="129" t="n">
        <f aca="false">+Actuals!Y119</f>
        <v>0</v>
      </c>
      <c r="AC77" s="130" t="n">
        <f aca="false">+Actuals!Z119</f>
        <v>0</v>
      </c>
      <c r="AD77" s="129" t="n">
        <f aca="false">+Actuals!AA119</f>
        <v>0</v>
      </c>
      <c r="AE77" s="130" t="n">
        <f aca="false">+Actuals!AB119</f>
        <v>0</v>
      </c>
      <c r="AF77" s="129" t="n">
        <f aca="false">+Actuals!AC119</f>
        <v>0</v>
      </c>
      <c r="AG77" s="130" t="n">
        <f aca="false">+Actuals!AD119</f>
        <v>0</v>
      </c>
      <c r="AH77" s="129" t="n">
        <f aca="false">+Actuals!AE119</f>
        <v>0</v>
      </c>
      <c r="AI77" s="130" t="n">
        <f aca="false">+Actuals!AF119</f>
        <v>0</v>
      </c>
      <c r="AJ77" s="129" t="n">
        <f aca="false">+Actuals!AG119</f>
        <v>0</v>
      </c>
      <c r="AK77" s="130" t="n">
        <f aca="false">+Actuals!AH119</f>
        <v>0</v>
      </c>
      <c r="AL77" s="129" t="n">
        <f aca="false">+Actuals!AI119</f>
        <v>0</v>
      </c>
      <c r="AM77" s="130" t="n">
        <f aca="false">+Actuals!AJ119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'TIE-OUT'!X78+RECLASS!X78</f>
        <v>0</v>
      </c>
      <c r="G78" s="13" t="n">
        <f aca="false">'TIE-OUT'!Y78+RECLASS!Y78</f>
        <v>0</v>
      </c>
      <c r="H78" s="129" t="n">
        <f aca="false">+Actuals!E120</f>
        <v>0</v>
      </c>
      <c r="I78" s="130" t="n">
        <f aca="false">+Actuals!F120</f>
        <v>0</v>
      </c>
      <c r="J78" s="129" t="n">
        <f aca="false">+Actuals!G120</f>
        <v>0</v>
      </c>
      <c r="K78" s="87" t="n">
        <f aca="false">+Actuals!H120</f>
        <v>0</v>
      </c>
      <c r="L78" s="129" t="n">
        <f aca="false">+Actuals!I120</f>
        <v>0</v>
      </c>
      <c r="M78" s="130" t="n">
        <f aca="false">+Actuals!J120</f>
        <v>0</v>
      </c>
      <c r="N78" s="129" t="n">
        <f aca="false">+Actuals!K120</f>
        <v>0</v>
      </c>
      <c r="O78" s="130" t="n">
        <f aca="false">+Actuals!L120</f>
        <v>0</v>
      </c>
      <c r="P78" s="129" t="n">
        <f aca="false">+Actuals!M120</f>
        <v>0</v>
      </c>
      <c r="Q78" s="130" t="n">
        <f aca="false">+Actuals!N120</f>
        <v>0</v>
      </c>
      <c r="R78" s="129" t="n">
        <f aca="false">+Actuals!O120</f>
        <v>0</v>
      </c>
      <c r="S78" s="130" t="n">
        <f aca="false">+Actuals!P120</f>
        <v>0</v>
      </c>
      <c r="T78" s="129" t="n">
        <f aca="false">+Actuals!Q120</f>
        <v>0</v>
      </c>
      <c r="U78" s="130" t="n">
        <f aca="false">+Actuals!R120</f>
        <v>0</v>
      </c>
      <c r="V78" s="129" t="n">
        <f aca="false">+Actuals!S120</f>
        <v>0</v>
      </c>
      <c r="W78" s="130" t="n">
        <f aca="false">+Actuals!T120</f>
        <v>0</v>
      </c>
      <c r="X78" s="129" t="n">
        <f aca="false">+Actuals!U120</f>
        <v>0</v>
      </c>
      <c r="Y78" s="130" t="n">
        <f aca="false">+Actuals!V120</f>
        <v>0</v>
      </c>
      <c r="Z78" s="129" t="n">
        <f aca="false">+Actuals!W120</f>
        <v>0</v>
      </c>
      <c r="AA78" s="130" t="n">
        <f aca="false">+Actuals!X120</f>
        <v>0</v>
      </c>
      <c r="AB78" s="129" t="n">
        <f aca="false">+Actuals!Y120</f>
        <v>0</v>
      </c>
      <c r="AC78" s="130" t="n">
        <f aca="false">+Actuals!Z120</f>
        <v>0</v>
      </c>
      <c r="AD78" s="129" t="n">
        <f aca="false">+Actuals!AA120</f>
        <v>0</v>
      </c>
      <c r="AE78" s="130" t="n">
        <f aca="false">+Actuals!AB120</f>
        <v>0</v>
      </c>
      <c r="AF78" s="129" t="n">
        <f aca="false">+Actuals!AC120</f>
        <v>0</v>
      </c>
      <c r="AG78" s="130" t="n">
        <f aca="false">+Actuals!AD120</f>
        <v>0</v>
      </c>
      <c r="AH78" s="129" t="n">
        <f aca="false">+Actuals!AE120</f>
        <v>0</v>
      </c>
      <c r="AI78" s="130" t="n">
        <f aca="false">+Actuals!AF120</f>
        <v>0</v>
      </c>
      <c r="AJ78" s="129" t="n">
        <f aca="false">+Actuals!AG120</f>
        <v>0</v>
      </c>
      <c r="AK78" s="130" t="n">
        <f aca="false">+Actuals!AH120</f>
        <v>0</v>
      </c>
      <c r="AL78" s="129" t="n">
        <f aca="false">+Actuals!AI120</f>
        <v>0</v>
      </c>
      <c r="AM78" s="130" t="n">
        <f aca="false">+Actuals!AJ120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'TIE-OUT'!X79+RECLASS!X79</f>
        <v>0</v>
      </c>
      <c r="G79" s="13" t="n">
        <f aca="false">'TIE-OUT'!Y79+RECLASS!Y79</f>
        <v>0</v>
      </c>
      <c r="H79" s="129" t="n">
        <f aca="false">+Actuals!E121</f>
        <v>0</v>
      </c>
      <c r="I79" s="130" t="n">
        <f aca="false">+Actuals!F121</f>
        <v>0</v>
      </c>
      <c r="J79" s="129" t="n">
        <f aca="false">+Actuals!G121</f>
        <v>0</v>
      </c>
      <c r="K79" s="87" t="n">
        <f aca="false">+Actuals!H121</f>
        <v>0</v>
      </c>
      <c r="L79" s="129" t="n">
        <f aca="false">+Actuals!I121</f>
        <v>0</v>
      </c>
      <c r="M79" s="130" t="n">
        <f aca="false">+Actuals!J121</f>
        <v>0</v>
      </c>
      <c r="N79" s="129" t="n">
        <f aca="false">+Actuals!K121</f>
        <v>0</v>
      </c>
      <c r="O79" s="130" t="n">
        <f aca="false">+Actuals!L121</f>
        <v>0</v>
      </c>
      <c r="P79" s="129" t="n">
        <f aca="false">+Actuals!M121</f>
        <v>0</v>
      </c>
      <c r="Q79" s="130" t="n">
        <f aca="false">+Actuals!N121</f>
        <v>0</v>
      </c>
      <c r="R79" s="129" t="n">
        <f aca="false">+Actuals!O121</f>
        <v>0</v>
      </c>
      <c r="S79" s="130" t="n">
        <f aca="false">+Actuals!P121</f>
        <v>0</v>
      </c>
      <c r="T79" s="129" t="n">
        <f aca="false">+Actuals!Q121</f>
        <v>0</v>
      </c>
      <c r="U79" s="130" t="n">
        <f aca="false">+Actuals!R121</f>
        <v>0</v>
      </c>
      <c r="V79" s="129" t="n">
        <f aca="false">+Actuals!S121</f>
        <v>0</v>
      </c>
      <c r="W79" s="130" t="n">
        <f aca="false">+Actuals!T121</f>
        <v>0</v>
      </c>
      <c r="X79" s="129" t="n">
        <f aca="false">+Actuals!U121</f>
        <v>0</v>
      </c>
      <c r="Y79" s="130" t="n">
        <f aca="false">+Actuals!V121</f>
        <v>0</v>
      </c>
      <c r="Z79" s="129" t="n">
        <f aca="false">+Actuals!W121</f>
        <v>0</v>
      </c>
      <c r="AA79" s="130" t="n">
        <f aca="false">+Actuals!X121</f>
        <v>0</v>
      </c>
      <c r="AB79" s="129" t="n">
        <f aca="false">+Actuals!Y121</f>
        <v>0</v>
      </c>
      <c r="AC79" s="130" t="n">
        <f aca="false">+Actuals!Z121</f>
        <v>0</v>
      </c>
      <c r="AD79" s="129" t="n">
        <f aca="false">+Actuals!AA121</f>
        <v>0</v>
      </c>
      <c r="AE79" s="130" t="n">
        <f aca="false">+Actuals!AB121</f>
        <v>0</v>
      </c>
      <c r="AF79" s="129" t="n">
        <f aca="false">+Actuals!AC121</f>
        <v>0</v>
      </c>
      <c r="AG79" s="130" t="n">
        <f aca="false">+Actuals!AD121</f>
        <v>0</v>
      </c>
      <c r="AH79" s="129" t="n">
        <f aca="false">+Actuals!AE121</f>
        <v>0</v>
      </c>
      <c r="AI79" s="130" t="n">
        <f aca="false">+Actuals!AF121</f>
        <v>0</v>
      </c>
      <c r="AJ79" s="129" t="n">
        <f aca="false">+Actuals!AG121</f>
        <v>0</v>
      </c>
      <c r="AK79" s="130" t="n">
        <f aca="false">+Actuals!AH121</f>
        <v>0</v>
      </c>
      <c r="AL79" s="129" t="n">
        <f aca="false">+Actuals!AI121</f>
        <v>0</v>
      </c>
      <c r="AM79" s="130" t="n">
        <f aca="false">+Actuals!AJ121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'TIE-OUT'!X80+RECLASS!X80</f>
        <v>0</v>
      </c>
      <c r="G80" s="13" t="n">
        <f aca="false">'TIE-OUT'!Y80+RECLASS!Y80</f>
        <v>0</v>
      </c>
      <c r="H80" s="129" t="n">
        <f aca="false">+Actuals!E122</f>
        <v>0</v>
      </c>
      <c r="I80" s="130" t="n">
        <f aca="false">+Actuals!F122</f>
        <v>0</v>
      </c>
      <c r="J80" s="129" t="n">
        <f aca="false">+Actuals!G122</f>
        <v>0</v>
      </c>
      <c r="K80" s="87" t="n">
        <f aca="false">+Actuals!H122</f>
        <v>0</v>
      </c>
      <c r="L80" s="129" t="n">
        <f aca="false">+Actuals!I122</f>
        <v>0</v>
      </c>
      <c r="M80" s="130" t="n">
        <f aca="false">+Actuals!J122</f>
        <v>0</v>
      </c>
      <c r="N80" s="129" t="n">
        <f aca="false">+Actuals!K122</f>
        <v>0</v>
      </c>
      <c r="O80" s="130" t="n">
        <f aca="false">+Actuals!L122</f>
        <v>0</v>
      </c>
      <c r="P80" s="129" t="n">
        <f aca="false">+Actuals!M122</f>
        <v>0</v>
      </c>
      <c r="Q80" s="130" t="n">
        <f aca="false">+Actuals!N122</f>
        <v>0</v>
      </c>
      <c r="R80" s="129" t="n">
        <f aca="false">+Actuals!O122</f>
        <v>0</v>
      </c>
      <c r="S80" s="130" t="n">
        <f aca="false">+Actuals!P122</f>
        <v>0</v>
      </c>
      <c r="T80" s="129" t="n">
        <f aca="false">+Actuals!Q122</f>
        <v>0</v>
      </c>
      <c r="U80" s="130" t="n">
        <f aca="false">+Actuals!R122</f>
        <v>0</v>
      </c>
      <c r="V80" s="129" t="n">
        <f aca="false">+Actuals!S122</f>
        <v>0</v>
      </c>
      <c r="W80" s="130" t="n">
        <f aca="false">+Actuals!T122</f>
        <v>0</v>
      </c>
      <c r="X80" s="129" t="n">
        <f aca="false">+Actuals!U122</f>
        <v>0</v>
      </c>
      <c r="Y80" s="130" t="n">
        <f aca="false">+Actuals!V122</f>
        <v>0</v>
      </c>
      <c r="Z80" s="129" t="n">
        <f aca="false">+Actuals!W122</f>
        <v>0</v>
      </c>
      <c r="AA80" s="130" t="n">
        <f aca="false">+Actuals!X122</f>
        <v>0</v>
      </c>
      <c r="AB80" s="129" t="n">
        <f aca="false">+Actuals!Y122</f>
        <v>0</v>
      </c>
      <c r="AC80" s="130" t="n">
        <f aca="false">+Actuals!Z122</f>
        <v>0</v>
      </c>
      <c r="AD80" s="129" t="n">
        <f aca="false">+Actuals!AA122</f>
        <v>0</v>
      </c>
      <c r="AE80" s="130" t="n">
        <f aca="false">+Actuals!AB122</f>
        <v>0</v>
      </c>
      <c r="AF80" s="129" t="n">
        <f aca="false">+Actuals!AC122</f>
        <v>0</v>
      </c>
      <c r="AG80" s="130" t="n">
        <f aca="false">+Actuals!AD122</f>
        <v>0</v>
      </c>
      <c r="AH80" s="129" t="n">
        <f aca="false">+Actuals!AE122</f>
        <v>0</v>
      </c>
      <c r="AI80" s="130" t="n">
        <f aca="false">+Actuals!AF122</f>
        <v>0</v>
      </c>
      <c r="AJ80" s="129" t="n">
        <f aca="false">+Actuals!AG122</f>
        <v>0</v>
      </c>
      <c r="AK80" s="130" t="n">
        <f aca="false">+Actuals!AH122</f>
        <v>0</v>
      </c>
      <c r="AL80" s="129" t="n">
        <f aca="false">+Actuals!AI122</f>
        <v>0</v>
      </c>
      <c r="AM80" s="130" t="n">
        <f aca="false">+Actuals!AJ122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0</v>
      </c>
      <c r="F81" s="13" t="n">
        <f aca="false">'TIE-OUT'!X81+RECLASS!X81</f>
        <v>0</v>
      </c>
      <c r="G81" s="13" t="n">
        <f aca="false">'TIE-OUT'!Y81+RECLASS!Y81</f>
        <v>0</v>
      </c>
      <c r="H81" s="129" t="n">
        <f aca="false">+Actuals!E123</f>
        <v>0</v>
      </c>
      <c r="I81" s="130" t="n">
        <f aca="false">+Actuals!F123</f>
        <v>0</v>
      </c>
      <c r="J81" s="129" t="n">
        <f aca="false">+Actuals!G123</f>
        <v>0</v>
      </c>
      <c r="K81" s="87" t="n">
        <f aca="false">+Actuals!H123</f>
        <v>0</v>
      </c>
      <c r="L81" s="129" t="n">
        <f aca="false">+Actuals!I123</f>
        <v>0</v>
      </c>
      <c r="M81" s="130" t="n">
        <f aca="false">+Actuals!J123</f>
        <v>0</v>
      </c>
      <c r="N81" s="129" t="n">
        <f aca="false">+Actuals!K123</f>
        <v>0</v>
      </c>
      <c r="O81" s="130" t="n">
        <f aca="false">+Actuals!L123</f>
        <v>0</v>
      </c>
      <c r="P81" s="129" t="n">
        <f aca="false">+Actuals!M123</f>
        <v>0</v>
      </c>
      <c r="Q81" s="130" t="n">
        <f aca="false">+Actuals!N123</f>
        <v>0</v>
      </c>
      <c r="R81" s="129" t="n">
        <f aca="false">+Actuals!O123</f>
        <v>0</v>
      </c>
      <c r="S81" s="130" t="n">
        <f aca="false">+Actuals!P123</f>
        <v>0</v>
      </c>
      <c r="T81" s="129" t="n">
        <f aca="false">+Actuals!Q123</f>
        <v>0</v>
      </c>
      <c r="U81" s="130" t="n">
        <f aca="false">+Actuals!R123</f>
        <v>0</v>
      </c>
      <c r="V81" s="129" t="n">
        <f aca="false">+Actuals!S123</f>
        <v>0</v>
      </c>
      <c r="W81" s="130" t="n">
        <f aca="false">+Actuals!T123</f>
        <v>0</v>
      </c>
      <c r="X81" s="129" t="n">
        <f aca="false">+Actuals!U123</f>
        <v>0</v>
      </c>
      <c r="Y81" s="130" t="n">
        <f aca="false">+Actuals!V123</f>
        <v>0</v>
      </c>
      <c r="Z81" s="129" t="n">
        <f aca="false">+Actuals!W123</f>
        <v>0</v>
      </c>
      <c r="AA81" s="130" t="n">
        <f aca="false">+Actuals!X123</f>
        <v>0</v>
      </c>
      <c r="AB81" s="129" t="n">
        <f aca="false">+Actuals!Y123</f>
        <v>0</v>
      </c>
      <c r="AC81" s="130" t="n">
        <f aca="false">+Actuals!Z123</f>
        <v>0</v>
      </c>
      <c r="AD81" s="129" t="n">
        <f aca="false">+Actuals!AA123</f>
        <v>0</v>
      </c>
      <c r="AE81" s="130" t="n">
        <f aca="false">+Actuals!AB123</f>
        <v>0</v>
      </c>
      <c r="AF81" s="129" t="n">
        <f aca="false">+Actuals!AC123</f>
        <v>0</v>
      </c>
      <c r="AG81" s="130" t="n">
        <f aca="false">+Actuals!AD123</f>
        <v>0</v>
      </c>
      <c r="AH81" s="129" t="n">
        <f aca="false">+Actuals!AE123</f>
        <v>0</v>
      </c>
      <c r="AI81" s="130" t="n">
        <f aca="false">+Actuals!AF123</f>
        <v>0</v>
      </c>
      <c r="AJ81" s="129" t="n">
        <f aca="false">+Actuals!AG123</f>
        <v>0</v>
      </c>
      <c r="AK81" s="130" t="n">
        <f aca="false">+Actuals!AH123</f>
        <v>0</v>
      </c>
      <c r="AL81" s="129" t="n">
        <f aca="false">+Actuals!AI123</f>
        <v>0</v>
      </c>
      <c r="AM81" s="130" t="n">
        <f aca="false">+Actuals!AJ123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788060.211999996</v>
      </c>
      <c r="F82" s="59" t="n">
        <f aca="false">F16+F24+F29+F36+F43+F45+F47+F49</f>
        <v>0</v>
      </c>
      <c r="G82" s="60" t="n">
        <f aca="false">SUM(G72:G81)+G16+G24+G29+G36+G43+G45+G47+G49+G51+G56+G61+G66</f>
        <v>-154392</v>
      </c>
      <c r="H82" s="59" t="n">
        <f aca="false">H16+H24+H29+H36+H43+H45+H47+H49</f>
        <v>0</v>
      </c>
      <c r="I82" s="60" t="n">
        <f aca="false">SUM(I72:I81)+I16+I24+I29+I36+I43+I45+I47+I49+I51+I56+I61+I66</f>
        <v>-1275297.532</v>
      </c>
      <c r="J82" s="59" t="n">
        <f aca="false">J16+J24+J29+J36+J43+J45+J47+J49</f>
        <v>0</v>
      </c>
      <c r="K82" s="118" t="n">
        <f aca="false">SUM(K72:K81)+K16+K24+K29+K36+K43+K45+K47+K49+K51+K56+K61+K66</f>
        <v>3848550.3</v>
      </c>
      <c r="L82" s="59" t="n">
        <f aca="false">L16+L24+L29+L36+L43+L45+L47+L49</f>
        <v>0</v>
      </c>
      <c r="M82" s="60" t="n">
        <f aca="false">SUM(M72:M81)+M16+M24+M29+M36+M43+M45+M47+M49+M51+M56+M61+M66</f>
        <v>-47.676</v>
      </c>
      <c r="N82" s="59" t="n">
        <f aca="false">N16+N24+N29+N36+N43+N45+N47+N49</f>
        <v>0</v>
      </c>
      <c r="O82" s="60" t="n">
        <f aca="false">SUM(O72:O81)+O16+O24+O29+O36+O43+O45+O47+O49+O51+O56+O61+O66</f>
        <v>-4191111.38</v>
      </c>
      <c r="P82" s="59" t="n">
        <f aca="false">P16+P24+P29+P36+P43+P45+P47+P49</f>
        <v>0</v>
      </c>
      <c r="Q82" s="60" t="n">
        <f aca="false">SUM(Q72:Q81)+Q16+Q24+Q29+Q36+Q43+Q45+Q47+Q49+Q51+Q56+Q61+Q66</f>
        <v>4247139</v>
      </c>
      <c r="R82" s="59" t="n">
        <f aca="false">R16+R24+R29+R36+R43+R45+R47+R49</f>
        <v>0</v>
      </c>
      <c r="S82" s="60" t="n">
        <f aca="false">SUM(S72:S81)+S16+S24+S29+S36+S43+S45+S47+S49+S51+S56+S61+S66</f>
        <v>0</v>
      </c>
      <c r="T82" s="59" t="n">
        <f aca="false">T16+T24+T29+T36+T43+T45+T47+T49</f>
        <v>0</v>
      </c>
      <c r="U82" s="60" t="n">
        <f aca="false">SUM(U72:U81)+U16+U24+U29+U36+U43+U45+U47+U49+U51+U56+U61+U66</f>
        <v>0</v>
      </c>
      <c r="V82" s="59" t="n">
        <f aca="false">V16+V24+V29+V36+V43+V45+V47+V49</f>
        <v>0</v>
      </c>
      <c r="W82" s="60" t="n">
        <f aca="false">SUM(W72:W81)+W16+W24+W29+W36+W43+W45+W47+W49+W51+W56+W61+W66</f>
        <v>0</v>
      </c>
      <c r="X82" s="59" t="n">
        <f aca="false">X16+X24+X29+X36+X43+X45+X47+X49</f>
        <v>0</v>
      </c>
      <c r="Y82" s="60" t="n">
        <f aca="false">SUM(Y72:Y81)+Y16+Y24+Y29+Y36+Y43+Y45+Y47+Y49+Y51+Y56+Y61+Y66</f>
        <v>0</v>
      </c>
      <c r="Z82" s="59" t="n">
        <f aca="false">Z16+Z24+Z29+Z36+Z43+Z45+Z47+Z49</f>
        <v>0</v>
      </c>
      <c r="AA82" s="60" t="n">
        <f aca="false">SUM(AA72:AA81)+AA16+AA24+AA29+AA36+AA43+AA45+AA47+AA49+AA51+AA56+AA61+AA66</f>
        <v>-1686780.5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0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0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0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J61" activePane="bottomRight" state="frozen"/>
      <selection pane="topLeft" activeCell="A1" activeCellId="0" sqref="A1"/>
      <selection pane="topRight" activeCell="AJ1" activeCellId="0" sqref="AJ1"/>
      <selection pane="bottomLeft" activeCell="A61" activeCellId="0" sqref="A61"/>
      <selection pane="bottomRight" activeCell="AL71" activeCellId="0" sqref="AL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28"/>
    <col collapsed="false" customWidth="true" hidden="false" outlineLevel="0" max="57" min="12" style="0" width="15.28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155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1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84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120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0</v>
      </c>
      <c r="E11" s="47" t="n">
        <f aca="false">SUM(G11,I11,K11,M11,O11,Q11,S11,U11,W11,Y11,AA11,AC11,AE11,AG11,AI11,AK11,AM11)</f>
        <v>20833</v>
      </c>
      <c r="F11" s="13" t="n">
        <f aca="false">'TIE-OUT'!T11+RECLASS!T11</f>
        <v>0</v>
      </c>
      <c r="G11" s="47" t="n">
        <f aca="false">'TIE-OUT'!U11+RECLASS!U11</f>
        <v>0</v>
      </c>
      <c r="H11" s="13"/>
      <c r="I11" s="47"/>
      <c r="J11" s="13"/>
      <c r="K11" s="87"/>
      <c r="L11" s="13"/>
      <c r="M11" s="47"/>
      <c r="N11" s="13"/>
      <c r="O11" s="47"/>
      <c r="P11" s="13"/>
      <c r="Q11" s="47"/>
      <c r="R11" s="13"/>
      <c r="S11" s="47"/>
      <c r="T11" s="13"/>
      <c r="U11" s="47" t="n">
        <v>20833</v>
      </c>
      <c r="V11" s="13"/>
      <c r="W11" s="47"/>
      <c r="X11" s="13"/>
      <c r="Y11" s="47"/>
      <c r="Z11" s="13"/>
      <c r="AA11" s="47"/>
      <c r="AB11" s="13"/>
      <c r="AC11" s="47"/>
      <c r="AD11" s="13"/>
      <c r="AE11" s="47"/>
      <c r="AF11" s="13"/>
      <c r="AG11" s="47"/>
      <c r="AH11" s="13"/>
      <c r="AI11" s="47"/>
      <c r="AJ11" s="13"/>
      <c r="AK11" s="47"/>
      <c r="AL11" s="13"/>
      <c r="AM11" s="47"/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0</v>
      </c>
      <c r="F12" s="13" t="n">
        <f aca="false">'TIE-OUT'!T12+RECLASS!T12</f>
        <v>0</v>
      </c>
      <c r="G12" s="47" t="n">
        <f aca="false">'TIE-OUT'!U12+RECLASS!U12</f>
        <v>0</v>
      </c>
      <c r="H12" s="13"/>
      <c r="I12" s="47"/>
      <c r="J12" s="13"/>
      <c r="K12" s="87"/>
      <c r="L12" s="13"/>
      <c r="M12" s="47"/>
      <c r="N12" s="13"/>
      <c r="O12" s="47"/>
      <c r="P12" s="13"/>
      <c r="Q12" s="47"/>
      <c r="R12" s="13"/>
      <c r="S12" s="47"/>
      <c r="T12" s="13"/>
      <c r="U12" s="47"/>
      <c r="V12" s="13"/>
      <c r="W12" s="47"/>
      <c r="X12" s="13"/>
      <c r="Y12" s="47"/>
      <c r="Z12" s="13"/>
      <c r="AA12" s="47" t="n">
        <v>0</v>
      </c>
      <c r="AB12" s="13"/>
      <c r="AC12" s="47"/>
      <c r="AD12" s="13"/>
      <c r="AE12" s="47"/>
      <c r="AF12" s="13"/>
      <c r="AG12" s="47"/>
      <c r="AH12" s="13"/>
      <c r="AI12" s="47"/>
      <c r="AJ12" s="13"/>
      <c r="AK12" s="47"/>
      <c r="AL12" s="13"/>
      <c r="AM12" s="47"/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0</v>
      </c>
      <c r="E13" s="47" t="n">
        <f aca="false">SUM(G13,I13,K13,M13,O13,Q13,S13,U13,W13,Y13,AA13,AC13,AE13,AG13,AI13,AK13,AM13)</f>
        <v>13993494</v>
      </c>
      <c r="F13" s="13" t="n">
        <f aca="false">'TIE-OUT'!T13+RECLASS!T13</f>
        <v>0</v>
      </c>
      <c r="G13" s="47" t="n">
        <f aca="false">'TIE-OUT'!U13+RECLASS!U13</f>
        <v>0</v>
      </c>
      <c r="H13" s="13"/>
      <c r="I13" s="47"/>
      <c r="J13" s="13"/>
      <c r="K13" s="87"/>
      <c r="L13" s="13"/>
      <c r="M13" s="47"/>
      <c r="N13" s="13"/>
      <c r="O13" s="47"/>
      <c r="P13" s="13"/>
      <c r="Q13" s="47"/>
      <c r="R13" s="13"/>
      <c r="S13" s="47"/>
      <c r="T13" s="13"/>
      <c r="U13" s="47"/>
      <c r="V13" s="13"/>
      <c r="W13" s="47"/>
      <c r="X13" s="13"/>
      <c r="Y13" s="47"/>
      <c r="Z13" s="13"/>
      <c r="AA13" s="47" t="n">
        <v>14740609</v>
      </c>
      <c r="AB13" s="13"/>
      <c r="AC13" s="47"/>
      <c r="AD13" s="13"/>
      <c r="AE13" s="47"/>
      <c r="AF13" s="13"/>
      <c r="AG13" s="47"/>
      <c r="AH13" s="13"/>
      <c r="AI13" s="47"/>
      <c r="AJ13" s="13"/>
      <c r="AK13" s="47" t="n">
        <v>-747115</v>
      </c>
      <c r="AL13" s="13"/>
      <c r="AM13" s="47"/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'TIE-OUT'!T14+RECLASS!T14</f>
        <v>0</v>
      </c>
      <c r="G14" s="47" t="n">
        <f aca="false">'TIE-OUT'!U14+RECLASS!U14</f>
        <v>0</v>
      </c>
      <c r="H14" s="13"/>
      <c r="I14" s="47"/>
      <c r="J14" s="13"/>
      <c r="K14" s="87"/>
      <c r="L14" s="13"/>
      <c r="M14" s="47"/>
      <c r="N14" s="13"/>
      <c r="O14" s="47"/>
      <c r="P14" s="13"/>
      <c r="Q14" s="47"/>
      <c r="R14" s="13"/>
      <c r="S14" s="47"/>
      <c r="T14" s="13"/>
      <c r="U14" s="47"/>
      <c r="V14" s="13"/>
      <c r="W14" s="47"/>
      <c r="X14" s="13"/>
      <c r="Y14" s="47"/>
      <c r="Z14" s="13"/>
      <c r="AA14" s="47"/>
      <c r="AB14" s="13"/>
      <c r="AC14" s="47"/>
      <c r="AD14" s="13"/>
      <c r="AE14" s="47"/>
      <c r="AF14" s="13"/>
      <c r="AG14" s="47"/>
      <c r="AH14" s="13"/>
      <c r="AI14" s="47"/>
      <c r="AJ14" s="13"/>
      <c r="AK14" s="47"/>
      <c r="AL14" s="13"/>
      <c r="AM14" s="47"/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'TIE-OUT'!T15+RECLASS!T15</f>
        <v>0</v>
      </c>
      <c r="G15" s="115" t="n">
        <f aca="false">'TIE-OUT'!U15+RECLASS!U15</f>
        <v>0</v>
      </c>
      <c r="H15" s="13"/>
      <c r="I15" s="47"/>
      <c r="J15" s="13"/>
      <c r="K15" s="87"/>
      <c r="L15" s="13"/>
      <c r="M15" s="47"/>
      <c r="N15" s="13"/>
      <c r="O15" s="47"/>
      <c r="P15" s="13"/>
      <c r="Q15" s="47"/>
      <c r="R15" s="13"/>
      <c r="S15" s="47"/>
      <c r="T15" s="13"/>
      <c r="U15" s="47"/>
      <c r="V15" s="13"/>
      <c r="W15" s="47"/>
      <c r="X15" s="13"/>
      <c r="Y15" s="47"/>
      <c r="Z15" s="13"/>
      <c r="AA15" s="47"/>
      <c r="AB15" s="13"/>
      <c r="AC15" s="47"/>
      <c r="AD15" s="13"/>
      <c r="AE15" s="47"/>
      <c r="AF15" s="13"/>
      <c r="AG15" s="47"/>
      <c r="AH15" s="13"/>
      <c r="AI15" s="47"/>
      <c r="AJ15" s="13"/>
      <c r="AK15" s="47"/>
      <c r="AL15" s="13"/>
      <c r="AM15" s="47"/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0</v>
      </c>
      <c r="E16" s="48" t="n">
        <f aca="false">SUM(E11:E15)</f>
        <v>14014327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  <c r="J16" s="17" t="n">
        <f aca="false">SUM(J11:J15)</f>
        <v>0</v>
      </c>
      <c r="K16" s="86" t="n">
        <f aca="false">SUM(K11:K15)</f>
        <v>0</v>
      </c>
      <c r="L16" s="17" t="n">
        <f aca="false">SUM(L11:L15)</f>
        <v>0</v>
      </c>
      <c r="M16" s="48" t="n">
        <f aca="false">SUM(M11:M15)</f>
        <v>0</v>
      </c>
      <c r="N16" s="17" t="n">
        <f aca="false">SUM(N11:N15)</f>
        <v>0</v>
      </c>
      <c r="O16" s="48" t="n">
        <f aca="false">SUM(O11:O15)</f>
        <v>0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20833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14740609</v>
      </c>
      <c r="AB16" s="17" t="n">
        <f aca="false">SUM(AB11:AB15)</f>
        <v>0</v>
      </c>
      <c r="AC16" s="48" t="n">
        <f aca="false">SUM(AC11:AC15)</f>
        <v>0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0</v>
      </c>
      <c r="AK16" s="48" t="n">
        <f aca="false">SUM(AK11:AK15)</f>
        <v>-747115</v>
      </c>
      <c r="AL16" s="17" t="n">
        <f aca="false">SUM(AL11:AL15)</f>
        <v>0</v>
      </c>
      <c r="AM16" s="48" t="n">
        <f aca="false">SUM(AM11:AM15)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0</v>
      </c>
      <c r="E19" s="47" t="n">
        <f aca="false">SUM(G19,I19,K19,M19,O19,Q19,S19,U19,W19,Y19,AA19,AC19,AE19,AG19,AI19,AK19,AM19)</f>
        <v>0</v>
      </c>
      <c r="F19" s="44" t="n">
        <f aca="false">'TIE-OUT'!T19+RECLASS!T19</f>
        <v>0</v>
      </c>
      <c r="G19" s="45" t="n">
        <f aca="false">'TIE-OUT'!U19+RECLASS!U19</f>
        <v>0</v>
      </c>
      <c r="H19" s="13"/>
      <c r="I19" s="47"/>
      <c r="J19" s="13"/>
      <c r="K19" s="87"/>
      <c r="L19" s="13"/>
      <c r="M19" s="47"/>
      <c r="N19" s="13"/>
      <c r="O19" s="47"/>
      <c r="P19" s="13"/>
      <c r="Q19" s="47"/>
      <c r="R19" s="13"/>
      <c r="S19" s="47"/>
      <c r="T19" s="13"/>
      <c r="U19" s="47"/>
      <c r="V19" s="13"/>
      <c r="W19" s="47"/>
      <c r="X19" s="13"/>
      <c r="Y19" s="47"/>
      <c r="Z19" s="13"/>
      <c r="AA19" s="47"/>
      <c r="AB19" s="13"/>
      <c r="AC19" s="47"/>
      <c r="AD19" s="13"/>
      <c r="AE19" s="47"/>
      <c r="AF19" s="13"/>
      <c r="AG19" s="47"/>
      <c r="AH19" s="13"/>
      <c r="AI19" s="47"/>
      <c r="AJ19" s="13"/>
      <c r="AK19" s="47"/>
      <c r="AL19" s="13"/>
      <c r="AM19" s="47"/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0</v>
      </c>
      <c r="F20" s="13" t="n">
        <f aca="false">'TIE-OUT'!T20+RECLASS!T20</f>
        <v>0</v>
      </c>
      <c r="G20" s="47" t="n">
        <f aca="false">'TIE-OUT'!U20+RECLASS!U20</f>
        <v>0</v>
      </c>
      <c r="H20" s="13"/>
      <c r="I20" s="47"/>
      <c r="J20" s="13"/>
      <c r="K20" s="87"/>
      <c r="L20" s="13"/>
      <c r="M20" s="47"/>
      <c r="N20" s="13"/>
      <c r="O20" s="47"/>
      <c r="P20" s="13"/>
      <c r="Q20" s="47"/>
      <c r="R20" s="13"/>
      <c r="S20" s="47"/>
      <c r="T20" s="13"/>
      <c r="U20" s="47"/>
      <c r="V20" s="13"/>
      <c r="W20" s="47"/>
      <c r="X20" s="13"/>
      <c r="Y20" s="47"/>
      <c r="Z20" s="13"/>
      <c r="AA20" s="47"/>
      <c r="AB20" s="13"/>
      <c r="AC20" s="47"/>
      <c r="AD20" s="13"/>
      <c r="AE20" s="47"/>
      <c r="AF20" s="13"/>
      <c r="AG20" s="47"/>
      <c r="AH20" s="13"/>
      <c r="AI20" s="47"/>
      <c r="AJ20" s="13"/>
      <c r="AK20" s="47"/>
      <c r="AL20" s="13"/>
      <c r="AM20" s="47"/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0</v>
      </c>
      <c r="E21" s="47" t="n">
        <f aca="false">SUM(G21,I21,K21,M21,O21,Q21,S21,U21,W21,Y21,AA21,AC21,AE21,AG21,AI21,AK21,AM21)</f>
        <v>0</v>
      </c>
      <c r="F21" s="13" t="n">
        <f aca="false">'TIE-OUT'!T21+RECLASS!T21</f>
        <v>0</v>
      </c>
      <c r="G21" s="47" t="n">
        <f aca="false">'TIE-OUT'!U21+RECLASS!U21</f>
        <v>0</v>
      </c>
      <c r="H21" s="13"/>
      <c r="I21" s="47"/>
      <c r="J21" s="13"/>
      <c r="K21" s="87"/>
      <c r="L21" s="13"/>
      <c r="M21" s="47"/>
      <c r="N21" s="13"/>
      <c r="O21" s="47"/>
      <c r="P21" s="13"/>
      <c r="Q21" s="47"/>
      <c r="R21" s="13"/>
      <c r="S21" s="47"/>
      <c r="T21" s="13"/>
      <c r="U21" s="47"/>
      <c r="V21" s="13"/>
      <c r="W21" s="47"/>
      <c r="X21" s="13"/>
      <c r="Y21" s="47"/>
      <c r="Z21" s="13"/>
      <c r="AA21" s="47"/>
      <c r="AB21" s="13"/>
      <c r="AC21" s="47"/>
      <c r="AD21" s="13"/>
      <c r="AE21" s="47"/>
      <c r="AF21" s="13"/>
      <c r="AG21" s="47"/>
      <c r="AH21" s="13"/>
      <c r="AI21" s="47"/>
      <c r="AJ21" s="13"/>
      <c r="AK21" s="47"/>
      <c r="AL21" s="13"/>
      <c r="AM21" s="47"/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'TIE-OUT'!T22+RECLASS!T22</f>
        <v>0</v>
      </c>
      <c r="G22" s="47" t="n">
        <f aca="false">'TIE-OUT'!U22+RECLASS!U22</f>
        <v>0</v>
      </c>
      <c r="H22" s="13"/>
      <c r="I22" s="47"/>
      <c r="J22" s="13"/>
      <c r="K22" s="87"/>
      <c r="L22" s="13"/>
      <c r="M22" s="47"/>
      <c r="N22" s="13"/>
      <c r="O22" s="47"/>
      <c r="P22" s="13"/>
      <c r="Q22" s="47"/>
      <c r="R22" s="13"/>
      <c r="S22" s="47"/>
      <c r="T22" s="13"/>
      <c r="U22" s="47"/>
      <c r="V22" s="13"/>
      <c r="W22" s="47"/>
      <c r="X22" s="13"/>
      <c r="Y22" s="47"/>
      <c r="Z22" s="13"/>
      <c r="AA22" s="47"/>
      <c r="AB22" s="13"/>
      <c r="AC22" s="47"/>
      <c r="AD22" s="13"/>
      <c r="AE22" s="47"/>
      <c r="AF22" s="13"/>
      <c r="AG22" s="47"/>
      <c r="AH22" s="13"/>
      <c r="AI22" s="47"/>
      <c r="AJ22" s="13"/>
      <c r="AK22" s="47"/>
      <c r="AL22" s="13"/>
      <c r="AM22" s="47"/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0</v>
      </c>
      <c r="E23" s="47" t="n">
        <f aca="false">SUM(G23,I23,K23,M23,O23,Q23,S23,U23,W23,Y23,AA23,AC23,AE23,AG23,AI23,AK23,AM23)</f>
        <v>0</v>
      </c>
      <c r="F23" s="114" t="n">
        <f aca="false">'TIE-OUT'!T23+RECLASS!T23</f>
        <v>0</v>
      </c>
      <c r="G23" s="115" t="n">
        <f aca="false">'TIE-OUT'!U23+RECLASS!U23</f>
        <v>0</v>
      </c>
      <c r="H23" s="13"/>
      <c r="I23" s="47"/>
      <c r="J23" s="13"/>
      <c r="K23" s="87"/>
      <c r="L23" s="13"/>
      <c r="M23" s="47"/>
      <c r="N23" s="13"/>
      <c r="O23" s="47"/>
      <c r="P23" s="13"/>
      <c r="Q23" s="47"/>
      <c r="R23" s="13"/>
      <c r="S23" s="47"/>
      <c r="T23" s="13"/>
      <c r="U23" s="47"/>
      <c r="V23" s="13"/>
      <c r="W23" s="47"/>
      <c r="X23" s="13"/>
      <c r="Y23" s="47"/>
      <c r="Z23" s="13"/>
      <c r="AA23" s="47"/>
      <c r="AB23" s="13"/>
      <c r="AC23" s="47"/>
      <c r="AD23" s="13"/>
      <c r="AE23" s="47"/>
      <c r="AF23" s="13"/>
      <c r="AG23" s="47"/>
      <c r="AH23" s="13"/>
      <c r="AI23" s="47"/>
      <c r="AJ23" s="13"/>
      <c r="AK23" s="47"/>
      <c r="AL23" s="13"/>
      <c r="AM23" s="47"/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  <c r="J24" s="17" t="n">
        <f aca="false">SUM(J19:J23)</f>
        <v>0</v>
      </c>
      <c r="K24" s="86" t="n">
        <f aca="false">SUM(K19:K23)</f>
        <v>0</v>
      </c>
      <c r="L24" s="17" t="n">
        <f aca="false">SUM(L19:L23)</f>
        <v>0</v>
      </c>
      <c r="M24" s="48" t="n">
        <f aca="false">SUM(M19:M23)</f>
        <v>0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0</v>
      </c>
      <c r="Q24" s="48" t="n">
        <f aca="false">SUM(Q19:Q23)</f>
        <v>0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0</v>
      </c>
      <c r="AK24" s="48" t="n">
        <f aca="false">SUM(AK19:AK23)</f>
        <v>0</v>
      </c>
      <c r="AL24" s="17" t="n">
        <f aca="false">SUM(AL19:AL23)</f>
        <v>0</v>
      </c>
      <c r="AM24" s="48" t="n">
        <f aca="false">SUM(AM19:AM23)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0</v>
      </c>
      <c r="E27" s="47" t="n">
        <f aca="false">SUM(G27,I27,K27,M27,O27,Q27,S27,U27,W27,Y27,AA27,AC27,AE27,AG27,AI27,AK27,AM27)</f>
        <v>0</v>
      </c>
      <c r="F27" s="44" t="n">
        <f aca="false">'TIE-OUT'!T27+RECLASS!T27</f>
        <v>0</v>
      </c>
      <c r="G27" s="45" t="n">
        <f aca="false">'TIE-OUT'!U27+RECLASS!U27</f>
        <v>0</v>
      </c>
      <c r="H27" s="13"/>
      <c r="I27" s="47"/>
      <c r="J27" s="13"/>
      <c r="K27" s="87"/>
      <c r="L27" s="13"/>
      <c r="M27" s="47"/>
      <c r="N27" s="13"/>
      <c r="O27" s="47"/>
      <c r="P27" s="13"/>
      <c r="Q27" s="47"/>
      <c r="R27" s="13"/>
      <c r="S27" s="47"/>
      <c r="T27" s="13"/>
      <c r="U27" s="47"/>
      <c r="V27" s="13"/>
      <c r="W27" s="47"/>
      <c r="X27" s="13"/>
      <c r="Y27" s="47"/>
      <c r="Z27" s="13"/>
      <c r="AA27" s="47"/>
      <c r="AB27" s="13"/>
      <c r="AC27" s="47"/>
      <c r="AD27" s="13"/>
      <c r="AE27" s="47"/>
      <c r="AF27" s="13"/>
      <c r="AG27" s="47"/>
      <c r="AH27" s="13"/>
      <c r="AI27" s="47"/>
      <c r="AJ27" s="13"/>
      <c r="AK27" s="47"/>
      <c r="AL27" s="13"/>
      <c r="AM27" s="47"/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0</v>
      </c>
      <c r="E28" s="47" t="n">
        <f aca="false">SUM(G28,I28,K28,M28,O28,Q28,S28,U28,W28,Y28,AA28,AC28,AE28,AG28,AI28,AK28,AM28)</f>
        <v>0</v>
      </c>
      <c r="F28" s="114" t="n">
        <f aca="false">'TIE-OUT'!T28+RECLASS!T28</f>
        <v>0</v>
      </c>
      <c r="G28" s="115" t="n">
        <f aca="false">'TIE-OUT'!U28+RECLASS!U28</f>
        <v>0</v>
      </c>
      <c r="H28" s="13"/>
      <c r="I28" s="47"/>
      <c r="J28" s="13"/>
      <c r="K28" s="87"/>
      <c r="L28" s="13"/>
      <c r="M28" s="47"/>
      <c r="N28" s="13"/>
      <c r="O28" s="47"/>
      <c r="P28" s="13"/>
      <c r="Q28" s="47"/>
      <c r="R28" s="13"/>
      <c r="S28" s="47"/>
      <c r="T28" s="13"/>
      <c r="U28" s="47"/>
      <c r="V28" s="13"/>
      <c r="W28" s="47"/>
      <c r="X28" s="13"/>
      <c r="Y28" s="47"/>
      <c r="Z28" s="13"/>
      <c r="AA28" s="47"/>
      <c r="AB28" s="13"/>
      <c r="AC28" s="47"/>
      <c r="AD28" s="13"/>
      <c r="AE28" s="47"/>
      <c r="AF28" s="13"/>
      <c r="AG28" s="47"/>
      <c r="AH28" s="13"/>
      <c r="AI28" s="47"/>
      <c r="AJ28" s="13"/>
      <c r="AK28" s="47"/>
      <c r="AL28" s="13"/>
      <c r="AM28" s="47"/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86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0</v>
      </c>
      <c r="E32" s="47" t="n">
        <f aca="false">SUM(G32,I32,K32,M32,O32,Q32,S32,U32,W32,Y32,AA32,AC32,AE32,AG32,AI32,AK32,AM32)</f>
        <v>0</v>
      </c>
      <c r="F32" s="44" t="n">
        <f aca="false">'TIE-OUT'!T32+RECLASS!T32</f>
        <v>0</v>
      </c>
      <c r="G32" s="45" t="n">
        <f aca="false">'TIE-OUT'!U32+RECLASS!U32</f>
        <v>0</v>
      </c>
      <c r="H32" s="13"/>
      <c r="I32" s="47"/>
      <c r="J32" s="13"/>
      <c r="K32" s="87"/>
      <c r="L32" s="13"/>
      <c r="M32" s="47"/>
      <c r="N32" s="13"/>
      <c r="O32" s="47"/>
      <c r="P32" s="13"/>
      <c r="Q32" s="47"/>
      <c r="R32" s="13"/>
      <c r="S32" s="47"/>
      <c r="T32" s="13"/>
      <c r="U32" s="47"/>
      <c r="V32" s="13"/>
      <c r="W32" s="47"/>
      <c r="X32" s="13"/>
      <c r="Y32" s="47"/>
      <c r="Z32" s="13"/>
      <c r="AA32" s="47"/>
      <c r="AB32" s="13"/>
      <c r="AC32" s="47"/>
      <c r="AD32" s="13"/>
      <c r="AE32" s="47"/>
      <c r="AF32" s="13"/>
      <c r="AG32" s="47"/>
      <c r="AH32" s="13"/>
      <c r="AI32" s="47"/>
      <c r="AJ32" s="13"/>
      <c r="AK32" s="47"/>
      <c r="AL32" s="13"/>
      <c r="AM32" s="47"/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0</v>
      </c>
      <c r="E33" s="47" t="n">
        <f aca="false">SUM(G33,I33,K33,M33,O33,Q33,S33,U33,W33,Y33,AA33,AC33,AE33,AG33,AI33,AK33,AM33)</f>
        <v>0</v>
      </c>
      <c r="F33" s="13" t="n">
        <f aca="false">'TIE-OUT'!T33+RECLASS!T33</f>
        <v>0</v>
      </c>
      <c r="G33" s="47" t="n">
        <f aca="false">'TIE-OUT'!U33+RECLASS!U33</f>
        <v>0</v>
      </c>
      <c r="H33" s="13"/>
      <c r="I33" s="47"/>
      <c r="J33" s="13"/>
      <c r="K33" s="87"/>
      <c r="L33" s="13"/>
      <c r="M33" s="47"/>
      <c r="N33" s="13"/>
      <c r="O33" s="47"/>
      <c r="P33" s="13"/>
      <c r="Q33" s="47"/>
      <c r="R33" s="13"/>
      <c r="S33" s="47"/>
      <c r="T33" s="13"/>
      <c r="U33" s="47"/>
      <c r="V33" s="13"/>
      <c r="W33" s="47"/>
      <c r="X33" s="13"/>
      <c r="Y33" s="47"/>
      <c r="Z33" s="13"/>
      <c r="AA33" s="47"/>
      <c r="AB33" s="13"/>
      <c r="AC33" s="47"/>
      <c r="AD33" s="13"/>
      <c r="AE33" s="47"/>
      <c r="AF33" s="13"/>
      <c r="AG33" s="47"/>
      <c r="AH33" s="13"/>
      <c r="AI33" s="47"/>
      <c r="AJ33" s="13"/>
      <c r="AK33" s="47"/>
      <c r="AL33" s="13"/>
      <c r="AM33" s="47"/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0</v>
      </c>
      <c r="E34" s="47" t="n">
        <f aca="false">SUM(G34,I34,K34,M34,O34,Q34,S34,U34,W34,Y34,AA34,AC34,AE34,AG34,AI34,AK34,AM34)</f>
        <v>0</v>
      </c>
      <c r="F34" s="13" t="n">
        <f aca="false">'TIE-OUT'!T34+RECLASS!T34</f>
        <v>0</v>
      </c>
      <c r="G34" s="47" t="n">
        <f aca="false">'TIE-OUT'!U34+RECLASS!U34</f>
        <v>0</v>
      </c>
      <c r="H34" s="13"/>
      <c r="I34" s="47"/>
      <c r="J34" s="13"/>
      <c r="K34" s="87"/>
      <c r="L34" s="13"/>
      <c r="M34" s="47"/>
      <c r="N34" s="13"/>
      <c r="O34" s="47"/>
      <c r="P34" s="13"/>
      <c r="Q34" s="47"/>
      <c r="R34" s="13"/>
      <c r="S34" s="47"/>
      <c r="T34" s="13"/>
      <c r="U34" s="47"/>
      <c r="V34" s="13"/>
      <c r="W34" s="47"/>
      <c r="X34" s="13"/>
      <c r="Y34" s="47"/>
      <c r="Z34" s="13"/>
      <c r="AA34" s="47"/>
      <c r="AB34" s="13"/>
      <c r="AC34" s="47"/>
      <c r="AD34" s="13"/>
      <c r="AE34" s="47"/>
      <c r="AF34" s="13"/>
      <c r="AG34" s="47"/>
      <c r="AH34" s="13"/>
      <c r="AI34" s="47"/>
      <c r="AJ34" s="13"/>
      <c r="AK34" s="47"/>
      <c r="AL34" s="13"/>
      <c r="AM34" s="47"/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0</v>
      </c>
      <c r="E35" s="47" t="n">
        <f aca="false">SUM(G35,I35,K35,M35,O35,Q35,S35,U35,W35,Y35,AA35,AC35,AE35,AG35,AI35,AK35,AM35)</f>
        <v>0</v>
      </c>
      <c r="F35" s="114" t="n">
        <f aca="false">'TIE-OUT'!T35+RECLASS!T35</f>
        <v>0</v>
      </c>
      <c r="G35" s="115" t="n">
        <f aca="false">'TIE-OUT'!U35+RECLASS!U35</f>
        <v>0</v>
      </c>
      <c r="H35" s="13"/>
      <c r="I35" s="47"/>
      <c r="J35" s="13"/>
      <c r="K35" s="87"/>
      <c r="L35" s="13"/>
      <c r="M35" s="47"/>
      <c r="N35" s="13"/>
      <c r="O35" s="47"/>
      <c r="P35" s="13"/>
      <c r="Q35" s="47"/>
      <c r="R35" s="13"/>
      <c r="S35" s="47"/>
      <c r="T35" s="13"/>
      <c r="U35" s="47"/>
      <c r="V35" s="13"/>
      <c r="W35" s="47"/>
      <c r="X35" s="13"/>
      <c r="Y35" s="47"/>
      <c r="Z35" s="13"/>
      <c r="AA35" s="47"/>
      <c r="AB35" s="13"/>
      <c r="AC35" s="47"/>
      <c r="AD35" s="13"/>
      <c r="AE35" s="47"/>
      <c r="AF35" s="13"/>
      <c r="AG35" s="47"/>
      <c r="AH35" s="13"/>
      <c r="AI35" s="47"/>
      <c r="AJ35" s="13"/>
      <c r="AK35" s="47"/>
      <c r="AL35" s="13"/>
      <c r="AM35" s="47"/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SUM(J32:J35)</f>
        <v>0</v>
      </c>
      <c r="K36" s="86" t="n">
        <f aca="false">SUM(K32:K35)</f>
        <v>0</v>
      </c>
      <c r="L36" s="17" t="n">
        <f aca="false">SUM(L32:L35)</f>
        <v>0</v>
      </c>
      <c r="M36" s="48" t="n">
        <f aca="false">SUM(M32:M35)</f>
        <v>0</v>
      </c>
      <c r="N36" s="17" t="n">
        <f aca="false">SUM(N32:N35)</f>
        <v>0</v>
      </c>
      <c r="O36" s="48" t="n">
        <f aca="false">SUM(O32:O35)</f>
        <v>0</v>
      </c>
      <c r="P36" s="17" t="n">
        <f aca="false">SUM(P32:P35)</f>
        <v>0</v>
      </c>
      <c r="Q36" s="48" t="n">
        <f aca="false">SUM(Q32:Q35)</f>
        <v>0</v>
      </c>
      <c r="R36" s="17" t="n">
        <f aca="false">SUM(R32:R35)</f>
        <v>0</v>
      </c>
      <c r="S36" s="48" t="n">
        <f aca="false">SUM(S32:S35)</f>
        <v>0</v>
      </c>
      <c r="T36" s="17" t="n">
        <f aca="false">SUM(T32:T35)</f>
        <v>0</v>
      </c>
      <c r="U36" s="48" t="n">
        <f aca="false">SUM(U32:U35)</f>
        <v>0</v>
      </c>
      <c r="V36" s="17" t="n">
        <f aca="false">SUM(V32:V35)</f>
        <v>0</v>
      </c>
      <c r="W36" s="48" t="n">
        <f aca="false">SUM(W32:W35)</f>
        <v>0</v>
      </c>
      <c r="X36" s="17" t="n">
        <f aca="false">SUM(X32:X35)</f>
        <v>0</v>
      </c>
      <c r="Y36" s="48" t="n">
        <f aca="false">SUM(Y32:Y35)</f>
        <v>0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0</v>
      </c>
      <c r="E39" s="47" t="n">
        <f aca="false">SUM(G39,I39,K39,M39,O39,Q39,S39,U39,W39,Y39,AA39,AC39,AE39,AG39,AI39,AK39,AM39)</f>
        <v>0</v>
      </c>
      <c r="F39" s="44" t="n">
        <f aca="false">'TIE-OUT'!T39+RECLASS!T39</f>
        <v>0</v>
      </c>
      <c r="G39" s="45" t="n">
        <f aca="false">'TIE-OUT'!U39+RECLASS!U39</f>
        <v>0</v>
      </c>
      <c r="H39" s="13"/>
      <c r="I39" s="47"/>
      <c r="J39" s="13"/>
      <c r="K39" s="87"/>
      <c r="L39" s="13"/>
      <c r="M39" s="47"/>
      <c r="N39" s="13"/>
      <c r="O39" s="47"/>
      <c r="P39" s="13"/>
      <c r="Q39" s="47"/>
      <c r="R39" s="13"/>
      <c r="S39" s="47"/>
      <c r="T39" s="13"/>
      <c r="U39" s="47"/>
      <c r="V39" s="13"/>
      <c r="W39" s="47"/>
      <c r="X39" s="13"/>
      <c r="Y39" s="47"/>
      <c r="Z39" s="13"/>
      <c r="AA39" s="47"/>
      <c r="AB39" s="13"/>
      <c r="AC39" s="47"/>
      <c r="AD39" s="13"/>
      <c r="AE39" s="47"/>
      <c r="AF39" s="13"/>
      <c r="AG39" s="47"/>
      <c r="AH39" s="13"/>
      <c r="AI39" s="47"/>
      <c r="AJ39" s="13"/>
      <c r="AK39" s="47"/>
      <c r="AL39" s="13"/>
      <c r="AM39" s="47"/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0</v>
      </c>
      <c r="E40" s="47" t="n">
        <f aca="false">SUM(G40,I40,K40,M40,O40,Q40,S40,U40,W40,Y40,AA40,AC40,AE40,AG40,AI40,AK40,AM40)</f>
        <v>0</v>
      </c>
      <c r="F40" s="13" t="n">
        <f aca="false">'TIE-OUT'!T40+RECLASS!T40</f>
        <v>0</v>
      </c>
      <c r="G40" s="47" t="n">
        <f aca="false">'TIE-OUT'!U40+RECLASS!U40</f>
        <v>0</v>
      </c>
      <c r="H40" s="13"/>
      <c r="I40" s="47"/>
      <c r="J40" s="13"/>
      <c r="K40" s="87"/>
      <c r="L40" s="13"/>
      <c r="M40" s="47"/>
      <c r="N40" s="13"/>
      <c r="O40" s="47"/>
      <c r="P40" s="13"/>
      <c r="Q40" s="47"/>
      <c r="R40" s="13"/>
      <c r="S40" s="47"/>
      <c r="T40" s="13"/>
      <c r="U40" s="47"/>
      <c r="V40" s="13"/>
      <c r="W40" s="47"/>
      <c r="X40" s="13"/>
      <c r="Y40" s="47"/>
      <c r="Z40" s="13"/>
      <c r="AA40" s="47"/>
      <c r="AB40" s="13"/>
      <c r="AC40" s="47"/>
      <c r="AD40" s="13"/>
      <c r="AE40" s="47"/>
      <c r="AF40" s="13"/>
      <c r="AG40" s="47"/>
      <c r="AH40" s="13"/>
      <c r="AI40" s="47"/>
      <c r="AJ40" s="13"/>
      <c r="AK40" s="47"/>
      <c r="AL40" s="13"/>
      <c r="AM40" s="47"/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-1434348</v>
      </c>
      <c r="F41" s="114" t="n">
        <f aca="false">'TIE-OUT'!T41+RECLASS!T41</f>
        <v>0</v>
      </c>
      <c r="G41" s="115" t="n">
        <f aca="false">'TIE-OUT'!U41+RECLASS!U41</f>
        <v>-1434348</v>
      </c>
      <c r="H41" s="13"/>
      <c r="I41" s="47"/>
      <c r="J41" s="13"/>
      <c r="K41" s="87"/>
      <c r="L41" s="13"/>
      <c r="M41" s="47"/>
      <c r="N41" s="13"/>
      <c r="O41" s="47"/>
      <c r="P41" s="13"/>
      <c r="Q41" s="47"/>
      <c r="R41" s="13"/>
      <c r="S41" s="47"/>
      <c r="T41" s="13"/>
      <c r="U41" s="47"/>
      <c r="V41" s="13"/>
      <c r="W41" s="47"/>
      <c r="X41" s="13"/>
      <c r="Y41" s="47"/>
      <c r="Z41" s="13"/>
      <c r="AA41" s="47"/>
      <c r="AB41" s="13"/>
      <c r="AC41" s="47"/>
      <c r="AD41" s="13"/>
      <c r="AE41" s="47"/>
      <c r="AF41" s="13"/>
      <c r="AG41" s="47"/>
      <c r="AH41" s="13"/>
      <c r="AI41" s="47"/>
      <c r="AJ41" s="13"/>
      <c r="AK41" s="47"/>
      <c r="AL41" s="13"/>
      <c r="AM41" s="47"/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-1434348</v>
      </c>
      <c r="F42" s="17" t="n">
        <f aca="false">SUM(F40:F41)</f>
        <v>0</v>
      </c>
      <c r="G42" s="48" t="n">
        <f aca="false">SUM(G40:G41)</f>
        <v>-1434348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86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-1434348</v>
      </c>
      <c r="F43" s="17" t="n">
        <f aca="false">F42+F39</f>
        <v>0</v>
      </c>
      <c r="G43" s="48" t="n">
        <f aca="false">G42+G39</f>
        <v>-1434348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86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0</v>
      </c>
      <c r="E45" s="47" t="n">
        <f aca="false">SUM(G45,I45,K45,M45,O45,Q45,S45,U45,W45,Y45,AA45,AC45,AE45,AG45,AI45,AK45,AM45)</f>
        <v>0</v>
      </c>
      <c r="F45" s="44" t="n">
        <f aca="false">'TIE-OUT'!T45+RECLASS!T45</f>
        <v>0</v>
      </c>
      <c r="G45" s="45" t="n">
        <f aca="false">'TIE-OUT'!U45+RECLASS!U45</f>
        <v>0</v>
      </c>
      <c r="H45" s="13"/>
      <c r="I45" s="47"/>
      <c r="J45" s="13"/>
      <c r="K45" s="87"/>
      <c r="L45" s="13"/>
      <c r="M45" s="47"/>
      <c r="N45" s="13"/>
      <c r="O45" s="47"/>
      <c r="P45" s="13"/>
      <c r="Q45" s="47"/>
      <c r="R45" s="13"/>
      <c r="S45" s="47"/>
      <c r="T45" s="13"/>
      <c r="U45" s="47"/>
      <c r="V45" s="13"/>
      <c r="W45" s="47"/>
      <c r="X45" s="13"/>
      <c r="Y45" s="47"/>
      <c r="Z45" s="13"/>
      <c r="AA45" s="47"/>
      <c r="AB45" s="13"/>
      <c r="AC45" s="47"/>
      <c r="AD45" s="13"/>
      <c r="AE45" s="47"/>
      <c r="AF45" s="13"/>
      <c r="AG45" s="47"/>
      <c r="AH45" s="13"/>
      <c r="AI45" s="47"/>
      <c r="AJ45" s="13"/>
      <c r="AK45" s="47"/>
      <c r="AL45" s="13"/>
      <c r="AM45" s="47"/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0</v>
      </c>
      <c r="E47" s="47" t="n">
        <f aca="false">SUM(G47,I47,K47,M47,O47,Q47,S47,U47,W47,Y47,AA47,AC47,AE47,AG47,AI47,AK47,AM47)</f>
        <v>0</v>
      </c>
      <c r="F47" s="13" t="n">
        <f aca="false">'TIE-OUT'!T47+RECLASS!T47</f>
        <v>0</v>
      </c>
      <c r="G47" s="47" t="n">
        <f aca="false">'TIE-OUT'!U47+RECLASS!U47</f>
        <v>0</v>
      </c>
      <c r="H47" s="13"/>
      <c r="I47" s="47"/>
      <c r="J47" s="13"/>
      <c r="K47" s="87"/>
      <c r="L47" s="13"/>
      <c r="M47" s="47"/>
      <c r="N47" s="13"/>
      <c r="O47" s="47"/>
      <c r="P47" s="13"/>
      <c r="Q47" s="47"/>
      <c r="R47" s="13"/>
      <c r="S47" s="47"/>
      <c r="T47" s="13"/>
      <c r="U47" s="47"/>
      <c r="V47" s="13"/>
      <c r="W47" s="47"/>
      <c r="X47" s="13"/>
      <c r="Y47" s="47"/>
      <c r="Z47" s="13"/>
      <c r="AA47" s="47"/>
      <c r="AB47" s="13"/>
      <c r="AC47" s="47"/>
      <c r="AD47" s="13"/>
      <c r="AE47" s="47"/>
      <c r="AF47" s="13"/>
      <c r="AG47" s="47"/>
      <c r="AH47" s="13"/>
      <c r="AI47" s="47"/>
      <c r="AJ47" s="13"/>
      <c r="AK47" s="47"/>
      <c r="AL47" s="13"/>
      <c r="AM47" s="47"/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0</v>
      </c>
      <c r="E49" s="47" t="n">
        <f aca="false">SUM(G49,I49,K49,M49,O49,Q49,S49,U49,W49,Y49,AA49,AC49,AE49,AG49,AI49,AK49,AM49)</f>
        <v>0</v>
      </c>
      <c r="F49" s="13" t="n">
        <f aca="false">'TIE-OUT'!T49+RECLASS!T49</f>
        <v>0</v>
      </c>
      <c r="G49" s="47" t="n">
        <f aca="false">'TIE-OUT'!U49+RECLASS!U49</f>
        <v>0</v>
      </c>
      <c r="H49" s="13"/>
      <c r="I49" s="47"/>
      <c r="J49" s="13" t="n">
        <v>0</v>
      </c>
      <c r="K49" s="87" t="n">
        <v>0</v>
      </c>
      <c r="L49" s="13" t="n">
        <v>0</v>
      </c>
      <c r="M49" s="47" t="n">
        <v>0</v>
      </c>
      <c r="N49" s="13" t="n">
        <v>0</v>
      </c>
      <c r="O49" s="47" t="n">
        <v>0</v>
      </c>
      <c r="P49" s="13" t="n">
        <v>0</v>
      </c>
      <c r="Q49" s="47" t="n">
        <v>0</v>
      </c>
      <c r="R49" s="13" t="n">
        <v>0</v>
      </c>
      <c r="S49" s="47" t="n">
        <v>0</v>
      </c>
      <c r="T49" s="13" t="n">
        <v>0</v>
      </c>
      <c r="U49" s="47" t="n">
        <v>0</v>
      </c>
      <c r="V49" s="13" t="n">
        <v>0</v>
      </c>
      <c r="W49" s="47" t="n">
        <v>0</v>
      </c>
      <c r="X49" s="13" t="n">
        <v>0</v>
      </c>
      <c r="Y49" s="47" t="n">
        <v>0</v>
      </c>
      <c r="Z49" s="13" t="n">
        <v>0</v>
      </c>
      <c r="AA49" s="47" t="n">
        <v>0</v>
      </c>
      <c r="AB49" s="13" t="n">
        <v>0</v>
      </c>
      <c r="AC49" s="47" t="n">
        <v>0</v>
      </c>
      <c r="AD49" s="13" t="n">
        <v>0</v>
      </c>
      <c r="AE49" s="47" t="n">
        <v>0</v>
      </c>
      <c r="AF49" s="13" t="n">
        <v>0</v>
      </c>
      <c r="AG49" s="47" t="n">
        <v>0</v>
      </c>
      <c r="AH49" s="13" t="n">
        <v>0</v>
      </c>
      <c r="AI49" s="47" t="n">
        <v>0</v>
      </c>
      <c r="AJ49" s="13" t="n">
        <v>0</v>
      </c>
      <c r="AK49" s="47" t="n">
        <v>0</v>
      </c>
      <c r="AL49" s="13" t="n">
        <v>0</v>
      </c>
      <c r="AM49" s="47" t="n"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0</v>
      </c>
      <c r="E51" s="47" t="n">
        <f aca="false">SUM(G51,I51,K51,M51,O51,Q51,S51,U51,W51,Y51,AA51,AC51,AE51,AG51,AI51,AK51,AM51)</f>
        <v>-22627</v>
      </c>
      <c r="F51" s="13" t="n">
        <f aca="false">'TIE-OUT'!T51+RECLASS!T51</f>
        <v>0</v>
      </c>
      <c r="G51" s="47" t="n">
        <f aca="false">'TIE-OUT'!U51+RECLASS!U51</f>
        <v>0</v>
      </c>
      <c r="H51" s="13"/>
      <c r="I51" s="47"/>
      <c r="J51" s="13" t="n">
        <v>0</v>
      </c>
      <c r="K51" s="87" t="n">
        <v>0</v>
      </c>
      <c r="L51" s="13" t="n">
        <v>0</v>
      </c>
      <c r="M51" s="47" t="n">
        <v>0</v>
      </c>
      <c r="N51" s="13" t="n">
        <v>0</v>
      </c>
      <c r="O51" s="47" t="n">
        <v>0</v>
      </c>
      <c r="P51" s="13" t="n">
        <v>0</v>
      </c>
      <c r="Q51" s="47" t="n">
        <v>-17994</v>
      </c>
      <c r="R51" s="13" t="n">
        <v>0</v>
      </c>
      <c r="S51" s="47" t="n">
        <v>0</v>
      </c>
      <c r="T51" s="13" t="n">
        <v>0</v>
      </c>
      <c r="U51" s="47" t="n">
        <v>0</v>
      </c>
      <c r="V51" s="13" t="n">
        <v>0</v>
      </c>
      <c r="W51" s="47" t="n">
        <v>0</v>
      </c>
      <c r="X51" s="13" t="n">
        <v>0</v>
      </c>
      <c r="Y51" s="47" t="n">
        <v>0</v>
      </c>
      <c r="Z51" s="13" t="n">
        <v>0</v>
      </c>
      <c r="AA51" s="47" t="n">
        <v>0</v>
      </c>
      <c r="AB51" s="13" t="n">
        <v>0</v>
      </c>
      <c r="AC51" s="47" t="n">
        <v>-4633</v>
      </c>
      <c r="AD51" s="13" t="n">
        <v>0</v>
      </c>
      <c r="AE51" s="47" t="n">
        <v>0</v>
      </c>
      <c r="AF51" s="13" t="n">
        <v>0</v>
      </c>
      <c r="AG51" s="47" t="n">
        <v>0</v>
      </c>
      <c r="AH51" s="13" t="n">
        <v>0</v>
      </c>
      <c r="AI51" s="47" t="n">
        <v>0</v>
      </c>
      <c r="AJ51" s="13" t="n">
        <v>0</v>
      </c>
      <c r="AK51" s="47" t="n">
        <v>0</v>
      </c>
      <c r="AL51" s="13" t="n">
        <v>0</v>
      </c>
      <c r="AM51" s="47" t="n"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0</v>
      </c>
      <c r="E54" s="47" t="n">
        <f aca="false">SUM(G54,I54,K54,M54,O54,Q54,S54,U54,W54,Y54,AA54,AC54,AE54,AG54,AI54,AK54,AM54)</f>
        <v>0</v>
      </c>
      <c r="F54" s="44" t="n">
        <f aca="false">'TIE-OUT'!T54+RECLASS!T54</f>
        <v>0</v>
      </c>
      <c r="G54" s="45" t="n">
        <f aca="false">'TIE-OUT'!U54+RECLASS!U54</f>
        <v>0</v>
      </c>
      <c r="H54" s="13"/>
      <c r="I54" s="47"/>
      <c r="J54" s="13"/>
      <c r="K54" s="87"/>
      <c r="L54" s="13"/>
      <c r="M54" s="47"/>
      <c r="N54" s="13"/>
      <c r="O54" s="47"/>
      <c r="P54" s="13"/>
      <c r="Q54" s="47"/>
      <c r="R54" s="13"/>
      <c r="S54" s="47"/>
      <c r="T54" s="13"/>
      <c r="U54" s="47"/>
      <c r="V54" s="13"/>
      <c r="W54" s="47"/>
      <c r="X54" s="13"/>
      <c r="Y54" s="47"/>
      <c r="Z54" s="13"/>
      <c r="AA54" s="47"/>
      <c r="AB54" s="13"/>
      <c r="AC54" s="47"/>
      <c r="AD54" s="13"/>
      <c r="AE54" s="47"/>
      <c r="AF54" s="13"/>
      <c r="AG54" s="47"/>
      <c r="AH54" s="13"/>
      <c r="AI54" s="47"/>
      <c r="AJ54" s="13"/>
      <c r="AK54" s="47"/>
      <c r="AL54" s="13"/>
      <c r="AM54" s="47"/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0</v>
      </c>
      <c r="E55" s="47" t="n">
        <f aca="false">SUM(G55,I55,K55,M55,O55,Q55,S55,U55,W55,Y55,AA55,AC55,AE55,AG55,AI55,AK55,AM55)</f>
        <v>0</v>
      </c>
      <c r="F55" s="114" t="n">
        <f aca="false">'TIE-OUT'!T55+RECLASS!T55</f>
        <v>0</v>
      </c>
      <c r="G55" s="115" t="n">
        <f aca="false">'TIE-OUT'!U55+RECLASS!U55</f>
        <v>0</v>
      </c>
      <c r="H55" s="13"/>
      <c r="I55" s="47"/>
      <c r="J55" s="13"/>
      <c r="K55" s="87"/>
      <c r="L55" s="13"/>
      <c r="M55" s="47"/>
      <c r="N55" s="13"/>
      <c r="O55" s="47"/>
      <c r="P55" s="13"/>
      <c r="Q55" s="47"/>
      <c r="R55" s="13"/>
      <c r="S55" s="47"/>
      <c r="T55" s="13"/>
      <c r="U55" s="47"/>
      <c r="V55" s="13"/>
      <c r="W55" s="47"/>
      <c r="X55" s="13"/>
      <c r="Y55" s="47"/>
      <c r="Z55" s="13"/>
      <c r="AA55" s="47"/>
      <c r="AB55" s="13"/>
      <c r="AC55" s="47"/>
      <c r="AD55" s="13"/>
      <c r="AE55" s="47"/>
      <c r="AF55" s="13"/>
      <c r="AG55" s="47"/>
      <c r="AH55" s="13"/>
      <c r="AI55" s="47"/>
      <c r="AJ55" s="13"/>
      <c r="AK55" s="47"/>
      <c r="AL55" s="13"/>
      <c r="AM55" s="47"/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86" t="n">
        <f aca="false">SUM(K54:K55)</f>
        <v>0</v>
      </c>
      <c r="L56" s="17" t="n">
        <f aca="false">SUM(L54:L55)</f>
        <v>0</v>
      </c>
      <c r="M56" s="48" t="n">
        <f aca="false">SUM(M54:M55)</f>
        <v>0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0</v>
      </c>
      <c r="E59" s="47" t="n">
        <f aca="false">SUM(G59,I59,K59,M59,O59,Q59,S59,U59,W59,Y59,AA59,AC59,AE59,AG59,AI59,AK59,AM59)</f>
        <v>0</v>
      </c>
      <c r="F59" s="44" t="n">
        <f aca="false">'TIE-OUT'!T59+RECLASS!T59</f>
        <v>0</v>
      </c>
      <c r="G59" s="45" t="n">
        <f aca="false">'TIE-OUT'!U59+RECLASS!U59</f>
        <v>0</v>
      </c>
      <c r="H59" s="13"/>
      <c r="I59" s="47"/>
      <c r="J59" s="13"/>
      <c r="K59" s="87"/>
      <c r="L59" s="13"/>
      <c r="M59" s="47"/>
      <c r="N59" s="13"/>
      <c r="O59" s="47"/>
      <c r="P59" s="13"/>
      <c r="Q59" s="47"/>
      <c r="R59" s="13"/>
      <c r="S59" s="47"/>
      <c r="T59" s="13"/>
      <c r="U59" s="47"/>
      <c r="V59" s="13"/>
      <c r="W59" s="47"/>
      <c r="X59" s="13"/>
      <c r="Y59" s="47"/>
      <c r="Z59" s="13"/>
      <c r="AA59" s="47"/>
      <c r="AB59" s="13"/>
      <c r="AC59" s="47"/>
      <c r="AD59" s="13"/>
      <c r="AE59" s="47"/>
      <c r="AF59" s="13"/>
      <c r="AG59" s="47"/>
      <c r="AH59" s="13"/>
      <c r="AI59" s="47"/>
      <c r="AJ59" s="13"/>
      <c r="AK59" s="47"/>
      <c r="AL59" s="13"/>
      <c r="AM59" s="47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111883</v>
      </c>
      <c r="F60" s="114" t="n">
        <f aca="false">'TIE-OUT'!T60+RECLASS!T60</f>
        <v>0</v>
      </c>
      <c r="G60" s="115" t="n">
        <f aca="false">'TIE-OUT'!U60+RECLASS!U60</f>
        <v>0</v>
      </c>
      <c r="H60" s="13"/>
      <c r="I60" s="47"/>
      <c r="J60" s="13"/>
      <c r="K60" s="87" t="n">
        <v>0</v>
      </c>
      <c r="L60" s="13"/>
      <c r="M60" s="47"/>
      <c r="N60" s="13"/>
      <c r="O60" s="47"/>
      <c r="P60" s="13"/>
      <c r="Q60" s="47" t="n">
        <f aca="false">111833+50</f>
        <v>111883</v>
      </c>
      <c r="R60" s="13"/>
      <c r="S60" s="47"/>
      <c r="T60" s="13"/>
      <c r="U60" s="47"/>
      <c r="V60" s="13"/>
      <c r="W60" s="47"/>
      <c r="X60" s="13"/>
      <c r="Y60" s="47"/>
      <c r="Z60" s="13"/>
      <c r="AA60" s="47"/>
      <c r="AB60" s="13"/>
      <c r="AC60" s="47"/>
      <c r="AD60" s="13"/>
      <c r="AE60" s="47"/>
      <c r="AF60" s="13"/>
      <c r="AG60" s="47"/>
      <c r="AH60" s="13"/>
      <c r="AI60" s="47"/>
      <c r="AJ60" s="13"/>
      <c r="AK60" s="47"/>
      <c r="AL60" s="13"/>
      <c r="AM60" s="47"/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111883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86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111883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0</v>
      </c>
      <c r="E64" s="47" t="n">
        <f aca="false">SUM(G64,I64,K64,M64,O64,Q64,S64,U64,W64,Y64,AA64,AC64,AE64,AG64,AI64,AK64,AM64)</f>
        <v>-93300</v>
      </c>
      <c r="F64" s="44" t="n">
        <f aca="false">'TIE-OUT'!T64+RECLASS!T64</f>
        <v>0</v>
      </c>
      <c r="G64" s="45" t="n">
        <f aca="false">'TIE-OUT'!U64+RECLASS!U64</f>
        <v>-93300</v>
      </c>
      <c r="H64" s="13"/>
      <c r="I64" s="47"/>
      <c r="J64" s="13"/>
      <c r="K64" s="87"/>
      <c r="L64" s="13"/>
      <c r="M64" s="47"/>
      <c r="N64" s="13"/>
      <c r="O64" s="47"/>
      <c r="P64" s="13"/>
      <c r="Q64" s="47"/>
      <c r="R64" s="13"/>
      <c r="S64" s="47"/>
      <c r="T64" s="13"/>
      <c r="U64" s="47"/>
      <c r="V64" s="13"/>
      <c r="W64" s="47"/>
      <c r="X64" s="13"/>
      <c r="Y64" s="47"/>
      <c r="Z64" s="13"/>
      <c r="AA64" s="47"/>
      <c r="AB64" s="13"/>
      <c r="AC64" s="47"/>
      <c r="AD64" s="13"/>
      <c r="AE64" s="47"/>
      <c r="AF64" s="13"/>
      <c r="AG64" s="47"/>
      <c r="AH64" s="13"/>
      <c r="AI64" s="47"/>
      <c r="AJ64" s="13"/>
      <c r="AK64" s="47"/>
      <c r="AL64" s="13"/>
      <c r="AM64" s="47"/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0</v>
      </c>
      <c r="E65" s="47" t="n">
        <f aca="false">SUM(G65,I65,K65,M65,O65,Q65,S65,U65,W65,Y65,AA65,AC65,AE65,AG65,AI65,AK65,AM65)</f>
        <v>170000</v>
      </c>
      <c r="F65" s="114" t="n">
        <f aca="false">'TIE-OUT'!T65+RECLASS!T65</f>
        <v>0</v>
      </c>
      <c r="G65" s="115" t="n">
        <f aca="false">'TIE-OUT'!U65+RECLASS!U65</f>
        <v>170000</v>
      </c>
      <c r="H65" s="13"/>
      <c r="I65" s="47"/>
      <c r="J65" s="13"/>
      <c r="K65" s="87"/>
      <c r="L65" s="13"/>
      <c r="M65" s="47"/>
      <c r="N65" s="13"/>
      <c r="O65" s="47"/>
      <c r="P65" s="13"/>
      <c r="Q65" s="47"/>
      <c r="R65" s="13"/>
      <c r="S65" s="47"/>
      <c r="T65" s="13"/>
      <c r="U65" s="47"/>
      <c r="V65" s="13"/>
      <c r="W65" s="47"/>
      <c r="X65" s="13"/>
      <c r="Y65" s="47"/>
      <c r="Z65" s="13"/>
      <c r="AA65" s="47"/>
      <c r="AB65" s="13"/>
      <c r="AC65" s="47"/>
      <c r="AD65" s="13"/>
      <c r="AE65" s="47"/>
      <c r="AF65" s="13"/>
      <c r="AG65" s="47"/>
      <c r="AH65" s="13"/>
      <c r="AI65" s="47"/>
      <c r="AJ65" s="13"/>
      <c r="AK65" s="47"/>
      <c r="AL65" s="13"/>
      <c r="AM65" s="47"/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76700</v>
      </c>
      <c r="F66" s="17" t="n">
        <f aca="false">SUM(F64:F65)</f>
        <v>0</v>
      </c>
      <c r="G66" s="48" t="n">
        <f aca="false">SUM(G64:G65)</f>
        <v>76700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86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-10791402</v>
      </c>
      <c r="F70" s="44" t="n">
        <f aca="false">'TIE-OUT'!T70+RECLASS!T70</f>
        <v>0</v>
      </c>
      <c r="G70" s="45" t="n">
        <f aca="false">'TIE-OUT'!U70+RECLASS!U70</f>
        <v>-4207364</v>
      </c>
      <c r="H70" s="13"/>
      <c r="I70" s="47"/>
      <c r="J70" s="13"/>
      <c r="K70" s="87"/>
      <c r="L70" s="13"/>
      <c r="M70" s="47"/>
      <c r="N70" s="13"/>
      <c r="O70" s="47" t="n">
        <v>-1054468</v>
      </c>
      <c r="P70" s="13"/>
      <c r="Q70" s="47" t="n">
        <v>8916155</v>
      </c>
      <c r="R70" s="13"/>
      <c r="S70" s="47"/>
      <c r="T70" s="13"/>
      <c r="U70" s="47"/>
      <c r="V70" s="13"/>
      <c r="W70" s="47"/>
      <c r="X70" s="13"/>
      <c r="Y70" s="47"/>
      <c r="Z70" s="13"/>
      <c r="AA70" s="47" t="n">
        <f aca="false">-42683-14740609</f>
        <v>-14783292</v>
      </c>
      <c r="AB70" s="13"/>
      <c r="AC70" s="47"/>
      <c r="AD70" s="13"/>
      <c r="AE70" s="47"/>
      <c r="AF70" s="13"/>
      <c r="AG70" s="47"/>
      <c r="AH70" s="13"/>
      <c r="AI70" s="47"/>
      <c r="AJ70" s="13"/>
      <c r="AK70" s="47"/>
      <c r="AL70" s="13"/>
      <c r="AM70" s="47" t="n">
        <v>337567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'TIE-OUT'!T71+RECLASS!T71</f>
        <v>0</v>
      </c>
      <c r="G71" s="115" t="n">
        <f aca="false">'TIE-OUT'!U71+RECLASS!U71</f>
        <v>0</v>
      </c>
      <c r="H71" s="13"/>
      <c r="I71" s="47"/>
      <c r="J71" s="13"/>
      <c r="K71" s="87"/>
      <c r="L71" s="13"/>
      <c r="M71" s="47"/>
      <c r="N71" s="13"/>
      <c r="O71" s="47"/>
      <c r="P71" s="13"/>
      <c r="Q71" s="47"/>
      <c r="R71" s="13"/>
      <c r="S71" s="47"/>
      <c r="T71" s="13"/>
      <c r="U71" s="47"/>
      <c r="V71" s="13"/>
      <c r="W71" s="47"/>
      <c r="X71" s="13"/>
      <c r="Y71" s="47"/>
      <c r="Z71" s="13"/>
      <c r="AA71" s="47"/>
      <c r="AB71" s="13"/>
      <c r="AC71" s="47"/>
      <c r="AD71" s="13"/>
      <c r="AE71" s="47"/>
      <c r="AF71" s="13"/>
      <c r="AG71" s="47"/>
      <c r="AH71" s="13"/>
      <c r="AI71" s="47"/>
      <c r="AJ71" s="13"/>
      <c r="AK71" s="47"/>
      <c r="AL71" s="13"/>
      <c r="AM71" s="47"/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-10791402</v>
      </c>
      <c r="F72" s="17" t="n">
        <f aca="false">SUM(F70:F71)</f>
        <v>0</v>
      </c>
      <c r="G72" s="48" t="n">
        <f aca="false">SUM(G70:G71)</f>
        <v>-4207364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-1054468</v>
      </c>
      <c r="P72" s="17" t="n">
        <f aca="false">SUM(P70:P71)</f>
        <v>0</v>
      </c>
      <c r="Q72" s="48" t="n">
        <f aca="false">SUM(Q70:Q71)</f>
        <v>8916155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-14783292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337567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'TIE-OUT'!T73+RECLASS!T73</f>
        <v>0</v>
      </c>
      <c r="G73" s="13" t="n">
        <f aca="false">'TIE-OUT'!U73+RECLASS!U73</f>
        <v>0</v>
      </c>
      <c r="H73" s="13"/>
      <c r="I73" s="47"/>
      <c r="J73" s="13"/>
      <c r="K73" s="87"/>
      <c r="L73" s="13"/>
      <c r="M73" s="47"/>
      <c r="N73" s="13"/>
      <c r="O73" s="47"/>
      <c r="P73" s="13"/>
      <c r="Q73" s="47"/>
      <c r="R73" s="13"/>
      <c r="S73" s="47"/>
      <c r="T73" s="13"/>
      <c r="U73" s="47"/>
      <c r="V73" s="13"/>
      <c r="W73" s="47"/>
      <c r="X73" s="13"/>
      <c r="Y73" s="47"/>
      <c r="Z73" s="13"/>
      <c r="AA73" s="47"/>
      <c r="AB73" s="13"/>
      <c r="AC73" s="47"/>
      <c r="AD73" s="13"/>
      <c r="AE73" s="47"/>
      <c r="AF73" s="13"/>
      <c r="AG73" s="47"/>
      <c r="AH73" s="13"/>
      <c r="AI73" s="47"/>
      <c r="AJ73" s="13"/>
      <c r="AK73" s="47"/>
      <c r="AL73" s="13"/>
      <c r="AM73" s="47"/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232545</v>
      </c>
      <c r="F74" s="13" t="n">
        <f aca="false">'TIE-OUT'!T74+RECLASS!T74</f>
        <v>0</v>
      </c>
      <c r="G74" s="13" t="n">
        <f aca="false">'TIE-OUT'!U74+RECLASS!U74</f>
        <v>361195</v>
      </c>
      <c r="H74" s="13"/>
      <c r="I74" s="47"/>
      <c r="J74" s="13"/>
      <c r="K74" s="113" t="n">
        <v>0</v>
      </c>
      <c r="L74" s="13"/>
      <c r="M74" s="47"/>
      <c r="N74" s="13"/>
      <c r="O74" s="47"/>
      <c r="P74" s="13"/>
      <c r="Q74" s="47"/>
      <c r="R74" s="13"/>
      <c r="S74" s="47"/>
      <c r="T74" s="13"/>
      <c r="U74" s="47"/>
      <c r="V74" s="13"/>
      <c r="W74" s="47"/>
      <c r="X74" s="13"/>
      <c r="Y74" s="47"/>
      <c r="Z74" s="13"/>
      <c r="AA74" s="47"/>
      <c r="AB74" s="13"/>
      <c r="AC74" s="47"/>
      <c r="AD74" s="13"/>
      <c r="AE74" s="47"/>
      <c r="AF74" s="13"/>
      <c r="AG74" s="113" t="n">
        <v>-128650</v>
      </c>
      <c r="AH74" s="13"/>
      <c r="AI74" s="113"/>
      <c r="AJ74" s="13"/>
      <c r="AK74" s="113"/>
      <c r="AL74" s="13"/>
      <c r="AM74" s="113"/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0</v>
      </c>
      <c r="F75" s="13" t="n">
        <f aca="false">'TIE-OUT'!T75+RECLASS!T75</f>
        <v>0</v>
      </c>
      <c r="G75" s="13" t="n">
        <f aca="false">'TIE-OUT'!U75+RECLASS!U75</f>
        <v>0</v>
      </c>
      <c r="H75" s="13"/>
      <c r="I75" s="47"/>
      <c r="J75" s="13"/>
      <c r="K75" s="87"/>
      <c r="L75" s="13"/>
      <c r="M75" s="47"/>
      <c r="N75" s="13"/>
      <c r="O75" s="47"/>
      <c r="P75" s="13"/>
      <c r="Q75" s="47"/>
      <c r="R75" s="13"/>
      <c r="S75" s="47"/>
      <c r="T75" s="13"/>
      <c r="U75" s="47"/>
      <c r="V75" s="13"/>
      <c r="W75" s="47"/>
      <c r="X75" s="13"/>
      <c r="Y75" s="47"/>
      <c r="Z75" s="13"/>
      <c r="AA75" s="47"/>
      <c r="AB75" s="13"/>
      <c r="AC75" s="47"/>
      <c r="AD75" s="13"/>
      <c r="AE75" s="47"/>
      <c r="AF75" s="13"/>
      <c r="AG75" s="47"/>
      <c r="AH75" s="13"/>
      <c r="AI75" s="47"/>
      <c r="AJ75" s="13"/>
      <c r="AK75" s="47"/>
      <c r="AL75" s="13"/>
      <c r="AM75" s="47"/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-26496</v>
      </c>
      <c r="F76" s="13" t="n">
        <f aca="false">'TIE-OUT'!T76+RECLASS!T76</f>
        <v>0</v>
      </c>
      <c r="G76" s="13" t="n">
        <f aca="false">'TIE-OUT'!U76+RECLASS!U76</f>
        <v>-26496</v>
      </c>
      <c r="H76" s="13"/>
      <c r="I76" s="47"/>
      <c r="J76" s="13"/>
      <c r="K76" s="87"/>
      <c r="L76" s="13"/>
      <c r="M76" s="47"/>
      <c r="N76" s="13"/>
      <c r="O76" s="47"/>
      <c r="P76" s="13"/>
      <c r="Q76" s="47"/>
      <c r="R76" s="13"/>
      <c r="S76" s="47"/>
      <c r="T76" s="13"/>
      <c r="U76" s="47"/>
      <c r="V76" s="13"/>
      <c r="W76" s="47"/>
      <c r="X76" s="13"/>
      <c r="Y76" s="47"/>
      <c r="Z76" s="13"/>
      <c r="AA76" s="47"/>
      <c r="AB76" s="13"/>
      <c r="AC76" s="47"/>
      <c r="AD76" s="13"/>
      <c r="AE76" s="47"/>
      <c r="AF76" s="13"/>
      <c r="AG76" s="47"/>
      <c r="AH76" s="13"/>
      <c r="AI76" s="47"/>
      <c r="AJ76" s="13"/>
      <c r="AK76" s="47"/>
      <c r="AL76" s="13"/>
      <c r="AM76" s="47"/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-213583</v>
      </c>
      <c r="F77" s="13" t="n">
        <f aca="false">'TIE-OUT'!T77+RECLASS!T77</f>
        <v>0</v>
      </c>
      <c r="G77" s="13" t="n">
        <f aca="false">'TIE-OUT'!U77+RECLASS!U77</f>
        <v>-657000</v>
      </c>
      <c r="H77" s="13"/>
      <c r="I77" s="47"/>
      <c r="J77" s="13"/>
      <c r="K77" s="87"/>
      <c r="L77" s="13"/>
      <c r="M77" s="47"/>
      <c r="N77" s="13"/>
      <c r="O77" s="47"/>
      <c r="P77" s="13"/>
      <c r="Q77" s="47" t="n">
        <f aca="false">-376583+820000</f>
        <v>443417</v>
      </c>
      <c r="R77" s="13"/>
      <c r="S77" s="47"/>
      <c r="T77" s="13"/>
      <c r="U77" s="47"/>
      <c r="V77" s="13"/>
      <c r="W77" s="47"/>
      <c r="X77" s="13"/>
      <c r="Y77" s="47"/>
      <c r="Z77" s="13"/>
      <c r="AA77" s="47"/>
      <c r="AB77" s="13"/>
      <c r="AC77" s="47"/>
      <c r="AD77" s="13"/>
      <c r="AE77" s="47"/>
      <c r="AF77" s="13"/>
      <c r="AG77" s="47"/>
      <c r="AH77" s="13"/>
      <c r="AI77" s="47"/>
      <c r="AJ77" s="13"/>
      <c r="AK77" s="47"/>
      <c r="AL77" s="13"/>
      <c r="AM77" s="47"/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'TIE-OUT'!T78+RECLASS!T78</f>
        <v>0</v>
      </c>
      <c r="G78" s="13" t="n">
        <f aca="false">'TIE-OUT'!U78+RECLASS!U78</f>
        <v>0</v>
      </c>
      <c r="H78" s="13"/>
      <c r="I78" s="47"/>
      <c r="J78" s="13"/>
      <c r="K78" s="87"/>
      <c r="L78" s="13"/>
      <c r="M78" s="47"/>
      <c r="N78" s="13"/>
      <c r="O78" s="47"/>
      <c r="P78" s="13"/>
      <c r="Q78" s="47"/>
      <c r="R78" s="13"/>
      <c r="S78" s="47"/>
      <c r="T78" s="13"/>
      <c r="U78" s="47"/>
      <c r="V78" s="13"/>
      <c r="W78" s="47"/>
      <c r="X78" s="13"/>
      <c r="Y78" s="47"/>
      <c r="Z78" s="13"/>
      <c r="AA78" s="47"/>
      <c r="AB78" s="13"/>
      <c r="AC78" s="47"/>
      <c r="AD78" s="13"/>
      <c r="AE78" s="47"/>
      <c r="AF78" s="13"/>
      <c r="AG78" s="47"/>
      <c r="AH78" s="13"/>
      <c r="AI78" s="47"/>
      <c r="AJ78" s="13"/>
      <c r="AK78" s="47"/>
      <c r="AL78" s="13"/>
      <c r="AM78" s="47"/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'TIE-OUT'!T79+RECLASS!T79</f>
        <v>0</v>
      </c>
      <c r="G79" s="13" t="n">
        <f aca="false">'TIE-OUT'!U79+RECLASS!U79</f>
        <v>0</v>
      </c>
      <c r="H79" s="13"/>
      <c r="I79" s="47"/>
      <c r="J79" s="13"/>
      <c r="K79" s="87"/>
      <c r="L79" s="13"/>
      <c r="M79" s="47"/>
      <c r="N79" s="13"/>
      <c r="O79" s="47"/>
      <c r="P79" s="13"/>
      <c r="Q79" s="47"/>
      <c r="R79" s="13"/>
      <c r="S79" s="47"/>
      <c r="T79" s="13"/>
      <c r="U79" s="47"/>
      <c r="V79" s="13"/>
      <c r="W79" s="47"/>
      <c r="X79" s="13"/>
      <c r="Y79" s="47"/>
      <c r="Z79" s="13"/>
      <c r="AA79" s="47"/>
      <c r="AB79" s="13"/>
      <c r="AC79" s="47"/>
      <c r="AD79" s="13"/>
      <c r="AE79" s="47"/>
      <c r="AF79" s="13"/>
      <c r="AG79" s="47"/>
      <c r="AH79" s="13"/>
      <c r="AI79" s="47"/>
      <c r="AJ79" s="13"/>
      <c r="AK79" s="47"/>
      <c r="AL79" s="13"/>
      <c r="AM79" s="47"/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'TIE-OUT'!T80+RECLASS!T80</f>
        <v>0</v>
      </c>
      <c r="G80" s="13" t="n">
        <f aca="false">'TIE-OUT'!U80+RECLASS!U80</f>
        <v>0</v>
      </c>
      <c r="H80" s="13"/>
      <c r="I80" s="47"/>
      <c r="J80" s="13"/>
      <c r="K80" s="87"/>
      <c r="L80" s="13"/>
      <c r="M80" s="47"/>
      <c r="N80" s="13"/>
      <c r="O80" s="47"/>
      <c r="P80" s="13"/>
      <c r="Q80" s="47"/>
      <c r="R80" s="13"/>
      <c r="S80" s="47"/>
      <c r="T80" s="13"/>
      <c r="U80" s="47"/>
      <c r="V80" s="13"/>
      <c r="W80" s="47"/>
      <c r="X80" s="13"/>
      <c r="Y80" s="47"/>
      <c r="Z80" s="13"/>
      <c r="AA80" s="47"/>
      <c r="AB80" s="13"/>
      <c r="AC80" s="47"/>
      <c r="AD80" s="13"/>
      <c r="AE80" s="47"/>
      <c r="AF80" s="13"/>
      <c r="AG80" s="47"/>
      <c r="AH80" s="13"/>
      <c r="AI80" s="47"/>
      <c r="AJ80" s="13"/>
      <c r="AK80" s="47"/>
      <c r="AL80" s="13"/>
      <c r="AM80" s="47"/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-224615</v>
      </c>
      <c r="F81" s="13" t="n">
        <f aca="false">'TIE-OUT'!T81+RECLASS!T81</f>
        <v>0</v>
      </c>
      <c r="G81" s="13" t="n">
        <f aca="false">'TIE-OUT'!U81+RECLASS!U81</f>
        <v>-54411</v>
      </c>
      <c r="H81" s="13"/>
      <c r="I81" s="47"/>
      <c r="J81" s="13"/>
      <c r="K81" s="87"/>
      <c r="L81" s="13"/>
      <c r="M81" s="47"/>
      <c r="N81" s="13"/>
      <c r="O81" s="47"/>
      <c r="P81" s="13"/>
      <c r="Q81" s="47" t="n">
        <f aca="false">-125739-24900</f>
        <v>-150639</v>
      </c>
      <c r="R81" s="13"/>
      <c r="S81" s="47"/>
      <c r="T81" s="13"/>
      <c r="U81" s="47"/>
      <c r="V81" s="13"/>
      <c r="W81" s="47"/>
      <c r="X81" s="13"/>
      <c r="Y81" s="47"/>
      <c r="Z81" s="13"/>
      <c r="AA81" s="47"/>
      <c r="AB81" s="13"/>
      <c r="AC81" s="47" t="n">
        <f aca="false">35744-55309</f>
        <v>-19565</v>
      </c>
      <c r="AD81" s="13"/>
      <c r="AE81" s="47"/>
      <c r="AF81" s="13"/>
      <c r="AG81" s="47"/>
      <c r="AH81" s="13"/>
      <c r="AI81" s="47"/>
      <c r="AJ81" s="13"/>
      <c r="AK81" s="47"/>
      <c r="AL81" s="13"/>
      <c r="AM81" s="47"/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1722384</v>
      </c>
      <c r="F82" s="59" t="n">
        <f aca="false">F16+F24+F29+F36+F43+F45+F47+F49</f>
        <v>0</v>
      </c>
      <c r="G82" s="60" t="n">
        <f aca="false">SUM(G72:G81)+G16+G24+G29+G36+G43+G45+G47+G49+G51+G56+G61+G66</f>
        <v>-5941724</v>
      </c>
      <c r="H82" s="59" t="n">
        <f aca="false">H16+H24+H29+H36+H43+H45+H47+H49</f>
        <v>0</v>
      </c>
      <c r="I82" s="60" t="n">
        <f aca="false">SUM(I72:I81)+I16+I24+I29+I36+I43+I45+I47+I49+I51+I56+I61+I66</f>
        <v>0</v>
      </c>
      <c r="J82" s="59" t="n">
        <f aca="false">J16+J24+J29+J36+J43+J45+J47+J49</f>
        <v>0</v>
      </c>
      <c r="K82" s="88" t="n">
        <f aca="false">SUM(K72:K81)+K16+K24+K29+K36+K43+K45+K47+K49+K51+K56+K61+K66</f>
        <v>0</v>
      </c>
      <c r="L82" s="59" t="n">
        <f aca="false">L16+L24+L29+L36+L43+L45+L47+L49</f>
        <v>0</v>
      </c>
      <c r="M82" s="60" t="n">
        <f aca="false">SUM(M72:M81)+M16+M24+M29+M36+M43+M45+M47+M49+M51+M56+M61+M66</f>
        <v>0</v>
      </c>
      <c r="N82" s="59" t="n">
        <f aca="false">N16+N24+N29+N36+N43+N45+N47+N49</f>
        <v>0</v>
      </c>
      <c r="O82" s="60" t="n">
        <f aca="false">SUM(O72:O81)+O16+O24+O29+O36+O43+O45+O47+O49+O51+O56+O61+O66</f>
        <v>-1054468</v>
      </c>
      <c r="P82" s="59" t="n">
        <f aca="false">P16+P24+P29+P36+P43+P45+P47+P49</f>
        <v>0</v>
      </c>
      <c r="Q82" s="60" t="n">
        <f aca="false">SUM(Q72:Q81)+Q16+Q24+Q29+Q36+Q43+Q45+Q47+Q49+Q51+Q56+Q61+Q66</f>
        <v>9302822</v>
      </c>
      <c r="R82" s="59" t="n">
        <f aca="false">R16+R24+R29+R36+R43+R45+R47+R49</f>
        <v>0</v>
      </c>
      <c r="S82" s="60" t="n">
        <f aca="false">SUM(S72:S81)+S16+S24+S29+S36+S43+S45+S47+S49+S51+S56+S61+S66</f>
        <v>0</v>
      </c>
      <c r="T82" s="59" t="n">
        <f aca="false">T16+T24+T29+T36+T43+T45+T47+T49</f>
        <v>0</v>
      </c>
      <c r="U82" s="60" t="n">
        <f aca="false">SUM(U72:U81)+U16+U24+U29+U36+U43+U45+U47+U49+U51+U56+U61+U66</f>
        <v>20833</v>
      </c>
      <c r="V82" s="59" t="n">
        <f aca="false">V16+V24+V29+V36+V43+V45+V47+V49</f>
        <v>0</v>
      </c>
      <c r="W82" s="60" t="n">
        <f aca="false">SUM(W72:W81)+W16+W24+W29+W36+W43+W45+W47+W49+W51+W56+W61+W66</f>
        <v>0</v>
      </c>
      <c r="X82" s="59" t="n">
        <f aca="false">X16+X24+X29+X36+X43+X45+X47+X49</f>
        <v>0</v>
      </c>
      <c r="Y82" s="60" t="n">
        <f aca="false">SUM(Y72:Y81)+Y16+Y24+Y29+Y36+Y43+Y45+Y47+Y49+Y51+Y56+Y61+Y66</f>
        <v>0</v>
      </c>
      <c r="Z82" s="59" t="n">
        <f aca="false">Z16+Z24+Z29+Z36+Z43+Z45+Z47+Z49</f>
        <v>0</v>
      </c>
      <c r="AA82" s="60" t="n">
        <f aca="false">SUM(AA72:AA81)+AA16+AA24+AA29+AA36+AA43+AA45+AA47+AA49+AA51+AA56+AA61+AA66</f>
        <v>-42683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-24198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-128650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-747115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337567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E84" s="15" t="n">
        <f aca="false">+E72+E12-G12</f>
        <v>-10791402</v>
      </c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P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F70" activePane="bottomRight" state="frozen"/>
      <selection pane="topLeft" activeCell="A1" activeCellId="0" sqref="A1"/>
      <selection pane="topRight" activeCell="F1" activeCellId="0" sqref="F1"/>
      <selection pane="bottomLeft" activeCell="A70" activeCellId="0" sqref="A70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28"/>
    <col collapsed="false" customWidth="true" hidden="false" outlineLevel="0" max="57" min="12" style="0" width="15.28"/>
    <col collapsed="false" customWidth="false" hidden="true" outlineLevel="0" max="68" min="62" style="0" width="9.06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3" t="s">
        <v>124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3" t="s">
        <v>124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1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103</v>
      </c>
      <c r="E8" s="109"/>
      <c r="F8" s="35" t="s">
        <v>128</v>
      </c>
      <c r="G8" s="35"/>
      <c r="H8" s="35" t="str">
        <f aca="false">CE_GL!H8</f>
        <v>January</v>
      </c>
      <c r="I8" s="35"/>
      <c r="J8" s="35" t="str">
        <f aca="false">CE_GL!J8</f>
        <v>February</v>
      </c>
      <c r="K8" s="35"/>
      <c r="L8" s="35" t="str">
        <f aca="false">CE_GL!L8</f>
        <v>March</v>
      </c>
      <c r="M8" s="35"/>
      <c r="N8" s="35" t="str">
        <f aca="false">CE_GL!N8</f>
        <v>April</v>
      </c>
      <c r="O8" s="35"/>
      <c r="P8" s="35" t="str">
        <f aca="false">CE_GL!P8</f>
        <v>May</v>
      </c>
      <c r="Q8" s="35"/>
      <c r="R8" s="35" t="str">
        <f aca="false">CE_GL!R8</f>
        <v>June</v>
      </c>
      <c r="S8" s="35"/>
      <c r="T8" s="35" t="str">
        <f aca="false">CE_GL!T8</f>
        <v>July</v>
      </c>
      <c r="U8" s="35"/>
      <c r="V8" s="35" t="str">
        <f aca="false">CE_GL!V8</f>
        <v>August</v>
      </c>
      <c r="W8" s="35"/>
      <c r="X8" s="35" t="s">
        <v>137</v>
      </c>
      <c r="Y8" s="35"/>
      <c r="Z8" s="35" t="s">
        <v>138</v>
      </c>
      <c r="AA8" s="35"/>
      <c r="AB8" s="35" t="s">
        <v>139</v>
      </c>
      <c r="AC8" s="35"/>
      <c r="AD8" s="35" t="s">
        <v>140</v>
      </c>
      <c r="AE8" s="35"/>
      <c r="AF8" s="35" t="s">
        <v>129</v>
      </c>
      <c r="AG8" s="35"/>
      <c r="AH8" s="35" t="s">
        <v>130</v>
      </c>
      <c r="AI8" s="35"/>
      <c r="AJ8" s="35" t="s">
        <v>131</v>
      </c>
      <c r="AK8" s="35"/>
      <c r="AL8" s="35" t="s">
        <v>132</v>
      </c>
      <c r="AM8" s="35"/>
    </row>
    <row r="9" customFormat="false" ht="12.75" hidden="false" customHeight="false" outlineLevel="0" collapsed="false">
      <c r="A9" s="36"/>
      <c r="B9" s="37"/>
      <c r="C9" s="38"/>
      <c r="D9" s="110" t="s">
        <v>39</v>
      </c>
      <c r="E9" s="40" t="s">
        <v>40</v>
      </c>
      <c r="F9" s="80" t="s">
        <v>39</v>
      </c>
      <c r="G9" s="40" t="s">
        <v>40</v>
      </c>
      <c r="H9" s="80" t="s">
        <v>39</v>
      </c>
      <c r="I9" s="40" t="s">
        <v>40</v>
      </c>
      <c r="J9" s="80" t="s">
        <v>39</v>
      </c>
      <c r="K9" s="84" t="s">
        <v>40</v>
      </c>
      <c r="L9" s="80" t="s">
        <v>39</v>
      </c>
      <c r="M9" s="40" t="s">
        <v>40</v>
      </c>
      <c r="N9" s="80" t="s">
        <v>39</v>
      </c>
      <c r="O9" s="40" t="s">
        <v>40</v>
      </c>
      <c r="P9" s="80" t="s">
        <v>39</v>
      </c>
      <c r="Q9" s="40" t="s">
        <v>40</v>
      </c>
      <c r="R9" s="80" t="s">
        <v>39</v>
      </c>
      <c r="S9" s="40" t="s">
        <v>40</v>
      </c>
      <c r="T9" s="80" t="s">
        <v>39</v>
      </c>
      <c r="U9" s="40" t="s">
        <v>40</v>
      </c>
      <c r="V9" s="80" t="s">
        <v>39</v>
      </c>
      <c r="W9" s="40" t="s">
        <v>40</v>
      </c>
      <c r="X9" s="80" t="s">
        <v>39</v>
      </c>
      <c r="Y9" s="40" t="s">
        <v>40</v>
      </c>
      <c r="Z9" s="80" t="s">
        <v>39</v>
      </c>
      <c r="AA9" s="40" t="s">
        <v>40</v>
      </c>
      <c r="AB9" s="80" t="s">
        <v>39</v>
      </c>
      <c r="AC9" s="40" t="s">
        <v>40</v>
      </c>
      <c r="AD9" s="80" t="s">
        <v>39</v>
      </c>
      <c r="AE9" s="40" t="s">
        <v>40</v>
      </c>
      <c r="AF9" s="80" t="s">
        <v>39</v>
      </c>
      <c r="AG9" s="40" t="s">
        <v>40</v>
      </c>
      <c r="AH9" s="80" t="s">
        <v>39</v>
      </c>
      <c r="AI9" s="40" t="s">
        <v>40</v>
      </c>
      <c r="AJ9" s="80" t="s">
        <v>39</v>
      </c>
      <c r="AK9" s="40" t="s">
        <v>40</v>
      </c>
      <c r="AL9" s="80" t="s">
        <v>39</v>
      </c>
      <c r="A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120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SUM(F11,H11,J11,L11,N11,P11,R11,T11,V11,X11,Z11,AB11,AD11,AF11,AH11,AJ11,AL11)</f>
        <v>0</v>
      </c>
      <c r="E11" s="47" t="n">
        <f aca="false">SUM(G11,I11,K11,M11,O11,Q11,S11,U11,W11,Y11,AA11,AC11,AE11,AG11,AI11,AK11,AM11)</f>
        <v>0</v>
      </c>
      <c r="F11" s="13" t="n">
        <f aca="false">'TIE-OUT'!V11+RECLASS!V11</f>
        <v>0</v>
      </c>
      <c r="G11" s="47" t="n">
        <f aca="false">'TIE-OUT'!W11+RECLASS!W11</f>
        <v>0</v>
      </c>
      <c r="H11" s="13"/>
      <c r="I11" s="47"/>
      <c r="J11" s="13"/>
      <c r="K11" s="87"/>
      <c r="L11" s="13"/>
      <c r="M11" s="47"/>
      <c r="N11" s="13"/>
      <c r="O11" s="47"/>
      <c r="P11" s="13"/>
      <c r="Q11" s="47"/>
      <c r="R11" s="13"/>
      <c r="S11" s="47"/>
      <c r="T11" s="13"/>
      <c r="U11" s="47"/>
      <c r="V11" s="13"/>
      <c r="W11" s="47"/>
      <c r="X11" s="13"/>
      <c r="Y11" s="47"/>
      <c r="Z11" s="13"/>
      <c r="AA11" s="47"/>
      <c r="AB11" s="13"/>
      <c r="AC11" s="47"/>
      <c r="AD11" s="13"/>
      <c r="AE11" s="47"/>
      <c r="AF11" s="13"/>
      <c r="AG11" s="47"/>
      <c r="AH11" s="13"/>
      <c r="AI11" s="47"/>
      <c r="AJ11" s="13"/>
      <c r="AK11" s="47"/>
      <c r="AL11" s="13"/>
      <c r="AM11" s="47"/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SUM(F12,H12,J12,L12,N12,P12,R12,T12,V12,X12,Z12,AB12,AD12,AF12,AH12,AJ12,AL12)</f>
        <v>0</v>
      </c>
      <c r="E12" s="47" t="n">
        <f aca="false">SUM(G12,I12,K12,M12,O12,Q12,S12,U12,W12,Y12,AA12,AC12,AE12,AG12,AI12,AK12,AM12)</f>
        <v>0</v>
      </c>
      <c r="F12" s="13" t="n">
        <f aca="false">'TIE-OUT'!V12+RECLASS!V12</f>
        <v>0</v>
      </c>
      <c r="G12" s="47" t="n">
        <f aca="false">'TIE-OUT'!W12+RECLASS!W12</f>
        <v>0</v>
      </c>
      <c r="H12" s="13"/>
      <c r="I12" s="47"/>
      <c r="J12" s="13"/>
      <c r="K12" s="87"/>
      <c r="L12" s="13"/>
      <c r="M12" s="47"/>
      <c r="N12" s="13"/>
      <c r="O12" s="47"/>
      <c r="P12" s="13"/>
      <c r="Q12" s="47"/>
      <c r="R12" s="13"/>
      <c r="S12" s="47"/>
      <c r="T12" s="13"/>
      <c r="U12" s="47"/>
      <c r="V12" s="13"/>
      <c r="W12" s="47"/>
      <c r="X12" s="13"/>
      <c r="Y12" s="47"/>
      <c r="Z12" s="13"/>
      <c r="AA12" s="47"/>
      <c r="AB12" s="13"/>
      <c r="AC12" s="47"/>
      <c r="AD12" s="13"/>
      <c r="AE12" s="47"/>
      <c r="AF12" s="13"/>
      <c r="AG12" s="47"/>
      <c r="AH12" s="13"/>
      <c r="AI12" s="47"/>
      <c r="AJ12" s="13"/>
      <c r="AK12" s="47"/>
      <c r="AL12" s="13"/>
      <c r="AM12" s="47"/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SUM(F13,H13,J13,L13,N13,P13,R13,T13,V13,X13,Z13,AB13,AD13,AF13,AH13,AJ13,AL13)</f>
        <v>0</v>
      </c>
      <c r="E13" s="47" t="n">
        <f aca="false">SUM(G13,I13,K13,M13,O13,Q13,S13,U13,W13,Y13,AA13,AC13,AE13,AG13,AI13,AK13,AM13)</f>
        <v>0</v>
      </c>
      <c r="F13" s="13" t="n">
        <f aca="false">'TIE-OUT'!V13+RECLASS!V13</f>
        <v>0</v>
      </c>
      <c r="G13" s="47" t="n">
        <f aca="false">'TIE-OUT'!W13+RECLASS!W13</f>
        <v>0</v>
      </c>
      <c r="H13" s="13"/>
      <c r="I13" s="47"/>
      <c r="J13" s="13"/>
      <c r="K13" s="87"/>
      <c r="L13" s="13"/>
      <c r="M13" s="47"/>
      <c r="N13" s="13"/>
      <c r="O13" s="47"/>
      <c r="P13" s="13"/>
      <c r="Q13" s="47"/>
      <c r="R13" s="13"/>
      <c r="S13" s="47"/>
      <c r="T13" s="13"/>
      <c r="U13" s="47"/>
      <c r="V13" s="13"/>
      <c r="W13" s="47"/>
      <c r="X13" s="13"/>
      <c r="Y13" s="47"/>
      <c r="Z13" s="13"/>
      <c r="AA13" s="47"/>
      <c r="AB13" s="13"/>
      <c r="AC13" s="47"/>
      <c r="AD13" s="13"/>
      <c r="AE13" s="47"/>
      <c r="AF13" s="13"/>
      <c r="AG13" s="47"/>
      <c r="AH13" s="13"/>
      <c r="AI13" s="47"/>
      <c r="AJ13" s="13"/>
      <c r="AK13" s="47"/>
      <c r="AL13" s="13"/>
      <c r="AM13" s="47"/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SUM(F14,H14,J14,L14,N14,P14,R14,T14,V14,X14,Z14,AB14,AD14,AF14,AH14,AJ14,AL14)</f>
        <v>0</v>
      </c>
      <c r="E14" s="47" t="n">
        <f aca="false">SUM(G14,I14,K14,M14,O14,Q14,S14,U14,W14,Y14,AA14,AC14,AE14,AG14,AI14,AK14,AM14)</f>
        <v>0</v>
      </c>
      <c r="F14" s="13" t="n">
        <f aca="false">'TIE-OUT'!V14+RECLASS!V14</f>
        <v>0</v>
      </c>
      <c r="G14" s="47" t="n">
        <f aca="false">'TIE-OUT'!W14+RECLASS!W14</f>
        <v>0</v>
      </c>
      <c r="H14" s="13"/>
      <c r="I14" s="47"/>
      <c r="J14" s="13"/>
      <c r="K14" s="87"/>
      <c r="L14" s="13"/>
      <c r="M14" s="47"/>
      <c r="N14" s="13"/>
      <c r="O14" s="47"/>
      <c r="P14" s="13"/>
      <c r="Q14" s="47"/>
      <c r="R14" s="13"/>
      <c r="S14" s="47"/>
      <c r="T14" s="13"/>
      <c r="U14" s="47"/>
      <c r="V14" s="13"/>
      <c r="W14" s="47"/>
      <c r="X14" s="13"/>
      <c r="Y14" s="47"/>
      <c r="Z14" s="13"/>
      <c r="AA14" s="47"/>
      <c r="AB14" s="13"/>
      <c r="AC14" s="47"/>
      <c r="AD14" s="13"/>
      <c r="AE14" s="47"/>
      <c r="AF14" s="13"/>
      <c r="AG14" s="47"/>
      <c r="AH14" s="13"/>
      <c r="AI14" s="47"/>
      <c r="AJ14" s="13"/>
      <c r="AK14" s="47"/>
      <c r="AL14" s="13"/>
      <c r="AM14" s="47"/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SUM(F15,H15,J15,L15,N15,P15,R15,T15,V15,X15,Z15,AB15,AD15,AF15,AH15,AJ15,AL15)</f>
        <v>0</v>
      </c>
      <c r="E15" s="47" t="n">
        <f aca="false">SUM(G15,I15,K15,M15,O15,Q15,S15,U15,W15,Y15,AA15,AC15,AE15,AG15,AI15,AK15,AM15)</f>
        <v>0</v>
      </c>
      <c r="F15" s="114" t="n">
        <f aca="false">'TIE-OUT'!V15+RECLASS!V15</f>
        <v>0</v>
      </c>
      <c r="G15" s="115" t="n">
        <f aca="false">'TIE-OUT'!W15+RECLASS!W15</f>
        <v>0</v>
      </c>
      <c r="H15" s="13"/>
      <c r="I15" s="47"/>
      <c r="J15" s="13"/>
      <c r="K15" s="87"/>
      <c r="L15" s="13"/>
      <c r="M15" s="47"/>
      <c r="N15" s="13"/>
      <c r="O15" s="47"/>
      <c r="P15" s="13"/>
      <c r="Q15" s="47"/>
      <c r="R15" s="13"/>
      <c r="S15" s="47"/>
      <c r="T15" s="13"/>
      <c r="U15" s="47"/>
      <c r="V15" s="13"/>
      <c r="W15" s="47"/>
      <c r="X15" s="13"/>
      <c r="Y15" s="47"/>
      <c r="Z15" s="13"/>
      <c r="AA15" s="47"/>
      <c r="AB15" s="13"/>
      <c r="AC15" s="47"/>
      <c r="AD15" s="13"/>
      <c r="AE15" s="47"/>
      <c r="AF15" s="13"/>
      <c r="AG15" s="47"/>
      <c r="AH15" s="13"/>
      <c r="AI15" s="47"/>
      <c r="AJ15" s="13"/>
      <c r="AK15" s="47"/>
      <c r="AL15" s="13"/>
      <c r="AM15" s="47"/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0</v>
      </c>
      <c r="E16" s="48" t="n">
        <f aca="false">SUM(E11:E15)</f>
        <v>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  <c r="J16" s="17" t="n">
        <f aca="false">SUM(J11:J15)</f>
        <v>0</v>
      </c>
      <c r="K16" s="86" t="n">
        <f aca="false">SUM(K11:K15)</f>
        <v>0</v>
      </c>
      <c r="L16" s="17" t="n">
        <f aca="false">SUM(L11:L15)</f>
        <v>0</v>
      </c>
      <c r="M16" s="48" t="n">
        <f aca="false">SUM(M11:M15)</f>
        <v>0</v>
      </c>
      <c r="N16" s="17" t="n">
        <f aca="false">SUM(N11:N15)</f>
        <v>0</v>
      </c>
      <c r="O16" s="48" t="n">
        <f aca="false">SUM(O11:O15)</f>
        <v>0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0</v>
      </c>
      <c r="AC16" s="48" t="n">
        <f aca="false">SUM(AC11:AC15)</f>
        <v>0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  <c r="AJ16" s="17" t="n">
        <f aca="false">SUM(AJ11:AJ15)</f>
        <v>0</v>
      </c>
      <c r="AK16" s="48" t="n">
        <f aca="false">SUM(AK11:AK15)</f>
        <v>0</v>
      </c>
      <c r="AL16" s="17" t="n">
        <f aca="false">SUM(AL11:AL15)</f>
        <v>0</v>
      </c>
      <c r="AM16" s="48" t="n">
        <f aca="false">SUM(AM11:AM15)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  <c r="AJ17" s="13"/>
      <c r="AK17" s="47"/>
      <c r="AL17" s="13"/>
      <c r="A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  <c r="AJ18" s="13"/>
      <c r="AK18" s="47"/>
      <c r="AL18" s="13"/>
      <c r="A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SUM(F19,H19,J19,L19,N19,P19,R19,T19,V19,X19,Z19,AB19,AD19,AF19,AH19,AJ19,AL19)</f>
        <v>0</v>
      </c>
      <c r="E19" s="47" t="n">
        <f aca="false">SUM(G19,I19,K19,M19,O19,Q19,S19,U19,W19,Y19,AA19,AC19,AE19,AG19,AI19,AK19,AM19)</f>
        <v>0</v>
      </c>
      <c r="F19" s="44" t="n">
        <f aca="false">'TIE-OUT'!V19+RECLASS!V19</f>
        <v>0</v>
      </c>
      <c r="G19" s="45" t="n">
        <f aca="false">'TIE-OUT'!W19+RECLASS!W19</f>
        <v>0</v>
      </c>
      <c r="H19" s="13"/>
      <c r="I19" s="47"/>
      <c r="J19" s="13"/>
      <c r="K19" s="87"/>
      <c r="L19" s="13"/>
      <c r="M19" s="47"/>
      <c r="N19" s="13"/>
      <c r="O19" s="47"/>
      <c r="P19" s="13"/>
      <c r="Q19" s="47"/>
      <c r="R19" s="13"/>
      <c r="S19" s="47"/>
      <c r="T19" s="13"/>
      <c r="U19" s="47"/>
      <c r="V19" s="13"/>
      <c r="W19" s="47"/>
      <c r="X19" s="13"/>
      <c r="Y19" s="47"/>
      <c r="Z19" s="13"/>
      <c r="AA19" s="47"/>
      <c r="AB19" s="13"/>
      <c r="AC19" s="47"/>
      <c r="AD19" s="13"/>
      <c r="AE19" s="47"/>
      <c r="AF19" s="13"/>
      <c r="AG19" s="47"/>
      <c r="AH19" s="13"/>
      <c r="AI19" s="47"/>
      <c r="AJ19" s="13"/>
      <c r="AK19" s="47"/>
      <c r="AL19" s="13"/>
      <c r="AM19" s="47"/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SUM(F20,H20,J20,L20,N20,P20,R20,T20,V20,X20,Z20,AB20,AD20,AF20,AH20,AJ20,AL20)</f>
        <v>0</v>
      </c>
      <c r="E20" s="47" t="n">
        <f aca="false">SUM(G20,I20,K20,M20,O20,Q20,S20,U20,W20,Y20,AA20,AC20,AE20,AG20,AI20,AK20,AM20)</f>
        <v>0</v>
      </c>
      <c r="F20" s="13" t="n">
        <f aca="false">'TIE-OUT'!V20+RECLASS!V20</f>
        <v>0</v>
      </c>
      <c r="G20" s="47" t="n">
        <f aca="false">'TIE-OUT'!W20+RECLASS!W20</f>
        <v>0</v>
      </c>
      <c r="H20" s="13"/>
      <c r="I20" s="47"/>
      <c r="J20" s="13"/>
      <c r="K20" s="87"/>
      <c r="L20" s="13"/>
      <c r="M20" s="47"/>
      <c r="N20" s="13"/>
      <c r="O20" s="47"/>
      <c r="P20" s="13"/>
      <c r="Q20" s="47"/>
      <c r="R20" s="13"/>
      <c r="S20" s="47"/>
      <c r="T20" s="13"/>
      <c r="U20" s="47"/>
      <c r="V20" s="13"/>
      <c r="W20" s="47"/>
      <c r="X20" s="13"/>
      <c r="Y20" s="47"/>
      <c r="Z20" s="13"/>
      <c r="AA20" s="47"/>
      <c r="AB20" s="13"/>
      <c r="AC20" s="47"/>
      <c r="AD20" s="13"/>
      <c r="AE20" s="47"/>
      <c r="AF20" s="13"/>
      <c r="AG20" s="47"/>
      <c r="AH20" s="13"/>
      <c r="AI20" s="47"/>
      <c r="AJ20" s="13"/>
      <c r="AK20" s="47"/>
      <c r="AL20" s="13"/>
      <c r="AM20" s="47"/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SUM(F21,H21,J21,L21,N21,P21,R21,T21,V21,X21,Z21,AB21,AD21,AF21,AH21,AJ21,AL21)</f>
        <v>0</v>
      </c>
      <c r="E21" s="47" t="n">
        <f aca="false">SUM(G21,I21,K21,M21,O21,Q21,S21,U21,W21,Y21,AA21,AC21,AE21,AG21,AI21,AK21,AM21)</f>
        <v>0</v>
      </c>
      <c r="F21" s="13" t="n">
        <f aca="false">'TIE-OUT'!V21+RECLASS!V21</f>
        <v>0</v>
      </c>
      <c r="G21" s="47" t="n">
        <f aca="false">'TIE-OUT'!W21+RECLASS!W21</f>
        <v>0</v>
      </c>
      <c r="H21" s="13"/>
      <c r="I21" s="47"/>
      <c r="J21" s="13"/>
      <c r="K21" s="87"/>
      <c r="L21" s="13"/>
      <c r="M21" s="47"/>
      <c r="N21" s="13"/>
      <c r="O21" s="47"/>
      <c r="P21" s="13"/>
      <c r="Q21" s="47"/>
      <c r="R21" s="13"/>
      <c r="S21" s="47"/>
      <c r="T21" s="13"/>
      <c r="U21" s="47"/>
      <c r="V21" s="13"/>
      <c r="W21" s="47"/>
      <c r="X21" s="13"/>
      <c r="Y21" s="47"/>
      <c r="Z21" s="13"/>
      <c r="AA21" s="47"/>
      <c r="AB21" s="13"/>
      <c r="AC21" s="47"/>
      <c r="AD21" s="13"/>
      <c r="AE21" s="47"/>
      <c r="AF21" s="13"/>
      <c r="AG21" s="47"/>
      <c r="AH21" s="13"/>
      <c r="AI21" s="47"/>
      <c r="AJ21" s="13"/>
      <c r="AK21" s="47"/>
      <c r="AL21" s="13"/>
      <c r="AM21" s="47"/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SUM(F22,H22,J22,L22,N22,P22,R22,T22,V22,X22,Z22,AB22,AD22,AF22,AH22,AJ22,AL22)</f>
        <v>0</v>
      </c>
      <c r="E22" s="47" t="n">
        <f aca="false">SUM(G22,I22,K22,M22,O22,Q22,S22,U22,W22,Y22,AA22,AC22,AE22,AG22,AI22,AK22,AM22)</f>
        <v>0</v>
      </c>
      <c r="F22" s="13" t="n">
        <f aca="false">'TIE-OUT'!V22+RECLASS!V22</f>
        <v>0</v>
      </c>
      <c r="G22" s="47" t="n">
        <f aca="false">'TIE-OUT'!W22+RECLASS!W22</f>
        <v>0</v>
      </c>
      <c r="H22" s="13"/>
      <c r="I22" s="47"/>
      <c r="J22" s="13"/>
      <c r="K22" s="87"/>
      <c r="L22" s="13"/>
      <c r="M22" s="47"/>
      <c r="N22" s="13"/>
      <c r="O22" s="47"/>
      <c r="P22" s="13"/>
      <c r="Q22" s="47"/>
      <c r="R22" s="13"/>
      <c r="S22" s="47"/>
      <c r="T22" s="13"/>
      <c r="U22" s="47"/>
      <c r="V22" s="13"/>
      <c r="W22" s="47"/>
      <c r="X22" s="13"/>
      <c r="Y22" s="47"/>
      <c r="Z22" s="13"/>
      <c r="AA22" s="47"/>
      <c r="AB22" s="13"/>
      <c r="AC22" s="47"/>
      <c r="AD22" s="13"/>
      <c r="AE22" s="47"/>
      <c r="AF22" s="13"/>
      <c r="AG22" s="47"/>
      <c r="AH22" s="13"/>
      <c r="AI22" s="47"/>
      <c r="AJ22" s="13"/>
      <c r="AK22" s="47"/>
      <c r="AL22" s="13"/>
      <c r="AM22" s="47"/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SUM(F23,H23,J23,L23,N23,P23,R23,T23,V23,X23,Z23,AB23,AD23,AF23,AH23,AJ23,AL23)</f>
        <v>0</v>
      </c>
      <c r="E23" s="47" t="n">
        <f aca="false">SUM(G23,I23,K23,M23,O23,Q23,S23,U23,W23,Y23,AA23,AC23,AE23,AG23,AI23,AK23,AM23)</f>
        <v>0</v>
      </c>
      <c r="F23" s="114" t="n">
        <f aca="false">'TIE-OUT'!V23+RECLASS!V23</f>
        <v>0</v>
      </c>
      <c r="G23" s="115" t="n">
        <f aca="false">'TIE-OUT'!W23+RECLASS!W23</f>
        <v>0</v>
      </c>
      <c r="H23" s="13"/>
      <c r="I23" s="47"/>
      <c r="J23" s="13"/>
      <c r="K23" s="87"/>
      <c r="L23" s="13"/>
      <c r="M23" s="47"/>
      <c r="N23" s="13"/>
      <c r="O23" s="47"/>
      <c r="P23" s="13"/>
      <c r="Q23" s="47"/>
      <c r="R23" s="13"/>
      <c r="S23" s="47"/>
      <c r="T23" s="13"/>
      <c r="U23" s="47"/>
      <c r="V23" s="13"/>
      <c r="W23" s="47"/>
      <c r="X23" s="13"/>
      <c r="Y23" s="47"/>
      <c r="Z23" s="13"/>
      <c r="AA23" s="47"/>
      <c r="AB23" s="13"/>
      <c r="AC23" s="47"/>
      <c r="AD23" s="13"/>
      <c r="AE23" s="47"/>
      <c r="AF23" s="13"/>
      <c r="AG23" s="47"/>
      <c r="AH23" s="13"/>
      <c r="AI23" s="47"/>
      <c r="AJ23" s="13"/>
      <c r="AK23" s="47"/>
      <c r="AL23" s="13"/>
      <c r="AM23" s="47"/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  <c r="J24" s="17" t="n">
        <f aca="false">SUM(J19:J23)</f>
        <v>0</v>
      </c>
      <c r="K24" s="86" t="n">
        <f aca="false">SUM(K19:K23)</f>
        <v>0</v>
      </c>
      <c r="L24" s="17" t="n">
        <f aca="false">SUM(L19:L23)</f>
        <v>0</v>
      </c>
      <c r="M24" s="48" t="n">
        <f aca="false">SUM(M19:M23)</f>
        <v>0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0</v>
      </c>
      <c r="Q24" s="48" t="n">
        <f aca="false">SUM(Q19:Q23)</f>
        <v>0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  <c r="AJ24" s="17" t="n">
        <f aca="false">SUM(AJ19:AJ23)</f>
        <v>0</v>
      </c>
      <c r="AK24" s="48" t="n">
        <f aca="false">SUM(AK19:AK23)</f>
        <v>0</v>
      </c>
      <c r="AL24" s="17" t="n">
        <f aca="false">SUM(AL19:AL23)</f>
        <v>0</v>
      </c>
      <c r="AM24" s="48" t="n">
        <f aca="false">SUM(AM19:AM23)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  <c r="AJ25" s="13"/>
      <c r="AK25" s="47"/>
      <c r="AL25" s="13"/>
      <c r="A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  <c r="AJ26" s="13"/>
      <c r="AK26" s="47"/>
      <c r="AL26" s="13"/>
      <c r="A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SUM(F27,H27,J27,L27,N27,P27,R27,T27,V27,X27,Z27,AB27,AD27,AF27,AH27,AJ27,AL27)</f>
        <v>0</v>
      </c>
      <c r="E27" s="47" t="n">
        <f aca="false">SUM(G27,I27,K27,M27,O27,Q27,S27,U27,W27,Y27,AA27,AC27,AE27,AG27,AI27,AK27,AM27)</f>
        <v>0</v>
      </c>
      <c r="F27" s="44" t="n">
        <f aca="false">'TIE-OUT'!V27+RECLASS!V27</f>
        <v>0</v>
      </c>
      <c r="G27" s="45" t="n">
        <f aca="false">'TIE-OUT'!W27+RECLASS!W27</f>
        <v>0</v>
      </c>
      <c r="H27" s="13"/>
      <c r="I27" s="47"/>
      <c r="J27" s="13"/>
      <c r="K27" s="87"/>
      <c r="L27" s="13"/>
      <c r="M27" s="47"/>
      <c r="N27" s="13"/>
      <c r="O27" s="47"/>
      <c r="P27" s="13"/>
      <c r="Q27" s="47"/>
      <c r="R27" s="13"/>
      <c r="S27" s="47"/>
      <c r="T27" s="13"/>
      <c r="U27" s="47"/>
      <c r="V27" s="13"/>
      <c r="W27" s="47"/>
      <c r="X27" s="13"/>
      <c r="Y27" s="47"/>
      <c r="Z27" s="13"/>
      <c r="AA27" s="47"/>
      <c r="AB27" s="13"/>
      <c r="AC27" s="47"/>
      <c r="AD27" s="13"/>
      <c r="AE27" s="47"/>
      <c r="AF27" s="13"/>
      <c r="AG27" s="47"/>
      <c r="AH27" s="13"/>
      <c r="AI27" s="47"/>
      <c r="AJ27" s="13"/>
      <c r="AK27" s="47"/>
      <c r="AL27" s="13"/>
      <c r="AM27" s="47"/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SUM(F28,H28,J28,L28,N28,P28,R28,T28,V28,X28,Z28,AB28,AD28,AF28,AH28,AJ28,AL28)</f>
        <v>0</v>
      </c>
      <c r="E28" s="47" t="n">
        <f aca="false">SUM(G28,I28,K28,M28,O28,Q28,S28,U28,W28,Y28,AA28,AC28,AE28,AG28,AI28,AK28,AM28)</f>
        <v>0</v>
      </c>
      <c r="F28" s="114" t="n">
        <f aca="false">'TIE-OUT'!V28+RECLASS!V28</f>
        <v>0</v>
      </c>
      <c r="G28" s="115" t="n">
        <f aca="false">'TIE-OUT'!W28+RECLASS!W28</f>
        <v>0</v>
      </c>
      <c r="H28" s="13"/>
      <c r="I28" s="47"/>
      <c r="J28" s="13"/>
      <c r="K28" s="87"/>
      <c r="L28" s="13"/>
      <c r="M28" s="47"/>
      <c r="N28" s="13"/>
      <c r="O28" s="47"/>
      <c r="P28" s="13"/>
      <c r="Q28" s="47"/>
      <c r="R28" s="13"/>
      <c r="S28" s="47"/>
      <c r="T28" s="13"/>
      <c r="U28" s="47"/>
      <c r="V28" s="13"/>
      <c r="W28" s="47"/>
      <c r="X28" s="13"/>
      <c r="Y28" s="47"/>
      <c r="Z28" s="13"/>
      <c r="AA28" s="47"/>
      <c r="AB28" s="13"/>
      <c r="AC28" s="47"/>
      <c r="AD28" s="13"/>
      <c r="AE28" s="47"/>
      <c r="AF28" s="13"/>
      <c r="AG28" s="47"/>
      <c r="AH28" s="13"/>
      <c r="AI28" s="47"/>
      <c r="AJ28" s="13"/>
      <c r="AK28" s="47"/>
      <c r="AL28" s="13"/>
      <c r="AM28" s="47"/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86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  <c r="AJ29" s="17" t="n">
        <f aca="false">SUM(AJ27:AJ28)</f>
        <v>0</v>
      </c>
      <c r="AK29" s="48" t="n">
        <f aca="false">SUM(AK27:AK28)</f>
        <v>0</v>
      </c>
      <c r="AL29" s="17" t="n">
        <f aca="false">SUM(AL27:AL28)</f>
        <v>0</v>
      </c>
      <c r="AM29" s="48" t="n">
        <f aca="false">SUM(AM27:AM28)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  <c r="AJ30" s="13"/>
      <c r="AK30" s="47"/>
      <c r="AL30" s="13"/>
      <c r="A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  <c r="AJ31" s="13"/>
      <c r="AK31" s="47"/>
      <c r="AL31" s="13"/>
      <c r="A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SUM(F32,H32,J32,L32,N32,P32,R32,T32,V32,X32,Z32,AB32,AD32,AF32,AH32,AJ32,AL32)</f>
        <v>0</v>
      </c>
      <c r="E32" s="47" t="n">
        <f aca="false">SUM(G32,I32,K32,M32,O32,Q32,S32,U32,W32,Y32,AA32,AC32,AE32,AG32,AI32,AK32,AM32)</f>
        <v>0</v>
      </c>
      <c r="F32" s="44" t="n">
        <f aca="false">'TIE-OUT'!V32+RECLASS!V32</f>
        <v>0</v>
      </c>
      <c r="G32" s="45" t="n">
        <f aca="false">'TIE-OUT'!W32+RECLASS!W32</f>
        <v>0</v>
      </c>
      <c r="H32" s="13"/>
      <c r="I32" s="47"/>
      <c r="J32" s="13"/>
      <c r="K32" s="87"/>
      <c r="L32" s="13"/>
      <c r="M32" s="47"/>
      <c r="N32" s="13"/>
      <c r="O32" s="47"/>
      <c r="P32" s="13"/>
      <c r="Q32" s="47"/>
      <c r="R32" s="13"/>
      <c r="S32" s="47"/>
      <c r="T32" s="13"/>
      <c r="U32" s="47"/>
      <c r="V32" s="13"/>
      <c r="W32" s="47"/>
      <c r="X32" s="13"/>
      <c r="Y32" s="47"/>
      <c r="Z32" s="13"/>
      <c r="AA32" s="47"/>
      <c r="AB32" s="13"/>
      <c r="AC32" s="47"/>
      <c r="AD32" s="13"/>
      <c r="AE32" s="47"/>
      <c r="AF32" s="13"/>
      <c r="AG32" s="47"/>
      <c r="AH32" s="13"/>
      <c r="AI32" s="47"/>
      <c r="AJ32" s="13"/>
      <c r="AK32" s="47"/>
      <c r="AL32" s="13"/>
      <c r="AM32" s="47"/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SUM(F33,H33,J33,L33,N33,P33,R33,T33,V33,X33,Z33,AB33,AD33,AF33,AH33,AJ33,AL33)</f>
        <v>0</v>
      </c>
      <c r="E33" s="47" t="n">
        <f aca="false">SUM(G33,I33,K33,M33,O33,Q33,S33,U33,W33,Y33,AA33,AC33,AE33,AG33,AI33,AK33,AM33)</f>
        <v>0</v>
      </c>
      <c r="F33" s="13" t="n">
        <f aca="false">'TIE-OUT'!V33+RECLASS!V33</f>
        <v>0</v>
      </c>
      <c r="G33" s="47" t="n">
        <f aca="false">'TIE-OUT'!W33+RECLASS!W33</f>
        <v>0</v>
      </c>
      <c r="H33" s="13"/>
      <c r="I33" s="47"/>
      <c r="J33" s="13"/>
      <c r="K33" s="87"/>
      <c r="L33" s="13"/>
      <c r="M33" s="47"/>
      <c r="N33" s="13"/>
      <c r="O33" s="47"/>
      <c r="P33" s="13"/>
      <c r="Q33" s="47"/>
      <c r="R33" s="13"/>
      <c r="S33" s="47"/>
      <c r="T33" s="13"/>
      <c r="U33" s="47"/>
      <c r="V33" s="13"/>
      <c r="W33" s="47"/>
      <c r="X33" s="13"/>
      <c r="Y33" s="47"/>
      <c r="Z33" s="13"/>
      <c r="AA33" s="47"/>
      <c r="AB33" s="13"/>
      <c r="AC33" s="47"/>
      <c r="AD33" s="13"/>
      <c r="AE33" s="47"/>
      <c r="AF33" s="13"/>
      <c r="AG33" s="47"/>
      <c r="AH33" s="13"/>
      <c r="AI33" s="47"/>
      <c r="AJ33" s="13"/>
      <c r="AK33" s="47"/>
      <c r="AL33" s="13"/>
      <c r="AM33" s="47"/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SUM(F34,H34,J34,L34,N34,P34,R34,T34,V34,X34,Z34,AB34,AD34,AF34,AH34,AJ34,AL34)</f>
        <v>0</v>
      </c>
      <c r="E34" s="47" t="n">
        <f aca="false">SUM(G34,I34,K34,M34,O34,Q34,S34,U34,W34,Y34,AA34,AC34,AE34,AG34,AI34,AK34,AM34)</f>
        <v>0</v>
      </c>
      <c r="F34" s="13" t="n">
        <f aca="false">'TIE-OUT'!V34+RECLASS!V34</f>
        <v>0</v>
      </c>
      <c r="G34" s="47" t="n">
        <f aca="false">'TIE-OUT'!W34+RECLASS!W34</f>
        <v>0</v>
      </c>
      <c r="H34" s="13"/>
      <c r="I34" s="47"/>
      <c r="J34" s="13"/>
      <c r="K34" s="87"/>
      <c r="L34" s="13"/>
      <c r="M34" s="47"/>
      <c r="N34" s="13"/>
      <c r="O34" s="47"/>
      <c r="P34" s="13"/>
      <c r="Q34" s="47"/>
      <c r="R34" s="13"/>
      <c r="S34" s="47"/>
      <c r="T34" s="13"/>
      <c r="U34" s="47"/>
      <c r="V34" s="13"/>
      <c r="W34" s="47"/>
      <c r="X34" s="13"/>
      <c r="Y34" s="47"/>
      <c r="Z34" s="13"/>
      <c r="AA34" s="47"/>
      <c r="AB34" s="13"/>
      <c r="AC34" s="47"/>
      <c r="AD34" s="13"/>
      <c r="AE34" s="47"/>
      <c r="AF34" s="13"/>
      <c r="AG34" s="47"/>
      <c r="AH34" s="13"/>
      <c r="AI34" s="47"/>
      <c r="AJ34" s="13"/>
      <c r="AK34" s="47"/>
      <c r="AL34" s="13"/>
      <c r="AM34" s="47"/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SUM(F35,H35,J35,L35,N35,P35,R35,T35,V35,X35,Z35,AB35,AD35,AF35,AH35,AJ35,AL35)</f>
        <v>0</v>
      </c>
      <c r="E35" s="47" t="n">
        <f aca="false">SUM(G35,I35,K35,M35,O35,Q35,S35,U35,W35,Y35,AA35,AC35,AE35,AG35,AI35,AK35,AM35)</f>
        <v>0</v>
      </c>
      <c r="F35" s="114" t="n">
        <f aca="false">'TIE-OUT'!V35+RECLASS!V35</f>
        <v>0</v>
      </c>
      <c r="G35" s="115" t="n">
        <f aca="false">'TIE-OUT'!W35+RECLASS!W35</f>
        <v>0</v>
      </c>
      <c r="H35" s="13"/>
      <c r="I35" s="47"/>
      <c r="J35" s="13"/>
      <c r="K35" s="87"/>
      <c r="L35" s="13"/>
      <c r="M35" s="47"/>
      <c r="N35" s="13"/>
      <c r="O35" s="47"/>
      <c r="P35" s="13"/>
      <c r="Q35" s="47"/>
      <c r="R35" s="13"/>
      <c r="S35" s="47"/>
      <c r="T35" s="13"/>
      <c r="U35" s="47"/>
      <c r="V35" s="13"/>
      <c r="W35" s="47"/>
      <c r="X35" s="13"/>
      <c r="Y35" s="47"/>
      <c r="Z35" s="13"/>
      <c r="AA35" s="47"/>
      <c r="AB35" s="13"/>
      <c r="AC35" s="47"/>
      <c r="AD35" s="13"/>
      <c r="AE35" s="47"/>
      <c r="AF35" s="13"/>
      <c r="AG35" s="47"/>
      <c r="AH35" s="13"/>
      <c r="AI35" s="47"/>
      <c r="AJ35" s="13"/>
      <c r="AK35" s="47"/>
      <c r="AL35" s="13"/>
      <c r="AM35" s="47"/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SUM(J32:J35)</f>
        <v>0</v>
      </c>
      <c r="K36" s="86" t="n">
        <f aca="false">SUM(K32:K35)</f>
        <v>0</v>
      </c>
      <c r="L36" s="17" t="n">
        <f aca="false">SUM(L32:L35)</f>
        <v>0</v>
      </c>
      <c r="M36" s="48" t="n">
        <f aca="false">SUM(M32:M35)</f>
        <v>0</v>
      </c>
      <c r="N36" s="17" t="n">
        <f aca="false">SUM(N32:N35)</f>
        <v>0</v>
      </c>
      <c r="O36" s="48" t="n">
        <f aca="false">SUM(O32:O35)</f>
        <v>0</v>
      </c>
      <c r="P36" s="17" t="n">
        <f aca="false">SUM(P32:P35)</f>
        <v>0</v>
      </c>
      <c r="Q36" s="48" t="n">
        <f aca="false">SUM(Q32:Q35)</f>
        <v>0</v>
      </c>
      <c r="R36" s="17" t="n">
        <f aca="false">SUM(R32:R35)</f>
        <v>0</v>
      </c>
      <c r="S36" s="48" t="n">
        <f aca="false">SUM(S32:S35)</f>
        <v>0</v>
      </c>
      <c r="T36" s="17" t="n">
        <f aca="false">SUM(T32:T35)</f>
        <v>0</v>
      </c>
      <c r="U36" s="48" t="n">
        <f aca="false">SUM(U32:U35)</f>
        <v>0</v>
      </c>
      <c r="V36" s="17" t="n">
        <f aca="false">SUM(V32:V35)</f>
        <v>0</v>
      </c>
      <c r="W36" s="48" t="n">
        <f aca="false">SUM(W32:W35)</f>
        <v>0</v>
      </c>
      <c r="X36" s="17" t="n">
        <f aca="false">SUM(X32:X35)</f>
        <v>0</v>
      </c>
      <c r="Y36" s="48" t="n">
        <f aca="false">SUM(Y32:Y35)</f>
        <v>0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  <c r="AJ36" s="17" t="n">
        <f aca="false">SUM(AJ32:AJ35)</f>
        <v>0</v>
      </c>
      <c r="AK36" s="48" t="n">
        <f aca="false">SUM(AK32:AK35)</f>
        <v>0</v>
      </c>
      <c r="AL36" s="17" t="n">
        <f aca="false">SUM(AL32:AL35)</f>
        <v>0</v>
      </c>
      <c r="AM36" s="48" t="n">
        <f aca="false">SUM(AM32:AM35)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  <c r="AJ37" s="13"/>
      <c r="AK37" s="47"/>
      <c r="AL37" s="13"/>
      <c r="A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  <c r="AJ38" s="13"/>
      <c r="AK38" s="47"/>
      <c r="AL38" s="13"/>
      <c r="A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SUM(F39,H39,J39,L39,N39,P39,R39,T39,V39,X39,Z39,AB39,AD39,AF39,AH39,AJ39,AL39)</f>
        <v>0</v>
      </c>
      <c r="E39" s="47" t="n">
        <f aca="false">SUM(G39,I39,K39,M39,O39,Q39,S39,U39,W39,Y39,AA39,AC39,AE39,AG39,AI39,AK39,AM39)</f>
        <v>0</v>
      </c>
      <c r="F39" s="44" t="n">
        <f aca="false">'TIE-OUT'!V39+RECLASS!V39</f>
        <v>0</v>
      </c>
      <c r="G39" s="45" t="n">
        <f aca="false">'TIE-OUT'!W39+RECLASS!W39</f>
        <v>0</v>
      </c>
      <c r="H39" s="13"/>
      <c r="I39" s="47"/>
      <c r="J39" s="13"/>
      <c r="K39" s="87"/>
      <c r="L39" s="13"/>
      <c r="M39" s="47"/>
      <c r="N39" s="13"/>
      <c r="O39" s="47"/>
      <c r="P39" s="13"/>
      <c r="Q39" s="47"/>
      <c r="R39" s="13"/>
      <c r="S39" s="47"/>
      <c r="T39" s="13"/>
      <c r="U39" s="47"/>
      <c r="V39" s="13"/>
      <c r="W39" s="47"/>
      <c r="X39" s="13"/>
      <c r="Y39" s="47"/>
      <c r="Z39" s="13"/>
      <c r="AA39" s="47"/>
      <c r="AB39" s="13"/>
      <c r="AC39" s="47"/>
      <c r="AD39" s="13"/>
      <c r="AE39" s="47"/>
      <c r="AF39" s="13"/>
      <c r="AG39" s="47"/>
      <c r="AH39" s="13"/>
      <c r="AI39" s="47"/>
      <c r="AJ39" s="13"/>
      <c r="AK39" s="47"/>
      <c r="AL39" s="13"/>
      <c r="AM39" s="47"/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SUM(F40,H40,J40,L40,N40,P40,R40,T40,V40,X40,Z40,AB40,AD40,AF40,AH40,AJ40,AL40)</f>
        <v>0</v>
      </c>
      <c r="E40" s="47" t="n">
        <f aca="false">SUM(G40,I40,K40,M40,O40,Q40,S40,U40,W40,Y40,AA40,AC40,AE40,AG40,AI40,AK40,AM40)</f>
        <v>0</v>
      </c>
      <c r="F40" s="13" t="n">
        <f aca="false">'TIE-OUT'!V40+RECLASS!V40</f>
        <v>0</v>
      </c>
      <c r="G40" s="47" t="n">
        <f aca="false">'TIE-OUT'!W40+RECLASS!W40</f>
        <v>0</v>
      </c>
      <c r="H40" s="13"/>
      <c r="I40" s="47"/>
      <c r="J40" s="13"/>
      <c r="K40" s="87"/>
      <c r="L40" s="13"/>
      <c r="M40" s="47"/>
      <c r="N40" s="13"/>
      <c r="O40" s="47"/>
      <c r="P40" s="13"/>
      <c r="Q40" s="47"/>
      <c r="R40" s="13"/>
      <c r="S40" s="47"/>
      <c r="T40" s="13"/>
      <c r="U40" s="47"/>
      <c r="V40" s="13"/>
      <c r="W40" s="47"/>
      <c r="X40" s="13"/>
      <c r="Y40" s="47"/>
      <c r="Z40" s="13"/>
      <c r="AA40" s="47"/>
      <c r="AB40" s="13"/>
      <c r="AC40" s="47"/>
      <c r="AD40" s="13"/>
      <c r="AE40" s="47"/>
      <c r="AF40" s="13"/>
      <c r="AG40" s="47"/>
      <c r="AH40" s="13"/>
      <c r="AI40" s="47"/>
      <c r="AJ40" s="13"/>
      <c r="AK40" s="47"/>
      <c r="AL40" s="13"/>
      <c r="AM40" s="47"/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SUM(F41,H41,J41,L41,N41,P41,R41,T41,V41,X41,Z41,AB41,AD41,AF41,AH41,AJ41,AL41)</f>
        <v>0</v>
      </c>
      <c r="E41" s="47" t="n">
        <f aca="false">SUM(G41,I41,K41,M41,O41,Q41,S41,U41,W41,Y41,AA41,AC41,AE41,AG41,AI41,AK41,AM41)</f>
        <v>0</v>
      </c>
      <c r="F41" s="114" t="n">
        <f aca="false">'TIE-OUT'!V41+RECLASS!V41</f>
        <v>0</v>
      </c>
      <c r="G41" s="115" t="n">
        <f aca="false">'TIE-OUT'!W41+RECLASS!W41</f>
        <v>0</v>
      </c>
      <c r="H41" s="13"/>
      <c r="I41" s="47"/>
      <c r="J41" s="13"/>
      <c r="K41" s="87"/>
      <c r="L41" s="13"/>
      <c r="M41" s="47"/>
      <c r="N41" s="13"/>
      <c r="O41" s="47"/>
      <c r="P41" s="13"/>
      <c r="Q41" s="47"/>
      <c r="R41" s="13"/>
      <c r="S41" s="47"/>
      <c r="T41" s="13"/>
      <c r="U41" s="47"/>
      <c r="V41" s="13"/>
      <c r="W41" s="47"/>
      <c r="X41" s="13"/>
      <c r="Y41" s="47"/>
      <c r="Z41" s="13"/>
      <c r="AA41" s="47"/>
      <c r="AB41" s="13"/>
      <c r="AC41" s="47"/>
      <c r="AD41" s="13"/>
      <c r="AE41" s="47"/>
      <c r="AF41" s="13"/>
      <c r="AG41" s="47"/>
      <c r="AH41" s="13"/>
      <c r="AI41" s="47"/>
      <c r="AJ41" s="13"/>
      <c r="AK41" s="47"/>
      <c r="AL41" s="13"/>
      <c r="AM41" s="47"/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86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  <c r="AJ42" s="17" t="n">
        <f aca="false">SUM(AJ40:AJ41)</f>
        <v>0</v>
      </c>
      <c r="AK42" s="48" t="n">
        <f aca="false">SUM(AK40:AK41)</f>
        <v>0</v>
      </c>
      <c r="AL42" s="17" t="n">
        <f aca="false">SUM(AL40:AL41)</f>
        <v>0</v>
      </c>
      <c r="AM42" s="48" t="n">
        <f aca="false">SUM(AM40:AM41)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86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  <c r="AJ43" s="17" t="n">
        <f aca="false">AJ42+AJ39</f>
        <v>0</v>
      </c>
      <c r="AK43" s="48" t="n">
        <f aca="false">AK42+AK39</f>
        <v>0</v>
      </c>
      <c r="AL43" s="17" t="n">
        <f aca="false">AL42+AL39</f>
        <v>0</v>
      </c>
      <c r="AM43" s="48" t="n">
        <f aca="false">AM42+AM39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  <c r="AJ44" s="13"/>
      <c r="AK44" s="47"/>
      <c r="AL44" s="13"/>
      <c r="A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SUM(F45,H45,J45,L45,N45,P45,R45,T45,V45,X45,Z45,AB45,AD45,AF45,AH45,AJ45,AL45)</f>
        <v>0</v>
      </c>
      <c r="E45" s="47" t="n">
        <f aca="false">SUM(G45,I45,K45,M45,O45,Q45,S45,U45,W45,Y45,AA45,AC45,AE45,AG45,AI45,AK45,AM45)</f>
        <v>0</v>
      </c>
      <c r="F45" s="44" t="n">
        <f aca="false">'TIE-OUT'!V45+RECLASS!V45</f>
        <v>0</v>
      </c>
      <c r="G45" s="45" t="n">
        <f aca="false">'TIE-OUT'!W45+RECLASS!W45</f>
        <v>0</v>
      </c>
      <c r="H45" s="13"/>
      <c r="I45" s="47"/>
      <c r="J45" s="13"/>
      <c r="K45" s="87"/>
      <c r="L45" s="13"/>
      <c r="M45" s="47"/>
      <c r="N45" s="13"/>
      <c r="O45" s="47"/>
      <c r="P45" s="13"/>
      <c r="Q45" s="47"/>
      <c r="R45" s="13"/>
      <c r="S45" s="47"/>
      <c r="T45" s="13"/>
      <c r="U45" s="47"/>
      <c r="V45" s="13"/>
      <c r="W45" s="47"/>
      <c r="X45" s="13"/>
      <c r="Y45" s="47"/>
      <c r="Z45" s="13"/>
      <c r="AA45" s="47"/>
      <c r="AB45" s="13"/>
      <c r="AC45" s="47"/>
      <c r="AD45" s="13"/>
      <c r="AE45" s="47"/>
      <c r="AF45" s="13"/>
      <c r="AG45" s="47"/>
      <c r="AH45" s="13"/>
      <c r="AI45" s="47"/>
      <c r="AJ45" s="13"/>
      <c r="AK45" s="47"/>
      <c r="AL45" s="13"/>
      <c r="AM45" s="47"/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  <c r="AJ46" s="13"/>
      <c r="AK46" s="47"/>
      <c r="AL46" s="13"/>
      <c r="A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SUM(F47,H47,J47,L47,N47,P47,R47,T47,V47,X47,Z47,AB47,AD47,AF47,AH47,AJ47,AL47)</f>
        <v>0</v>
      </c>
      <c r="E47" s="47" t="n">
        <f aca="false">SUM(G47,I47,K47,M47,O47,Q47,S47,U47,W47,Y47,AA47,AC47,AE47,AG47,AI47,AK47,AM47)</f>
        <v>0</v>
      </c>
      <c r="F47" s="13" t="n">
        <f aca="false">'TIE-OUT'!V47+RECLASS!V47</f>
        <v>0</v>
      </c>
      <c r="G47" s="47" t="n">
        <f aca="false">'TIE-OUT'!W47+RECLASS!W47</f>
        <v>0</v>
      </c>
      <c r="H47" s="13"/>
      <c r="I47" s="47"/>
      <c r="J47" s="13"/>
      <c r="K47" s="87"/>
      <c r="L47" s="13"/>
      <c r="M47" s="47"/>
      <c r="N47" s="13"/>
      <c r="O47" s="47"/>
      <c r="P47" s="13"/>
      <c r="Q47" s="47"/>
      <c r="R47" s="13"/>
      <c r="S47" s="47"/>
      <c r="T47" s="13"/>
      <c r="U47" s="47"/>
      <c r="V47" s="13"/>
      <c r="W47" s="47"/>
      <c r="X47" s="13"/>
      <c r="Y47" s="47"/>
      <c r="Z47" s="13"/>
      <c r="AA47" s="47"/>
      <c r="AB47" s="13"/>
      <c r="AC47" s="47"/>
      <c r="AD47" s="13"/>
      <c r="AE47" s="47"/>
      <c r="AF47" s="13"/>
      <c r="AG47" s="47"/>
      <c r="AH47" s="13"/>
      <c r="AI47" s="47"/>
      <c r="AJ47" s="13"/>
      <c r="AK47" s="47"/>
      <c r="AL47" s="13"/>
      <c r="AM47" s="47"/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  <c r="AJ48" s="13"/>
      <c r="AK48" s="47"/>
      <c r="AL48" s="13"/>
      <c r="A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SUM(F49,H49,J49,L49,N49,P49,R49,T49,V49,X49,Z49,AB49,AD49,AF49,AH49,AJ49,AL49)</f>
        <v>0</v>
      </c>
      <c r="E49" s="47" t="n">
        <f aca="false">SUM(G49,I49,K49,M49,O49,Q49,S49,U49,W49,Y49,AA49,AC49,AE49,AG49,AI49,AK49,AM49)</f>
        <v>0</v>
      </c>
      <c r="F49" s="13" t="n">
        <f aca="false">'TIE-OUT'!V49+RECLASS!V49</f>
        <v>0</v>
      </c>
      <c r="G49" s="47" t="n">
        <f aca="false">'TIE-OUT'!W49+RECLASS!W49</f>
        <v>0</v>
      </c>
      <c r="H49" s="13"/>
      <c r="I49" s="47"/>
      <c r="J49" s="13" t="n">
        <v>0</v>
      </c>
      <c r="K49" s="87" t="n">
        <v>0</v>
      </c>
      <c r="L49" s="13" t="n">
        <v>0</v>
      </c>
      <c r="M49" s="47" t="n">
        <v>0</v>
      </c>
      <c r="N49" s="13" t="n">
        <v>0</v>
      </c>
      <c r="O49" s="47" t="n">
        <v>0</v>
      </c>
      <c r="P49" s="13" t="n">
        <v>0</v>
      </c>
      <c r="Q49" s="47" t="n">
        <v>0</v>
      </c>
      <c r="R49" s="13" t="n">
        <v>0</v>
      </c>
      <c r="S49" s="47" t="n">
        <v>0</v>
      </c>
      <c r="T49" s="13" t="n">
        <v>0</v>
      </c>
      <c r="U49" s="47" t="n">
        <v>0</v>
      </c>
      <c r="V49" s="13" t="n">
        <v>0</v>
      </c>
      <c r="W49" s="47" t="n">
        <v>0</v>
      </c>
      <c r="X49" s="13" t="n">
        <v>0</v>
      </c>
      <c r="Y49" s="47" t="n">
        <v>0</v>
      </c>
      <c r="Z49" s="13" t="n">
        <v>0</v>
      </c>
      <c r="AA49" s="47" t="n">
        <v>0</v>
      </c>
      <c r="AB49" s="13" t="n">
        <v>0</v>
      </c>
      <c r="AC49" s="47" t="n">
        <v>0</v>
      </c>
      <c r="AD49" s="13" t="n">
        <v>0</v>
      </c>
      <c r="AE49" s="47" t="n">
        <v>0</v>
      </c>
      <c r="AF49" s="13" t="n">
        <v>0</v>
      </c>
      <c r="AG49" s="47" t="n">
        <v>0</v>
      </c>
      <c r="AH49" s="13" t="n">
        <v>0</v>
      </c>
      <c r="AI49" s="47" t="n">
        <v>0</v>
      </c>
      <c r="AJ49" s="13" t="n">
        <v>0</v>
      </c>
      <c r="AK49" s="47" t="n">
        <v>0</v>
      </c>
      <c r="AL49" s="13" t="n">
        <v>0</v>
      </c>
      <c r="AM49" s="47" t="n"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  <c r="AJ50" s="13"/>
      <c r="AK50" s="47"/>
      <c r="AL50" s="13"/>
      <c r="A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SUM(F51,H51,J51,L51,N51,P51,R51,T51,V51,X51,Z51,AB51,AD51,AF51,AH51,AJ51,AL51)</f>
        <v>0</v>
      </c>
      <c r="E51" s="47" t="n">
        <f aca="false">SUM(G51,I51,K51,M51,O51,Q51,S51,U51,W51,Y51,AA51,AC51,AE51,AG51,AI51,AK51,AM51)</f>
        <v>0</v>
      </c>
      <c r="F51" s="13" t="n">
        <f aca="false">'TIE-OUT'!V51+RECLASS!V51</f>
        <v>0</v>
      </c>
      <c r="G51" s="47" t="n">
        <f aca="false">'TIE-OUT'!W51+RECLASS!W51</f>
        <v>0</v>
      </c>
      <c r="H51" s="13"/>
      <c r="I51" s="47"/>
      <c r="J51" s="13" t="n">
        <v>0</v>
      </c>
      <c r="K51" s="87" t="n">
        <v>0</v>
      </c>
      <c r="L51" s="13" t="n">
        <v>0</v>
      </c>
      <c r="M51" s="47" t="n">
        <v>0</v>
      </c>
      <c r="N51" s="13" t="n">
        <v>0</v>
      </c>
      <c r="O51" s="47" t="n">
        <v>0</v>
      </c>
      <c r="P51" s="13" t="n">
        <v>0</v>
      </c>
      <c r="Q51" s="47" t="n">
        <v>0</v>
      </c>
      <c r="R51" s="13" t="n">
        <v>0</v>
      </c>
      <c r="S51" s="47" t="n">
        <v>0</v>
      </c>
      <c r="T51" s="13" t="n">
        <v>0</v>
      </c>
      <c r="U51" s="47" t="n">
        <v>0</v>
      </c>
      <c r="V51" s="13" t="n">
        <v>0</v>
      </c>
      <c r="W51" s="47" t="n">
        <v>0</v>
      </c>
      <c r="X51" s="13" t="n">
        <v>0</v>
      </c>
      <c r="Y51" s="47" t="n">
        <v>0</v>
      </c>
      <c r="Z51" s="13" t="n">
        <v>0</v>
      </c>
      <c r="AA51" s="47" t="n">
        <v>0</v>
      </c>
      <c r="AB51" s="13" t="n">
        <v>0</v>
      </c>
      <c r="AC51" s="47" t="n">
        <v>0</v>
      </c>
      <c r="AD51" s="13" t="n">
        <v>0</v>
      </c>
      <c r="AE51" s="47" t="n">
        <v>0</v>
      </c>
      <c r="AF51" s="13" t="n">
        <v>0</v>
      </c>
      <c r="AG51" s="47" t="n">
        <v>0</v>
      </c>
      <c r="AH51" s="13" t="n">
        <v>0</v>
      </c>
      <c r="AI51" s="47" t="n">
        <v>0</v>
      </c>
      <c r="AJ51" s="13" t="n">
        <v>0</v>
      </c>
      <c r="AK51" s="47" t="n">
        <v>0</v>
      </c>
      <c r="AL51" s="13" t="n">
        <v>0</v>
      </c>
      <c r="AM51" s="47" t="n"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  <c r="AJ52" s="13"/>
      <c r="AK52" s="47"/>
      <c r="AL52" s="13"/>
      <c r="A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  <c r="AJ53" s="13"/>
      <c r="AK53" s="47"/>
      <c r="AL53" s="13"/>
      <c r="A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SUM(F54,H54,J54,L54,N54,P54,R54,T54,V54,X54,Z54,AB54,AD54,AF54,AH54,AJ54,AL54)</f>
        <v>0</v>
      </c>
      <c r="E54" s="47" t="n">
        <f aca="false">SUM(G54,I54,K54,M54,O54,Q54,S54,U54,W54,Y54,AA54,AC54,AE54,AG54,AI54,AK54,AM54)</f>
        <v>0</v>
      </c>
      <c r="F54" s="44" t="n">
        <f aca="false">'TIE-OUT'!V54+RECLASS!V54</f>
        <v>0</v>
      </c>
      <c r="G54" s="45" t="n">
        <f aca="false">'TIE-OUT'!W54+RECLASS!W54</f>
        <v>0</v>
      </c>
      <c r="H54" s="13"/>
      <c r="I54" s="47"/>
      <c r="J54" s="13"/>
      <c r="K54" s="87"/>
      <c r="L54" s="13"/>
      <c r="M54" s="47"/>
      <c r="N54" s="13"/>
      <c r="O54" s="47"/>
      <c r="P54" s="13"/>
      <c r="Q54" s="47"/>
      <c r="R54" s="13"/>
      <c r="S54" s="47"/>
      <c r="T54" s="13"/>
      <c r="U54" s="47"/>
      <c r="V54" s="13"/>
      <c r="W54" s="47"/>
      <c r="X54" s="13"/>
      <c r="Y54" s="47"/>
      <c r="Z54" s="13"/>
      <c r="AA54" s="47"/>
      <c r="AB54" s="13"/>
      <c r="AC54" s="47"/>
      <c r="AD54" s="13"/>
      <c r="AE54" s="47"/>
      <c r="AF54" s="13"/>
      <c r="AG54" s="47"/>
      <c r="AH54" s="13"/>
      <c r="AI54" s="47"/>
      <c r="AJ54" s="13"/>
      <c r="AK54" s="47"/>
      <c r="AL54" s="13"/>
      <c r="AM54" s="47"/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SUM(F55,H55,J55,L55,N55,P55,R55,T55,V55,X55,Z55,AB55,AD55,AF55,AH55,AJ55,AL55)</f>
        <v>0</v>
      </c>
      <c r="E55" s="47" t="n">
        <f aca="false">SUM(G55,I55,K55,M55,O55,Q55,S55,U55,W55,Y55,AA55,AC55,AE55,AG55,AI55,AK55,AM55)</f>
        <v>0</v>
      </c>
      <c r="F55" s="114" t="n">
        <f aca="false">'TIE-OUT'!V55+RECLASS!V55</f>
        <v>0</v>
      </c>
      <c r="G55" s="115" t="n">
        <f aca="false">'TIE-OUT'!W55+RECLASS!W55</f>
        <v>0</v>
      </c>
      <c r="H55" s="13"/>
      <c r="I55" s="47"/>
      <c r="J55" s="13"/>
      <c r="K55" s="87"/>
      <c r="L55" s="13"/>
      <c r="M55" s="47"/>
      <c r="N55" s="13"/>
      <c r="O55" s="47"/>
      <c r="P55" s="13"/>
      <c r="Q55" s="47"/>
      <c r="R55" s="13"/>
      <c r="S55" s="47"/>
      <c r="T55" s="13"/>
      <c r="U55" s="47"/>
      <c r="V55" s="13"/>
      <c r="W55" s="47"/>
      <c r="X55" s="13"/>
      <c r="Y55" s="47"/>
      <c r="Z55" s="13"/>
      <c r="AA55" s="47"/>
      <c r="AB55" s="13"/>
      <c r="AC55" s="47"/>
      <c r="AD55" s="13"/>
      <c r="AE55" s="47"/>
      <c r="AF55" s="13"/>
      <c r="AG55" s="47"/>
      <c r="AH55" s="13"/>
      <c r="AI55" s="47"/>
      <c r="AJ55" s="13"/>
      <c r="AK55" s="47"/>
      <c r="AL55" s="13"/>
      <c r="AM55" s="47"/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86" t="n">
        <f aca="false">SUM(K54:K55)</f>
        <v>0</v>
      </c>
      <c r="L56" s="17" t="n">
        <f aca="false">SUM(L54:L55)</f>
        <v>0</v>
      </c>
      <c r="M56" s="48" t="n">
        <f aca="false">SUM(M54:M55)</f>
        <v>0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  <c r="AJ56" s="17" t="n">
        <f aca="false">SUM(AJ54:AJ55)</f>
        <v>0</v>
      </c>
      <c r="AK56" s="48" t="n">
        <f aca="false">SUM(AK54:AK55)</f>
        <v>0</v>
      </c>
      <c r="AL56" s="17" t="n">
        <f aca="false">SUM(AL54:AL55)</f>
        <v>0</v>
      </c>
      <c r="AM56" s="48" t="n">
        <f aca="false">SUM(AM54:AM55)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  <c r="AJ57" s="13"/>
      <c r="AK57" s="47"/>
      <c r="AL57" s="13"/>
      <c r="A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  <c r="AJ58" s="13"/>
      <c r="AK58" s="47"/>
      <c r="AL58" s="13"/>
      <c r="A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SUM(F59,H59,J59,L59,N59,P59,R59,T59,V59,X59,Z59,AB59,AD59,AF59,AH59,AJ59,AL59)</f>
        <v>0</v>
      </c>
      <c r="E59" s="47" t="n">
        <f aca="false">SUM(G59,I59,K59,M59,O59,Q59,S59,U59,W59,Y59,AA59,AC59,AE59,AG59,AI59,AK59,AM59)</f>
        <v>0</v>
      </c>
      <c r="F59" s="44" t="n">
        <f aca="false">'TIE-OUT'!V59+RECLASS!V59</f>
        <v>0</v>
      </c>
      <c r="G59" s="45" t="n">
        <f aca="false">'TIE-OUT'!W59+RECLASS!W59</f>
        <v>0</v>
      </c>
      <c r="H59" s="13"/>
      <c r="I59" s="47"/>
      <c r="J59" s="13"/>
      <c r="K59" s="87"/>
      <c r="L59" s="13"/>
      <c r="M59" s="47"/>
      <c r="N59" s="13"/>
      <c r="O59" s="47"/>
      <c r="P59" s="13"/>
      <c r="Q59" s="47"/>
      <c r="R59" s="13"/>
      <c r="S59" s="47"/>
      <c r="T59" s="13"/>
      <c r="U59" s="47"/>
      <c r="V59" s="13"/>
      <c r="W59" s="47"/>
      <c r="X59" s="13"/>
      <c r="Y59" s="47"/>
      <c r="Z59" s="13"/>
      <c r="AA59" s="47"/>
      <c r="AB59" s="13"/>
      <c r="AC59" s="47"/>
      <c r="AD59" s="13"/>
      <c r="AE59" s="47"/>
      <c r="AF59" s="13"/>
      <c r="AG59" s="47"/>
      <c r="AH59" s="13"/>
      <c r="AI59" s="47"/>
      <c r="AJ59" s="13"/>
      <c r="AK59" s="47"/>
      <c r="AL59" s="13"/>
      <c r="AM59" s="47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SUM(F60,H60,J60,L60,N60,P60,R60,T60,V60,X60,Z60,AB60,AD60,AF60,AH60,AJ60,AL60)</f>
        <v>0</v>
      </c>
      <c r="E60" s="47" t="n">
        <f aca="false">SUM(G60,I60,K60,M60,O60,Q60,S60,U60,W60,Y60,AA60,AC60,AE60,AG60,AI60,AK60,AM60)</f>
        <v>0</v>
      </c>
      <c r="F60" s="114" t="n">
        <f aca="false">'TIE-OUT'!V60+RECLASS!V60</f>
        <v>0</v>
      </c>
      <c r="G60" s="115" t="n">
        <f aca="false">'TIE-OUT'!W60+RECLASS!W60</f>
        <v>0</v>
      </c>
      <c r="H60" s="13"/>
      <c r="I60" s="47"/>
      <c r="J60" s="13"/>
      <c r="K60" s="87"/>
      <c r="L60" s="13"/>
      <c r="M60" s="47"/>
      <c r="N60" s="13"/>
      <c r="O60" s="47"/>
      <c r="P60" s="13"/>
      <c r="Q60" s="47"/>
      <c r="R60" s="13"/>
      <c r="S60" s="47"/>
      <c r="T60" s="13"/>
      <c r="U60" s="47"/>
      <c r="V60" s="13"/>
      <c r="W60" s="47"/>
      <c r="X60" s="13"/>
      <c r="Y60" s="47"/>
      <c r="Z60" s="13"/>
      <c r="AA60" s="47"/>
      <c r="AB60" s="13"/>
      <c r="AC60" s="47"/>
      <c r="AD60" s="13"/>
      <c r="AE60" s="47"/>
      <c r="AF60" s="13"/>
      <c r="AG60" s="47"/>
      <c r="AH60" s="13"/>
      <c r="AI60" s="47"/>
      <c r="AJ60" s="13"/>
      <c r="AK60" s="47"/>
      <c r="AL60" s="13"/>
      <c r="AM60" s="47"/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86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  <c r="AJ61" s="17" t="n">
        <f aca="false">SUM(AJ59:AJ60)</f>
        <v>0</v>
      </c>
      <c r="AK61" s="48" t="n">
        <f aca="false">SUM(AK59:AK60)</f>
        <v>0</v>
      </c>
      <c r="AL61" s="17" t="n">
        <f aca="false">SUM(AL59:AL60)</f>
        <v>0</v>
      </c>
      <c r="AM61" s="48" t="n">
        <f aca="false">SUM(AM59:AM60)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  <c r="AJ62" s="13"/>
      <c r="AK62" s="47"/>
      <c r="AL62" s="13"/>
      <c r="A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  <c r="AJ63" s="13"/>
      <c r="AK63" s="47"/>
      <c r="AL63" s="13"/>
      <c r="A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SUM(F64,H64,J64,L64,N64,P64,R64,T64,V64,X64,Z64,AB64,AD64,AF64,AH64,AJ64,AL64)</f>
        <v>0</v>
      </c>
      <c r="E64" s="47" t="n">
        <f aca="false">SUM(G64,I64,K64,M64,O64,Q64,S64,U64,W64,Y64,AA64,AC64,AE64,AG64,AI64,AK64,AM64)</f>
        <v>0</v>
      </c>
      <c r="F64" s="44" t="n">
        <f aca="false">'TIE-OUT'!V64+RECLASS!V64</f>
        <v>0</v>
      </c>
      <c r="G64" s="45" t="n">
        <f aca="false">'TIE-OUT'!W64+RECLASS!W64</f>
        <v>0</v>
      </c>
      <c r="H64" s="13"/>
      <c r="I64" s="47"/>
      <c r="J64" s="13"/>
      <c r="K64" s="87"/>
      <c r="L64" s="13"/>
      <c r="M64" s="47"/>
      <c r="N64" s="13"/>
      <c r="O64" s="47"/>
      <c r="P64" s="13"/>
      <c r="Q64" s="47"/>
      <c r="R64" s="13"/>
      <c r="S64" s="47"/>
      <c r="T64" s="13"/>
      <c r="U64" s="47"/>
      <c r="V64" s="13"/>
      <c r="W64" s="47"/>
      <c r="X64" s="13"/>
      <c r="Y64" s="47"/>
      <c r="Z64" s="13"/>
      <c r="AA64" s="47"/>
      <c r="AB64" s="13"/>
      <c r="AC64" s="47"/>
      <c r="AD64" s="13"/>
      <c r="AE64" s="47"/>
      <c r="AF64" s="13"/>
      <c r="AG64" s="47"/>
      <c r="AH64" s="13"/>
      <c r="AI64" s="47"/>
      <c r="AJ64" s="13"/>
      <c r="AK64" s="47"/>
      <c r="AL64" s="13"/>
      <c r="AM64" s="47"/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SUM(F65,H65,J65,L65,N65,P65,R65,T65,V65,X65,Z65,AB65,AD65,AF65,AH65,AJ65,AL65)</f>
        <v>0</v>
      </c>
      <c r="E65" s="47" t="n">
        <f aca="false">SUM(G65,I65,K65,M65,O65,Q65,S65,U65,W65,Y65,AA65,AC65,AE65,AG65,AI65,AK65,AM65)</f>
        <v>0</v>
      </c>
      <c r="F65" s="114" t="n">
        <f aca="false">'TIE-OUT'!V65+RECLASS!V65</f>
        <v>0</v>
      </c>
      <c r="G65" s="115" t="n">
        <f aca="false">'TIE-OUT'!W65+RECLASS!W65</f>
        <v>0</v>
      </c>
      <c r="H65" s="13"/>
      <c r="I65" s="47"/>
      <c r="J65" s="13"/>
      <c r="K65" s="87"/>
      <c r="L65" s="13"/>
      <c r="M65" s="47"/>
      <c r="N65" s="13"/>
      <c r="O65" s="47"/>
      <c r="P65" s="13"/>
      <c r="Q65" s="47"/>
      <c r="R65" s="13"/>
      <c r="S65" s="47"/>
      <c r="T65" s="13"/>
      <c r="U65" s="47"/>
      <c r="V65" s="13"/>
      <c r="W65" s="47"/>
      <c r="X65" s="13"/>
      <c r="Y65" s="47"/>
      <c r="Z65" s="13"/>
      <c r="AA65" s="47"/>
      <c r="AB65" s="13"/>
      <c r="AC65" s="47"/>
      <c r="AD65" s="13"/>
      <c r="AE65" s="47"/>
      <c r="AF65" s="13"/>
      <c r="AG65" s="47"/>
      <c r="AH65" s="13"/>
      <c r="AI65" s="47"/>
      <c r="AJ65" s="13"/>
      <c r="AK65" s="47"/>
      <c r="AL65" s="13"/>
      <c r="AM65" s="47"/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86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  <c r="AJ66" s="17" t="n">
        <f aca="false">SUM(AJ64:AJ65)</f>
        <v>0</v>
      </c>
      <c r="AK66" s="48" t="n">
        <f aca="false">SUM(AK64:AK65)</f>
        <v>0</v>
      </c>
      <c r="AL66" s="17" t="n">
        <f aca="false">SUM(AL64:AL65)</f>
        <v>0</v>
      </c>
      <c r="AM66" s="48" t="n">
        <f aca="false">SUM(AM64:AM65)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  <c r="AJ67" s="13"/>
      <c r="AK67" s="47"/>
      <c r="AL67" s="13"/>
      <c r="A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  <c r="AJ68" s="13"/>
      <c r="AK68" s="47"/>
      <c r="AL68" s="13"/>
      <c r="A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  <c r="AJ69" s="13"/>
      <c r="AK69" s="47"/>
      <c r="AL69" s="13"/>
      <c r="A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SUM(F70,H70,J70,L70,N70,P70,R70,T70,V70,X70,Z70,AB70,AD70,AF70,AH70,AJ70,AL70)</f>
        <v>0</v>
      </c>
      <c r="E70" s="47" t="n">
        <f aca="false">SUM(G70,I70,K70,M70,O70,Q70,S70,U70,W70,Y70,AA70,AC70,AE70,AG70,AI70,AK70,AM70)</f>
        <v>0</v>
      </c>
      <c r="F70" s="44" t="n">
        <f aca="false">'TIE-OUT'!V70+RECLASS!V70</f>
        <v>0</v>
      </c>
      <c r="G70" s="45" t="n">
        <f aca="false">'TIE-OUT'!W70+RECLASS!W70</f>
        <v>0</v>
      </c>
      <c r="H70" s="13"/>
      <c r="I70" s="47"/>
      <c r="J70" s="13"/>
      <c r="K70" s="87"/>
      <c r="L70" s="13"/>
      <c r="M70" s="47"/>
      <c r="N70" s="13"/>
      <c r="O70" s="47"/>
      <c r="P70" s="13"/>
      <c r="Q70" s="47"/>
      <c r="R70" s="13"/>
      <c r="S70" s="47"/>
      <c r="T70" s="13"/>
      <c r="U70" s="47"/>
      <c r="V70" s="13"/>
      <c r="W70" s="47"/>
      <c r="X70" s="13"/>
      <c r="Y70" s="47"/>
      <c r="Z70" s="13"/>
      <c r="AA70" s="47"/>
      <c r="AB70" s="13"/>
      <c r="AC70" s="47"/>
      <c r="AD70" s="13"/>
      <c r="AE70" s="47"/>
      <c r="AF70" s="13"/>
      <c r="AG70" s="47"/>
      <c r="AH70" s="13"/>
      <c r="AI70" s="47"/>
      <c r="AJ70" s="13"/>
      <c r="AK70" s="47"/>
      <c r="AL70" s="13"/>
      <c r="AM70" s="47"/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SUM(F71,H71,J71,L71,N71,P71,R71,T71,V71,X71,Z71,AB71,AD71,AF71,AH71,AJ71,AL71)</f>
        <v>0</v>
      </c>
      <c r="E71" s="47" t="n">
        <f aca="false">SUM(G71,I71,K71,M71,O71,Q71,S71,U71,W71,Y71,AA71,AC71,AE71,AG71,AI71,AK71,AM71)</f>
        <v>0</v>
      </c>
      <c r="F71" s="114" t="n">
        <f aca="false">'TIE-OUT'!V71+RECLASS!V71</f>
        <v>0</v>
      </c>
      <c r="G71" s="115" t="n">
        <f aca="false">'TIE-OUT'!W71+RECLASS!W71</f>
        <v>0</v>
      </c>
      <c r="H71" s="13"/>
      <c r="I71" s="47"/>
      <c r="J71" s="13"/>
      <c r="K71" s="87"/>
      <c r="L71" s="13"/>
      <c r="M71" s="47"/>
      <c r="N71" s="13"/>
      <c r="O71" s="47"/>
      <c r="P71" s="13"/>
      <c r="Q71" s="47"/>
      <c r="R71" s="13"/>
      <c r="S71" s="47"/>
      <c r="T71" s="13"/>
      <c r="U71" s="47"/>
      <c r="V71" s="13"/>
      <c r="W71" s="47"/>
      <c r="X71" s="13"/>
      <c r="Y71" s="47"/>
      <c r="Z71" s="13"/>
      <c r="AA71" s="47"/>
      <c r="AB71" s="13"/>
      <c r="AC71" s="47"/>
      <c r="AD71" s="13"/>
      <c r="AE71" s="47"/>
      <c r="AF71" s="13"/>
      <c r="AG71" s="47"/>
      <c r="AH71" s="13"/>
      <c r="AI71" s="47"/>
      <c r="AJ71" s="13"/>
      <c r="AK71" s="47"/>
      <c r="AL71" s="13"/>
      <c r="AM71" s="47"/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  <c r="AJ72" s="17" t="n">
        <f aca="false">SUM(AJ70:AJ71)</f>
        <v>0</v>
      </c>
      <c r="AK72" s="48" t="n">
        <f aca="false">SUM(AK70:AK71)</f>
        <v>0</v>
      </c>
      <c r="AL72" s="17" t="n">
        <f aca="false">SUM(AL70:AL71)</f>
        <v>0</v>
      </c>
      <c r="AM72" s="48" t="n">
        <f aca="false">SUM(AM70:AM71)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SUM(F73,H73,J73,L73,N73,P73,R73,T73,V73,X73,Z73,AB73,AD73,AF73,AH73,AJ73,AL73)</f>
        <v>0</v>
      </c>
      <c r="E73" s="47" t="n">
        <f aca="false">SUM(G73,I73,K73,M73,O73,Q73,S73,U73,W73,Y73,AA73,AC73,AE73,AG73,AI73,AK73,AM73)</f>
        <v>0</v>
      </c>
      <c r="F73" s="13" t="n">
        <f aca="false">'TIE-OUT'!V73+RECLASS!V73</f>
        <v>0</v>
      </c>
      <c r="G73" s="13" t="n">
        <f aca="false">'TIE-OUT'!W73+RECLASS!W73</f>
        <v>0</v>
      </c>
      <c r="H73" s="13"/>
      <c r="I73" s="47"/>
      <c r="J73" s="13"/>
      <c r="K73" s="87"/>
      <c r="L73" s="13"/>
      <c r="M73" s="47"/>
      <c r="N73" s="13"/>
      <c r="O73" s="47"/>
      <c r="P73" s="13"/>
      <c r="Q73" s="47"/>
      <c r="R73" s="13"/>
      <c r="S73" s="47"/>
      <c r="T73" s="13"/>
      <c r="U73" s="47"/>
      <c r="V73" s="13"/>
      <c r="W73" s="47"/>
      <c r="X73" s="13"/>
      <c r="Y73" s="47"/>
      <c r="Z73" s="13"/>
      <c r="AA73" s="47"/>
      <c r="AB73" s="13"/>
      <c r="AC73" s="47"/>
      <c r="AD73" s="13"/>
      <c r="AE73" s="47"/>
      <c r="AF73" s="13"/>
      <c r="AG73" s="47"/>
      <c r="AH73" s="13"/>
      <c r="AI73" s="47"/>
      <c r="AJ73" s="13"/>
      <c r="AK73" s="47"/>
      <c r="AL73" s="13"/>
      <c r="AM73" s="47"/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SUM(F74,H74,J74,L74,N74,P74,R74,T74,V74,X74,Z74,AB74,AD74,AF74,AH74,AJ74,AL74)</f>
        <v>0</v>
      </c>
      <c r="E74" s="47" t="n">
        <f aca="false">SUM(G74,I74,K74,M74,O74,Q74,S74,U74,W74,Y74,AA74,AC74,AE74,AG74,AI74,AK74,AM74)</f>
        <v>0</v>
      </c>
      <c r="F74" s="13" t="n">
        <f aca="false">'TIE-OUT'!V74+RECLASS!V74</f>
        <v>0</v>
      </c>
      <c r="G74" s="13" t="n">
        <f aca="false">'TIE-OUT'!W74+RECLASS!W74</f>
        <v>0</v>
      </c>
      <c r="H74" s="13"/>
      <c r="I74" s="47"/>
      <c r="J74" s="13"/>
      <c r="K74" s="87" t="n">
        <v>0</v>
      </c>
      <c r="L74" s="13"/>
      <c r="M74" s="47"/>
      <c r="N74" s="13"/>
      <c r="O74" s="47"/>
      <c r="P74" s="13"/>
      <c r="Q74" s="47"/>
      <c r="R74" s="13"/>
      <c r="S74" s="47"/>
      <c r="T74" s="13"/>
      <c r="U74" s="47"/>
      <c r="V74" s="13"/>
      <c r="W74" s="47"/>
      <c r="X74" s="13"/>
      <c r="Y74" s="47"/>
      <c r="Z74" s="13"/>
      <c r="AA74" s="47"/>
      <c r="AB74" s="13"/>
      <c r="AC74" s="47"/>
      <c r="AD74" s="13"/>
      <c r="AE74" s="47"/>
      <c r="AF74" s="13"/>
      <c r="AG74" s="47"/>
      <c r="AH74" s="13"/>
      <c r="AI74" s="47"/>
      <c r="AJ74" s="13"/>
      <c r="AK74" s="47"/>
      <c r="AL74" s="13"/>
      <c r="AM74" s="47"/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SUM(F75,H75,J75,L75,N75,P75,R75,T75,V75,X75,Z75,AB75,AD75,AF75,AH75,AJ75,AL75)</f>
        <v>0</v>
      </c>
      <c r="E75" s="47" t="n">
        <f aca="false">SUM(G75,I75,K75,M75,O75,Q75,S75,U75,W75,Y75,AA75,AC75,AE75,AG75,AI75,AK75,AM75)</f>
        <v>0</v>
      </c>
      <c r="F75" s="13" t="n">
        <f aca="false">'TIE-OUT'!V75+RECLASS!V75</f>
        <v>0</v>
      </c>
      <c r="G75" s="13" t="n">
        <f aca="false">'TIE-OUT'!W75+RECLASS!W75</f>
        <v>0</v>
      </c>
      <c r="H75" s="13"/>
      <c r="I75" s="47"/>
      <c r="J75" s="13"/>
      <c r="K75" s="87"/>
      <c r="L75" s="13"/>
      <c r="M75" s="47"/>
      <c r="N75" s="13"/>
      <c r="O75" s="47"/>
      <c r="P75" s="13"/>
      <c r="Q75" s="47"/>
      <c r="R75" s="13"/>
      <c r="S75" s="47"/>
      <c r="T75" s="13"/>
      <c r="U75" s="47"/>
      <c r="V75" s="13"/>
      <c r="W75" s="47"/>
      <c r="X75" s="13"/>
      <c r="Y75" s="47"/>
      <c r="Z75" s="13"/>
      <c r="AA75" s="47"/>
      <c r="AB75" s="13"/>
      <c r="AC75" s="47"/>
      <c r="AD75" s="13"/>
      <c r="AE75" s="47"/>
      <c r="AF75" s="13"/>
      <c r="AG75" s="47"/>
      <c r="AH75" s="13"/>
      <c r="AI75" s="47"/>
      <c r="AJ75" s="13"/>
      <c r="AK75" s="47"/>
      <c r="AL75" s="13"/>
      <c r="AM75" s="47"/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SUM(F76,H76,J76,L76,N76,P76,R76,T76,V76,X76,Z76,AB76,AD76,AF76,AH76,AJ76,AL76)</f>
        <v>0</v>
      </c>
      <c r="E76" s="47" t="n">
        <f aca="false">SUM(G76,I76,K76,M76,O76,Q76,S76,U76,W76,Y76,AA76,AC76,AE76,AG76,AI76,AK76,AM76)</f>
        <v>0</v>
      </c>
      <c r="F76" s="13" t="n">
        <f aca="false">'TIE-OUT'!V76+RECLASS!V76</f>
        <v>0</v>
      </c>
      <c r="G76" s="13" t="n">
        <f aca="false">'TIE-OUT'!W76+RECLASS!W76</f>
        <v>0</v>
      </c>
      <c r="H76" s="13"/>
      <c r="I76" s="47"/>
      <c r="J76" s="13"/>
      <c r="K76" s="87"/>
      <c r="L76" s="13"/>
      <c r="M76" s="47"/>
      <c r="N76" s="13"/>
      <c r="O76" s="47"/>
      <c r="P76" s="13"/>
      <c r="Q76" s="47"/>
      <c r="R76" s="13"/>
      <c r="S76" s="47"/>
      <c r="T76" s="13"/>
      <c r="U76" s="47"/>
      <c r="V76" s="13"/>
      <c r="W76" s="47"/>
      <c r="X76" s="13"/>
      <c r="Y76" s="47"/>
      <c r="Z76" s="13"/>
      <c r="AA76" s="47"/>
      <c r="AB76" s="13"/>
      <c r="AC76" s="47"/>
      <c r="AD76" s="13"/>
      <c r="AE76" s="47"/>
      <c r="AF76" s="13"/>
      <c r="AG76" s="47"/>
      <c r="AH76" s="13"/>
      <c r="AI76" s="47"/>
      <c r="AJ76" s="13"/>
      <c r="AK76" s="47"/>
      <c r="AL76" s="13"/>
      <c r="AM76" s="47"/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SUM(F77,H77,J77,L77,N77,P77,R77,T77,V77,X77,Z77,AB77,AD77,AF77,AH77,AJ77,AL77)</f>
        <v>0</v>
      </c>
      <c r="E77" s="47" t="n">
        <f aca="false">SUM(G77,I77,K77,M77,O77,Q77,S77,U77,W77,Y77,AA77,AC77,AE77,AG77,AI77,AK77,AM77)</f>
        <v>0</v>
      </c>
      <c r="F77" s="13" t="n">
        <f aca="false">'TIE-OUT'!V77+RECLASS!V77</f>
        <v>0</v>
      </c>
      <c r="G77" s="13" t="n">
        <f aca="false">'TIE-OUT'!W77+RECLASS!W77</f>
        <v>0</v>
      </c>
      <c r="H77" s="13"/>
      <c r="I77" s="47"/>
      <c r="J77" s="13"/>
      <c r="K77" s="87"/>
      <c r="L77" s="13"/>
      <c r="M77" s="47"/>
      <c r="N77" s="13"/>
      <c r="O77" s="47"/>
      <c r="P77" s="13"/>
      <c r="Q77" s="47"/>
      <c r="R77" s="13"/>
      <c r="S77" s="47"/>
      <c r="T77" s="13"/>
      <c r="U77" s="47"/>
      <c r="V77" s="13"/>
      <c r="W77" s="47"/>
      <c r="X77" s="13"/>
      <c r="Y77" s="47"/>
      <c r="Z77" s="13"/>
      <c r="AA77" s="47"/>
      <c r="AB77" s="13"/>
      <c r="AC77" s="47"/>
      <c r="AD77" s="13"/>
      <c r="AE77" s="47"/>
      <c r="AF77" s="13"/>
      <c r="AG77" s="47"/>
      <c r="AH77" s="13"/>
      <c r="AI77" s="47"/>
      <c r="AJ77" s="13"/>
      <c r="AK77" s="47"/>
      <c r="AL77" s="13"/>
      <c r="AM77" s="47"/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SUM(F78,H78,J78,L78,N78,P78,R78,T78,V78,X78,Z78,AB78,AD78,AF78,AH78,AJ78,AL78)</f>
        <v>0</v>
      </c>
      <c r="E78" s="47" t="n">
        <f aca="false">SUM(G78,I78,K78,M78,O78,Q78,S78,U78,W78,Y78,AA78,AC78,AE78,AG78,AI78,AK78,AM78)</f>
        <v>0</v>
      </c>
      <c r="F78" s="13" t="n">
        <f aca="false">'TIE-OUT'!V78+RECLASS!V78</f>
        <v>0</v>
      </c>
      <c r="G78" s="13" t="n">
        <f aca="false">'TIE-OUT'!W78+RECLASS!W78</f>
        <v>0</v>
      </c>
      <c r="H78" s="13"/>
      <c r="I78" s="47"/>
      <c r="J78" s="13"/>
      <c r="K78" s="87"/>
      <c r="L78" s="13"/>
      <c r="M78" s="47"/>
      <c r="N78" s="13"/>
      <c r="O78" s="47"/>
      <c r="P78" s="13"/>
      <c r="Q78" s="47"/>
      <c r="R78" s="13"/>
      <c r="S78" s="47"/>
      <c r="T78" s="13"/>
      <c r="U78" s="47"/>
      <c r="V78" s="13"/>
      <c r="W78" s="47"/>
      <c r="X78" s="13"/>
      <c r="Y78" s="47"/>
      <c r="Z78" s="13"/>
      <c r="AA78" s="47"/>
      <c r="AB78" s="13"/>
      <c r="AC78" s="47"/>
      <c r="AD78" s="13"/>
      <c r="AE78" s="47"/>
      <c r="AF78" s="13"/>
      <c r="AG78" s="47"/>
      <c r="AH78" s="13"/>
      <c r="AI78" s="47"/>
      <c r="AJ78" s="13"/>
      <c r="AK78" s="47"/>
      <c r="AL78" s="13"/>
      <c r="AM78" s="47"/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SUM(F79,H79,J79,L79,N79,P79,R79,T79,V79,X79,Z79,AB79,AD79,AF79,AH79,AJ79,AL79)</f>
        <v>0</v>
      </c>
      <c r="E79" s="47" t="n">
        <f aca="false">SUM(G79,I79,K79,M79,O79,Q79,S79,U79,W79,Y79,AA79,AC79,AE79,AG79,AI79,AK79,AM79)</f>
        <v>0</v>
      </c>
      <c r="F79" s="13" t="n">
        <f aca="false">'TIE-OUT'!V79+RECLASS!V79</f>
        <v>0</v>
      </c>
      <c r="G79" s="13" t="n">
        <f aca="false">'TIE-OUT'!W79+RECLASS!W79</f>
        <v>0</v>
      </c>
      <c r="H79" s="13"/>
      <c r="I79" s="47"/>
      <c r="J79" s="13"/>
      <c r="K79" s="87"/>
      <c r="L79" s="13"/>
      <c r="M79" s="47"/>
      <c r="N79" s="13"/>
      <c r="O79" s="47"/>
      <c r="P79" s="13"/>
      <c r="Q79" s="47"/>
      <c r="R79" s="13"/>
      <c r="S79" s="47"/>
      <c r="T79" s="13"/>
      <c r="U79" s="47"/>
      <c r="V79" s="13"/>
      <c r="W79" s="47"/>
      <c r="X79" s="13"/>
      <c r="Y79" s="47"/>
      <c r="Z79" s="13"/>
      <c r="AA79" s="47"/>
      <c r="AB79" s="13"/>
      <c r="AC79" s="47"/>
      <c r="AD79" s="13"/>
      <c r="AE79" s="47"/>
      <c r="AF79" s="13"/>
      <c r="AG79" s="47"/>
      <c r="AH79" s="13"/>
      <c r="AI79" s="47"/>
      <c r="AJ79" s="13"/>
      <c r="AK79" s="47"/>
      <c r="AL79" s="13"/>
      <c r="AM79" s="47"/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SUM(F80,H80,J80,L80,N80,P80,R80,T80,V80,X80,Z80,AB80,AD80,AF80,AH80,AJ80,AL80)</f>
        <v>0</v>
      </c>
      <c r="E80" s="47" t="n">
        <f aca="false">SUM(G80,I80,K80,M80,O80,Q80,S80,U80,W80,Y80,AA80,AC80,AE80,AG80,AI80,AK80,AM80)</f>
        <v>0</v>
      </c>
      <c r="F80" s="13" t="n">
        <f aca="false">'TIE-OUT'!V80+RECLASS!V80</f>
        <v>0</v>
      </c>
      <c r="G80" s="13" t="n">
        <f aca="false">'TIE-OUT'!W80+RECLASS!W80</f>
        <v>0</v>
      </c>
      <c r="H80" s="13"/>
      <c r="I80" s="47"/>
      <c r="J80" s="13"/>
      <c r="K80" s="87"/>
      <c r="L80" s="13"/>
      <c r="M80" s="47"/>
      <c r="N80" s="13"/>
      <c r="O80" s="47"/>
      <c r="P80" s="13"/>
      <c r="Q80" s="47"/>
      <c r="R80" s="13"/>
      <c r="S80" s="47"/>
      <c r="T80" s="13"/>
      <c r="U80" s="47"/>
      <c r="V80" s="13"/>
      <c r="W80" s="47"/>
      <c r="X80" s="13"/>
      <c r="Y80" s="47"/>
      <c r="Z80" s="13"/>
      <c r="AA80" s="47"/>
      <c r="AB80" s="13"/>
      <c r="AC80" s="47"/>
      <c r="AD80" s="13"/>
      <c r="AE80" s="47"/>
      <c r="AF80" s="13"/>
      <c r="AG80" s="47"/>
      <c r="AH80" s="13"/>
      <c r="AI80" s="47"/>
      <c r="AJ80" s="13"/>
      <c r="AK80" s="47"/>
      <c r="AL80" s="13"/>
      <c r="AM80" s="47"/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SUM(F81,H81,J81,L81,N81,P81,R81,T81,V81,X81,Z81,AB81,AD81,AF81,AH81,AJ81,AL81)</f>
        <v>0</v>
      </c>
      <c r="E81" s="47" t="n">
        <f aca="false">SUM(G81,I81,K81,M81,O81,Q81,S81,U81,W81,Y81,AA81,AC81,AE81,AG81,AI81,AK81,AM81)</f>
        <v>0</v>
      </c>
      <c r="F81" s="13" t="n">
        <f aca="false">'TIE-OUT'!V81+RECLASS!V81</f>
        <v>0</v>
      </c>
      <c r="G81" s="13" t="n">
        <f aca="false">'TIE-OUT'!W81+RECLASS!W81</f>
        <v>0</v>
      </c>
      <c r="H81" s="13"/>
      <c r="I81" s="47" t="n">
        <v>0</v>
      </c>
      <c r="J81" s="13"/>
      <c r="K81" s="87" t="n">
        <v>0</v>
      </c>
      <c r="L81" s="13"/>
      <c r="M81" s="47"/>
      <c r="N81" s="13"/>
      <c r="O81" s="47"/>
      <c r="P81" s="13"/>
      <c r="Q81" s="47"/>
      <c r="R81" s="13"/>
      <c r="S81" s="47"/>
      <c r="T81" s="13"/>
      <c r="U81" s="47"/>
      <c r="V81" s="13"/>
      <c r="W81" s="47"/>
      <c r="X81" s="13"/>
      <c r="Y81" s="47"/>
      <c r="Z81" s="13"/>
      <c r="AA81" s="47"/>
      <c r="AB81" s="13"/>
      <c r="AC81" s="47"/>
      <c r="AD81" s="13"/>
      <c r="AE81" s="47"/>
      <c r="AF81" s="13"/>
      <c r="AG81" s="47"/>
      <c r="AH81" s="13"/>
      <c r="AI81" s="47"/>
      <c r="AJ81" s="13"/>
      <c r="AK81" s="47"/>
      <c r="AL81" s="13"/>
      <c r="AM81" s="47"/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0</v>
      </c>
      <c r="F82" s="59" t="n">
        <f aca="false">F16+F24+F29+F36+F43+F45+F47+F49</f>
        <v>0</v>
      </c>
      <c r="G82" s="60" t="n">
        <f aca="false">SUM(G72:G81)+G16+G24+G29+G36+G43+G45+G47+G49+G51+G56+G61+G66</f>
        <v>0</v>
      </c>
      <c r="H82" s="59" t="n">
        <f aca="false">H16+H24+H29+H36+H43+H45+H47+H49</f>
        <v>0</v>
      </c>
      <c r="I82" s="60" t="n">
        <f aca="false">SUM(I72:I81)+I16+I24+I29+I36+I43+I45+I47+I49+I51+I56+I61+I66</f>
        <v>0</v>
      </c>
      <c r="J82" s="59" t="n">
        <f aca="false">J16+J24+J29+J36+J43+J45+J47+J49</f>
        <v>0</v>
      </c>
      <c r="K82" s="88" t="n">
        <f aca="false">SUM(K72:K81)+K16+K24+K29+K36+K43+K45+K47+K49+K51+K56+K61+K66</f>
        <v>0</v>
      </c>
      <c r="L82" s="59" t="n">
        <f aca="false">L16+L24+L29+L36+L43+L45+L47+L49</f>
        <v>0</v>
      </c>
      <c r="M82" s="60" t="n">
        <f aca="false">SUM(M72:M81)+M16+M24+M29+M36+M43+M45+M47+M49+M51+M56+M61+M66</f>
        <v>0</v>
      </c>
      <c r="N82" s="59" t="n">
        <f aca="false">N16+N24+N29+N36+N43+N45+N47+N49</f>
        <v>0</v>
      </c>
      <c r="O82" s="60" t="n">
        <f aca="false">SUM(O72:O81)+O16+O24+O29+O36+O43+O45+O47+O49+O51+O56+O61+O66</f>
        <v>0</v>
      </c>
      <c r="P82" s="59" t="n">
        <f aca="false">P16+P24+P29+P36+P43+P45+P47+P49</f>
        <v>0</v>
      </c>
      <c r="Q82" s="60" t="n">
        <f aca="false">SUM(Q72:Q81)+Q16+Q24+Q29+Q36+Q43+Q45+Q47+Q49+Q51+Q56+Q61+Q66</f>
        <v>0</v>
      </c>
      <c r="R82" s="59" t="n">
        <f aca="false">R16+R24+R29+R36+R43+R45+R47+R49</f>
        <v>0</v>
      </c>
      <c r="S82" s="60" t="n">
        <f aca="false">SUM(S72:S81)+S16+S24+S29+S36+S43+S45+S47+S49+S51+S56+S61+S66</f>
        <v>0</v>
      </c>
      <c r="T82" s="59" t="n">
        <f aca="false">T16+T24+T29+T36+T43+T45+T47+T49</f>
        <v>0</v>
      </c>
      <c r="U82" s="60" t="n">
        <f aca="false">SUM(U72:U81)+U16+U24+U29+U36+U43+U45+U47+U49+U51+U56+U61+U66</f>
        <v>0</v>
      </c>
      <c r="V82" s="59" t="n">
        <f aca="false">V16+V24+V29+V36+V43+V45+V47+V49</f>
        <v>0</v>
      </c>
      <c r="W82" s="60" t="n">
        <f aca="false">SUM(W72:W81)+W16+W24+W29+W36+W43+W45+W47+W49+W51+W56+W61+W66</f>
        <v>0</v>
      </c>
      <c r="X82" s="59" t="n">
        <f aca="false">X16+X24+X29+X36+X43+X45+X47+X49</f>
        <v>0</v>
      </c>
      <c r="Y82" s="60" t="n">
        <f aca="false">SUM(Y72:Y81)+Y16+Y24+Y29+Y36+Y43+Y45+Y47+Y49+Y51+Y56+Y61+Y66</f>
        <v>0</v>
      </c>
      <c r="Z82" s="59" t="n">
        <f aca="false">Z16+Z24+Z29+Z36+Z43+Z45+Z47+Z49</f>
        <v>0</v>
      </c>
      <c r="AA82" s="60" t="n">
        <f aca="false">SUM(AA72:AA81)+AA16+AA24+AA29+AA36+AA43+AA45+AA47+AA49+AA51+AA56+AA61+AA66</f>
        <v>0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0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  <c r="AJ82" s="59" t="n">
        <f aca="false">AJ16+AJ24+AJ29+AJ36+AJ43+AJ45+AJ47+AJ49</f>
        <v>0</v>
      </c>
      <c r="AK82" s="60" t="n">
        <f aca="false">SUM(AK72:AK81)+AK16+AK24+AK29+AK36+AK43+AK45+AK47+AK49+AK51+AK56+AK61+AK66</f>
        <v>0</v>
      </c>
      <c r="AL82" s="59" t="n">
        <f aca="false">AL16+AL24+AL29+AL36+AL43+AL45+AL47+AL49</f>
        <v>0</v>
      </c>
      <c r="AM82" s="60" t="n">
        <f aca="false">SUM(AM72:AM81)+AM16+AM24+AM29+AM36+AM43+AM45+AM47+AM49+AM51+AM56+AM61+AM66</f>
        <v>0</v>
      </c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3">
    <mergeCell ref="A1:AM1"/>
    <mergeCell ref="A2:AM2"/>
    <mergeCell ref="A3:AM3"/>
    <mergeCell ref="A4:AM4"/>
    <mergeCell ref="A5:AM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3" activePane="bottomRight" state="frozen"/>
      <selection pane="topLeft" activeCell="A1" activeCellId="0" sqref="A1"/>
      <selection pane="topRight" activeCell="D1" activeCellId="0" sqref="D1"/>
      <selection pane="bottomLeft" activeCell="A53" activeCellId="0" sqref="A53"/>
      <selection pane="bottomRight" activeCell="F64" activeCellId="0" sqref="F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157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158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'CE-FLSH'!L11</f>
        <v>50015649</v>
      </c>
      <c r="E11" s="47" t="n">
        <f aca="false">'CE-FLSH'!M11</f>
        <v>91648139</v>
      </c>
      <c r="F11" s="13" t="n">
        <f aca="false">CE_GL!D11</f>
        <v>50485195</v>
      </c>
      <c r="G11" s="47" t="n">
        <f aca="false">CE_GL!E11</f>
        <v>107967112.07</v>
      </c>
      <c r="H11" s="13" t="n">
        <f aca="false">F11-D11</f>
        <v>469546</v>
      </c>
      <c r="I11" s="47" t="n">
        <f aca="false">G11-E11</f>
        <v>16318973.07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'CE-FLSH'!L12</f>
        <v>0</v>
      </c>
      <c r="E12" s="47" t="n">
        <f aca="false">'CE-FLSH'!M12</f>
        <v>0</v>
      </c>
      <c r="F12" s="13" t="n">
        <f aca="false">CE_GL!D12</f>
        <v>0</v>
      </c>
      <c r="G12" s="47" t="n">
        <f aca="false">CE_GL!E12</f>
        <v>-11949046.24</v>
      </c>
      <c r="H12" s="13" t="n">
        <f aca="false">F12-D12</f>
        <v>0</v>
      </c>
      <c r="I12" s="47" t="n">
        <f aca="false">G12-E12</f>
        <v>-11949046.24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'CE-FLSH'!L13</f>
        <v>15076907</v>
      </c>
      <c r="E13" s="47" t="n">
        <f aca="false">'CE-FLSH'!M13</f>
        <v>28472210</v>
      </c>
      <c r="F13" s="13" t="n">
        <f aca="false">CE_GL!D13</f>
        <v>14484736</v>
      </c>
      <c r="G13" s="47" t="n">
        <f aca="false">CE_GL!E13</f>
        <v>27371013</v>
      </c>
      <c r="H13" s="13" t="n">
        <f aca="false">F13-D13</f>
        <v>-592171</v>
      </c>
      <c r="I13" s="47" t="n">
        <f aca="false">G13-E13</f>
        <v>-1101197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'CE-FLSH'!L14</f>
        <v>0</v>
      </c>
      <c r="E14" s="47" t="n">
        <f aca="false">'CE-FLSH'!M14</f>
        <v>0</v>
      </c>
      <c r="F14" s="13" t="n">
        <f aca="false">CE_GL!D14</f>
        <v>0</v>
      </c>
      <c r="G14" s="47" t="n">
        <f aca="false">CE_GL!E14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'CE-FLSH'!L15</f>
        <v>0</v>
      </c>
      <c r="E15" s="47" t="n">
        <f aca="false">'CE-FLSH'!M15</f>
        <v>0</v>
      </c>
      <c r="F15" s="13" t="n">
        <f aca="false">CE_GL!D15</f>
        <v>0</v>
      </c>
      <c r="G15" s="47" t="n">
        <f aca="false">CE_GL!E15</f>
        <v>-3381153.93</v>
      </c>
      <c r="H15" s="13" t="n">
        <f aca="false">F15-D15</f>
        <v>0</v>
      </c>
      <c r="I15" s="47" t="n">
        <f aca="false">G15-E15</f>
        <v>-3381153.93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65092556</v>
      </c>
      <c r="E16" s="48" t="n">
        <f aca="false">SUM(E11:E15)</f>
        <v>120120349</v>
      </c>
      <c r="F16" s="17" t="n">
        <f aca="false">SUM(F11:F15)</f>
        <v>64969931</v>
      </c>
      <c r="G16" s="48" t="n">
        <f aca="false">SUM(G11:G15)</f>
        <v>120007924.9</v>
      </c>
      <c r="H16" s="17" t="n">
        <f aca="false">SUM(H11:H15)</f>
        <v>-122625</v>
      </c>
      <c r="I16" s="48" t="n">
        <f aca="false">SUM(I11:I15)</f>
        <v>-112424.099999992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'CE-FLSH'!L19</f>
        <v>-39890734</v>
      </c>
      <c r="E19" s="47" t="n">
        <f aca="false">'CE-FLSH'!M19</f>
        <v>-71917584</v>
      </c>
      <c r="F19" s="13" t="n">
        <f aca="false">CE_GL!D19</f>
        <v>-49727878</v>
      </c>
      <c r="G19" s="47" t="n">
        <f aca="false">CE_GL!E19</f>
        <v>-90522319.23</v>
      </c>
      <c r="H19" s="13" t="n">
        <f aca="false">F19-D19</f>
        <v>-9837144</v>
      </c>
      <c r="I19" s="47" t="n">
        <f aca="false">G19-E19</f>
        <v>-18604735.23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'CE-FLSH'!L20</f>
        <v>0</v>
      </c>
      <c r="E20" s="47" t="n">
        <f aca="false">'CE-FLSH'!M20</f>
        <v>0</v>
      </c>
      <c r="F20" s="13" t="n">
        <f aca="false">CE_GL!D20</f>
        <v>0</v>
      </c>
      <c r="G20" s="47" t="n">
        <f aca="false">CE_GL!E20</f>
        <v>791038.4</v>
      </c>
      <c r="H20" s="13" t="n">
        <f aca="false">F20-D20</f>
        <v>0</v>
      </c>
      <c r="I20" s="47" t="n">
        <f aca="false">G20-E20</f>
        <v>791038.4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'CE-FLSH'!L21</f>
        <v>-25249410</v>
      </c>
      <c r="E21" s="47" t="n">
        <f aca="false">'CE-FLSH'!M21</f>
        <v>-46363228</v>
      </c>
      <c r="F21" s="13" t="n">
        <f aca="false">CE_GL!D21</f>
        <v>-15409724</v>
      </c>
      <c r="G21" s="47" t="n">
        <f aca="false">CE_GL!E21</f>
        <v>-29018019</v>
      </c>
      <c r="H21" s="13" t="n">
        <f aca="false">F21-D21</f>
        <v>9839686</v>
      </c>
      <c r="I21" s="47" t="n">
        <f aca="false">G21-E21</f>
        <v>17345209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'CE-FLSH'!L22</f>
        <v>0</v>
      </c>
      <c r="E22" s="47" t="n">
        <f aca="false">'CE-FLSH'!M22</f>
        <v>0</v>
      </c>
      <c r="F22" s="13" t="n">
        <f aca="false">CE_GL!D22</f>
        <v>0</v>
      </c>
      <c r="G22" s="47" t="n">
        <f aca="false">CE_GL!E22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'CE-FLSH'!L23</f>
        <v>331134</v>
      </c>
      <c r="E23" s="47" t="n">
        <f aca="false">'CE-FLSH'!M23</f>
        <v>601001</v>
      </c>
      <c r="F23" s="13" t="n">
        <f aca="false">CE_GL!D23</f>
        <v>211720</v>
      </c>
      <c r="G23" s="47" t="n">
        <f aca="false">CE_GL!E23</f>
        <v>379825.682</v>
      </c>
      <c r="H23" s="13" t="n">
        <f aca="false">F23-D23</f>
        <v>-119414</v>
      </c>
      <c r="I23" s="47" t="n">
        <f aca="false">G23-E23</f>
        <v>-221175.318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-64809010</v>
      </c>
      <c r="E24" s="48" t="n">
        <f aca="false">SUM(E19:E23)</f>
        <v>-117679811</v>
      </c>
      <c r="F24" s="17" t="n">
        <f aca="false">SUM(F19:F23)</f>
        <v>-64925882</v>
      </c>
      <c r="G24" s="48" t="n">
        <f aca="false">SUM(G19:G23)</f>
        <v>-118369474.148</v>
      </c>
      <c r="H24" s="17" t="n">
        <f aca="false">SUM(H19:H23)</f>
        <v>-116872</v>
      </c>
      <c r="I24" s="48" t="n">
        <f aca="false">SUM(I19:I23)</f>
        <v>-689663.148000004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'CE-FLSH'!L27</f>
        <v>0</v>
      </c>
      <c r="E27" s="47" t="n">
        <f aca="false">'CE-FLSH'!M27</f>
        <v>0</v>
      </c>
      <c r="F27" s="13" t="n">
        <f aca="false">CE_GL!D27</f>
        <v>6328</v>
      </c>
      <c r="G27" s="47" t="n">
        <f aca="false">CE_GL!E27</f>
        <v>11327.12</v>
      </c>
      <c r="H27" s="13" t="n">
        <f aca="false">F27-D27</f>
        <v>6328</v>
      </c>
      <c r="I27" s="47" t="n">
        <f aca="false">G27-E27</f>
        <v>11327.12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'CE-FLSH'!L28</f>
        <v>0</v>
      </c>
      <c r="E28" s="47" t="n">
        <f aca="false">'CE-FLSH'!M28</f>
        <v>0</v>
      </c>
      <c r="F28" s="13" t="n">
        <f aca="false">CE_GL!D28</f>
        <v>-18440</v>
      </c>
      <c r="G28" s="47" t="n">
        <f aca="false">CE_GL!E28</f>
        <v>-33975.62</v>
      </c>
      <c r="H28" s="13" t="n">
        <f aca="false">F28-D28</f>
        <v>-18440</v>
      </c>
      <c r="I28" s="47" t="n">
        <f aca="false">G28-E28</f>
        <v>-33975.62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-12112</v>
      </c>
      <c r="G29" s="48" t="n">
        <f aca="false">SUM(G27:G28)</f>
        <v>-22648.5</v>
      </c>
      <c r="H29" s="17" t="n">
        <f aca="false">SUM(H27:H28)</f>
        <v>-12112</v>
      </c>
      <c r="I29" s="48" t="n">
        <f aca="false">SUM(I27:I28)</f>
        <v>-22648.5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'CE-FLSH'!L32</f>
        <v>4931167</v>
      </c>
      <c r="E32" s="47" t="n">
        <f aca="false">'CE-FLSH'!M32</f>
        <v>9438269</v>
      </c>
      <c r="F32" s="13" t="n">
        <f aca="false">CE_GL!D32</f>
        <v>-14934</v>
      </c>
      <c r="G32" s="47" t="n">
        <f aca="false">CE_GL!E32</f>
        <v>-26792.2640000001</v>
      </c>
      <c r="H32" s="13" t="n">
        <f aca="false">F32-D32</f>
        <v>-4946101</v>
      </c>
      <c r="I32" s="47" t="n">
        <f aca="false">G32-E32</f>
        <v>-9465061.264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'CE-FLSH'!L33</f>
        <v>-5214713</v>
      </c>
      <c r="E33" s="47" t="n">
        <f aca="false">'CE-FLSH'!M33</f>
        <v>-9872539.21159285</v>
      </c>
      <c r="F33" s="13" t="n">
        <f aca="false">CE_GL!D33</f>
        <v>-22224</v>
      </c>
      <c r="G33" s="47" t="n">
        <f aca="false">CE_GL!E33</f>
        <v>-41250.43</v>
      </c>
      <c r="H33" s="13" t="n">
        <f aca="false">F33-D33</f>
        <v>5192489</v>
      </c>
      <c r="I33" s="47" t="n">
        <f aca="false">G33-E33</f>
        <v>9831288.78159285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'CE-FLSH'!L34</f>
        <v>0</v>
      </c>
      <c r="E34" s="47" t="n">
        <f aca="false">'CE-FLSH'!M34</f>
        <v>0</v>
      </c>
      <c r="F34" s="13" t="n">
        <f aca="false">CE_GL!D34</f>
        <v>26563</v>
      </c>
      <c r="G34" s="47" t="n">
        <f aca="false">CE_GL!E34</f>
        <v>34474.23</v>
      </c>
      <c r="H34" s="13" t="n">
        <f aca="false">F34-D34</f>
        <v>26563</v>
      </c>
      <c r="I34" s="47" t="n">
        <f aca="false">G34-E34</f>
        <v>34474.23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'CE-FLSH'!L35</f>
        <v>0</v>
      </c>
      <c r="E35" s="47" t="n">
        <f aca="false">'CE-FLSH'!M35</f>
        <v>0</v>
      </c>
      <c r="F35" s="13" t="n">
        <f aca="false">CE_GL!D35</f>
        <v>-90843</v>
      </c>
      <c r="G35" s="47" t="n">
        <f aca="false">CE_GL!E35</f>
        <v>-194965.66</v>
      </c>
      <c r="H35" s="13" t="n">
        <f aca="false">F35-D35</f>
        <v>-90843</v>
      </c>
      <c r="I35" s="47" t="n">
        <f aca="false">G35-E35</f>
        <v>-194965.66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-283546</v>
      </c>
      <c r="E36" s="48" t="n">
        <f aca="false">SUM(E32:E35)</f>
        <v>-434270.211592849</v>
      </c>
      <c r="F36" s="17" t="n">
        <f aca="false">SUM(F32:F35)</f>
        <v>-101438</v>
      </c>
      <c r="G36" s="48" t="n">
        <f aca="false">SUM(G32:G35)</f>
        <v>-228534.124</v>
      </c>
      <c r="H36" s="17" t="n">
        <f aca="false">SUM(H32:H35)</f>
        <v>182108</v>
      </c>
      <c r="I36" s="48" t="n">
        <f aca="false">SUM(I32:I35)</f>
        <v>205736.087592849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'CE-FLSH'!L39</f>
        <v>0</v>
      </c>
      <c r="E39" s="47" t="n">
        <f aca="false">'CE-FLSH'!M39</f>
        <v>0</v>
      </c>
      <c r="F39" s="13" t="n">
        <f aca="false">CE_GL!D39</f>
        <v>0</v>
      </c>
      <c r="G39" s="47" t="n">
        <f aca="false">CE_GL!E39</f>
        <v>0</v>
      </c>
      <c r="H39" s="13" t="n">
        <f aca="false">F39-D39</f>
        <v>0</v>
      </c>
      <c r="I39" s="47" t="n">
        <f aca="false">G39-E39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'CE-FLSH'!L40</f>
        <v>0</v>
      </c>
      <c r="E40" s="47" t="n">
        <f aca="false">'CE-FLSH'!M40</f>
        <v>0</v>
      </c>
      <c r="F40" s="13" t="n">
        <f aca="false">CE_GL!D40</f>
        <v>-272351</v>
      </c>
      <c r="G40" s="47" t="n">
        <f aca="false">CE_GL!E40</f>
        <v>-247669.7</v>
      </c>
      <c r="H40" s="13" t="n">
        <f aca="false">F40-D40</f>
        <v>-272351</v>
      </c>
      <c r="I40" s="47" t="n">
        <f aca="false">G40-E40</f>
        <v>-247669.7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'CE-FLSH'!L41</f>
        <v>0</v>
      </c>
      <c r="E41" s="47" t="n">
        <f aca="false">'CE-FLSH'!M41</f>
        <v>0</v>
      </c>
      <c r="F41" s="13" t="n">
        <f aca="false">CE_GL!D41</f>
        <v>0</v>
      </c>
      <c r="G41" s="47" t="n">
        <f aca="false">CE_GL!E41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-272351</v>
      </c>
      <c r="G42" s="48" t="n">
        <f aca="false">SUM(G40:G41)</f>
        <v>-247669.7</v>
      </c>
      <c r="H42" s="17" t="n">
        <f aca="false">SUM(H40:H41)</f>
        <v>-272351</v>
      </c>
      <c r="I42" s="48" t="n">
        <f aca="false">SUM(I40:I41)</f>
        <v>-247669.7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-272351</v>
      </c>
      <c r="G43" s="48" t="n">
        <f aca="false">G42+G39</f>
        <v>-247669.7</v>
      </c>
      <c r="H43" s="17" t="n">
        <f aca="false">H42+H39</f>
        <v>-272351</v>
      </c>
      <c r="I43" s="48" t="n">
        <f aca="false">I42+I39</f>
        <v>-247669.7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'CE-FLSH'!L45</f>
        <v>0</v>
      </c>
      <c r="E45" s="47" t="n">
        <f aca="false">'CE-FLSH'!M45</f>
        <v>0</v>
      </c>
      <c r="F45" s="13" t="n">
        <f aca="false">CE_GL!D45</f>
        <v>0</v>
      </c>
      <c r="G45" s="47" t="n">
        <f aca="false">CE_GL!E45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'CE-FLSH'!L47</f>
        <v>0</v>
      </c>
      <c r="E47" s="47" t="n">
        <f aca="false">'CE-FLSH'!M47</f>
        <v>0</v>
      </c>
      <c r="F47" s="13" t="n">
        <f aca="false">CE_GL!D47</f>
        <v>0</v>
      </c>
      <c r="G47" s="47" t="n">
        <f aca="false">CE_GL!E47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'CE-FLSH'!L49</f>
        <v>0</v>
      </c>
      <c r="E49" s="47" t="n">
        <f aca="false">'CE-FLSH'!M49</f>
        <v>0</v>
      </c>
      <c r="F49" s="13" t="n">
        <f aca="false">CE_GL!D49</f>
        <v>341852</v>
      </c>
      <c r="G49" s="47" t="n">
        <f aca="false">CE_GL!E49</f>
        <v>612885.298</v>
      </c>
      <c r="H49" s="13" t="n">
        <f aca="false">F49-D49</f>
        <v>341852</v>
      </c>
      <c r="I49" s="47" t="n">
        <f aca="false">G49-E49</f>
        <v>612885.298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'CE-FLSH'!L51</f>
        <v>-331134</v>
      </c>
      <c r="E51" s="47" t="n">
        <f aca="false">'CE-FLSH'!M51</f>
        <v>-601001</v>
      </c>
      <c r="F51" s="13" t="n">
        <f aca="false">CE_GL!D51</f>
        <v>-211720</v>
      </c>
      <c r="G51" s="47" t="n">
        <f aca="false">CE_GL!E51</f>
        <v>-379825.682</v>
      </c>
      <c r="H51" s="13" t="n">
        <f aca="false">F51-D51</f>
        <v>119414</v>
      </c>
      <c r="I51" s="47" t="n">
        <f aca="false">G51-E51</f>
        <v>221175.318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'CE-FLSH'!L54</f>
        <v>0</v>
      </c>
      <c r="E54" s="47" t="n">
        <f aca="false">'CE-FLSH'!M54</f>
        <v>-167761</v>
      </c>
      <c r="F54" s="13" t="n">
        <f aca="false">CE_GL!D54</f>
        <v>-13147260</v>
      </c>
      <c r="G54" s="47" t="n">
        <f aca="false">CE_GL!E54</f>
        <v>340035.58</v>
      </c>
      <c r="H54" s="13" t="n">
        <f aca="false">F54-D54</f>
        <v>-13147260</v>
      </c>
      <c r="I54" s="47" t="n">
        <f aca="false">G54-E54</f>
        <v>507796.58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'CE-FLSH'!L55</f>
        <v>0</v>
      </c>
      <c r="E55" s="47" t="n">
        <f aca="false">'CE-FLSH'!M55</f>
        <v>-2222198</v>
      </c>
      <c r="F55" s="13" t="n">
        <f aca="false">CE_GL!D55</f>
        <v>0</v>
      </c>
      <c r="G55" s="47" t="n">
        <f aca="false">CE_GL!E55</f>
        <v>-2010129.1</v>
      </c>
      <c r="H55" s="13" t="n">
        <f aca="false">F55-D55</f>
        <v>0</v>
      </c>
      <c r="I55" s="47" t="n">
        <f aca="false">G55-E55</f>
        <v>212068.9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-2389959</v>
      </c>
      <c r="F56" s="17" t="n">
        <f aca="false">SUM(F54:F55)</f>
        <v>-13147260</v>
      </c>
      <c r="G56" s="48" t="n">
        <f aca="false">SUM(G54:G55)</f>
        <v>-1670093.52</v>
      </c>
      <c r="H56" s="17" t="n">
        <f aca="false">SUM(H54:H55)</f>
        <v>-13147260</v>
      </c>
      <c r="I56" s="48" t="n">
        <f aca="false">SUM(I54:I55)</f>
        <v>719865.48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'CE-FLSH'!L59</f>
        <v>0</v>
      </c>
      <c r="E59" s="47" t="n">
        <f aca="false">'CE-FLSH'!M59</f>
        <v>0</v>
      </c>
      <c r="F59" s="13" t="n">
        <f aca="false">CE_GL!D59</f>
        <v>0</v>
      </c>
      <c r="G59" s="47" t="n">
        <f aca="false">CE_GL!E59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'CE-FLSH'!L60</f>
        <v>0</v>
      </c>
      <c r="E60" s="47" t="n">
        <f aca="false">'CE-FLSH'!M60</f>
        <v>0</v>
      </c>
      <c r="F60" s="13" t="n">
        <f aca="false">CE_GL!D60</f>
        <v>0</v>
      </c>
      <c r="G60" s="47" t="n">
        <f aca="false">CE_GL!E60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'CE-FLSH'!L64</f>
        <v>0</v>
      </c>
      <c r="E64" s="47" t="n">
        <f aca="false">'CE-FLSH'!M64</f>
        <v>0</v>
      </c>
      <c r="F64" s="13" t="n">
        <f aca="false">CE_GL!D64</f>
        <v>0</v>
      </c>
      <c r="G64" s="47" t="n">
        <f aca="false">CE_GL!E64</f>
        <v>0</v>
      </c>
      <c r="H64" s="13" t="n">
        <f aca="false">F64-D64</f>
        <v>0</v>
      </c>
      <c r="I64" s="47" t="n">
        <f aca="false">G64-E64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'CE-FLSH'!L65</f>
        <v>0</v>
      </c>
      <c r="E65" s="47" t="n">
        <f aca="false">'CE-FLSH'!M65</f>
        <v>0</v>
      </c>
      <c r="F65" s="13" t="n">
        <f aca="false">CE_GL!D65</f>
        <v>0</v>
      </c>
      <c r="G65" s="47" t="n">
        <f aca="false">CE_GL!E65</f>
        <v>0</v>
      </c>
      <c r="H65" s="13" t="n">
        <f aca="false">F65-D65</f>
        <v>0</v>
      </c>
      <c r="I65" s="47" t="n">
        <f aca="false">G65-E65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'CE-FLSH'!L70</f>
        <v>0</v>
      </c>
      <c r="E70" s="47" t="n">
        <f aca="false">'CE-FLSH'!M70</f>
        <v>1333277</v>
      </c>
      <c r="F70" s="13" t="n">
        <f aca="false">CE_GL!D70</f>
        <v>0</v>
      </c>
      <c r="G70" s="47" t="n">
        <f aca="false">CE_GL!E70</f>
        <v>-675834</v>
      </c>
      <c r="H70" s="13" t="n">
        <f aca="false">F70-D70</f>
        <v>0</v>
      </c>
      <c r="I70" s="47" t="n">
        <f aca="false">G70-E70</f>
        <v>-2009111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'CE-FLSH'!L71</f>
        <v>0</v>
      </c>
      <c r="E71" s="47" t="n">
        <f aca="false">'CE-FLSH'!M71</f>
        <v>-2009111</v>
      </c>
      <c r="F71" s="13" t="n">
        <f aca="false">CE_GL!D71</f>
        <v>0</v>
      </c>
      <c r="G71" s="47" t="n">
        <f aca="false">CE_GL!E71</f>
        <v>0</v>
      </c>
      <c r="H71" s="13" t="n">
        <f aca="false">F71-D71</f>
        <v>0</v>
      </c>
      <c r="I71" s="47" t="n">
        <f aca="false">G71-E71</f>
        <v>2009111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-675834</v>
      </c>
      <c r="F72" s="17" t="n">
        <f aca="false">SUM(F70:F71)</f>
        <v>0</v>
      </c>
      <c r="G72" s="48" t="n">
        <f aca="false">SUM(G70:G71)</f>
        <v>-675834</v>
      </c>
      <c r="H72" s="17" t="n">
        <f aca="false">SUM(H70:H71)</f>
        <v>0</v>
      </c>
      <c r="I72" s="48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'CE-FLSH'!L73</f>
        <v>0</v>
      </c>
      <c r="E73" s="47" t="n">
        <f aca="false">'CE-FLSH'!M73</f>
        <v>0</v>
      </c>
      <c r="F73" s="13" t="n">
        <f aca="false">CE_GL!D73</f>
        <v>0</v>
      </c>
      <c r="G73" s="47" t="n">
        <f aca="false">CE_GL!E73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'CE-FLSH'!L74</f>
        <v>0</v>
      </c>
      <c r="E74" s="47" t="n">
        <f aca="false">'CE-FLSH'!M74</f>
        <v>734642.705882353</v>
      </c>
      <c r="F74" s="13" t="n">
        <f aca="false">CE_GL!D74</f>
        <v>0</v>
      </c>
      <c r="G74" s="47" t="n">
        <f aca="false">CE_GL!E74</f>
        <v>343342.49</v>
      </c>
      <c r="H74" s="13" t="n">
        <f aca="false">F74-D74</f>
        <v>0</v>
      </c>
      <c r="I74" s="47" t="n">
        <f aca="false">G74-E74</f>
        <v>-391300.215882353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'CE-FLSH'!L75</f>
        <v>0</v>
      </c>
      <c r="E75" s="47" t="n">
        <f aca="false">'CE-FLSH'!M75</f>
        <v>330670.5</v>
      </c>
      <c r="F75" s="13" t="n">
        <f aca="false">CE_GL!D75</f>
        <v>0</v>
      </c>
      <c r="G75" s="47" t="n">
        <f aca="false">CE_GL!E75</f>
        <v>330600</v>
      </c>
      <c r="H75" s="13" t="n">
        <f aca="false">F75-D75</f>
        <v>0</v>
      </c>
      <c r="I75" s="47" t="n">
        <f aca="false">G75-E75</f>
        <v>-70.5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'CE-FLSH'!L76</f>
        <v>0</v>
      </c>
      <c r="E76" s="47" t="n">
        <f aca="false">'CE-FLSH'!M76</f>
        <v>-10268</v>
      </c>
      <c r="F76" s="13" t="n">
        <f aca="false">CE_GL!D76</f>
        <v>0</v>
      </c>
      <c r="G76" s="47" t="n">
        <f aca="false">CE_GL!E76</f>
        <v>-11539.4</v>
      </c>
      <c r="H76" s="13" t="n">
        <f aca="false">F76-D76</f>
        <v>0</v>
      </c>
      <c r="I76" s="47" t="n">
        <f aca="false">G76-E76</f>
        <v>-1271.4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'CE-FLSH'!L77</f>
        <v>0</v>
      </c>
      <c r="E77" s="47" t="n">
        <f aca="false">'CE-FLSH'!M77</f>
        <v>0</v>
      </c>
      <c r="F77" s="13" t="n">
        <f aca="false">CE_GL!D77</f>
        <v>0</v>
      </c>
      <c r="G77" s="47" t="n">
        <f aca="false">CE_GL!E77</f>
        <v>0</v>
      </c>
      <c r="H77" s="13" t="n">
        <f aca="false">F77-D77</f>
        <v>0</v>
      </c>
      <c r="I77" s="47" t="n">
        <f aca="false">G77-E77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'CE-FLSH'!L78</f>
        <v>0</v>
      </c>
      <c r="E78" s="47" t="n">
        <f aca="false">'CE-FLSH'!M78</f>
        <v>0</v>
      </c>
      <c r="F78" s="13" t="n">
        <f aca="false">CE_GL!D78</f>
        <v>0</v>
      </c>
      <c r="G78" s="47" t="n">
        <f aca="false">CE_GL!E78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'CE-FLSH'!L79</f>
        <v>0</v>
      </c>
      <c r="E79" s="47" t="n">
        <f aca="false">'CE-FLSH'!M79</f>
        <v>0</v>
      </c>
      <c r="F79" s="13" t="n">
        <f aca="false">CE_GL!D79</f>
        <v>0</v>
      </c>
      <c r="G79" s="47" t="n">
        <f aca="false">CE_GL!E79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'CE-FLSH'!L80</f>
        <v>0</v>
      </c>
      <c r="E80" s="47" t="n">
        <f aca="false">'CE-FLSH'!M80</f>
        <v>0</v>
      </c>
      <c r="F80" s="13" t="n">
        <f aca="false">CE_GL!D80</f>
        <v>0</v>
      </c>
      <c r="G80" s="47" t="n">
        <f aca="false">CE_GL!E80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'CE-FLSH'!L81</f>
        <v>0</v>
      </c>
      <c r="E81" s="47" t="n">
        <f aca="false">'CE-FLSH'!M81</f>
        <v>-126121</v>
      </c>
      <c r="F81" s="13" t="n">
        <f aca="false">CE_GL!D81</f>
        <v>0</v>
      </c>
      <c r="G81" s="47" t="n">
        <f aca="false">CE_GL!E81</f>
        <v>393315.7</v>
      </c>
      <c r="H81" s="13" t="n">
        <f aca="false">F81-D81</f>
        <v>0</v>
      </c>
      <c r="I81" s="47" t="n">
        <f aca="false">G81-E81</f>
        <v>519436.7</v>
      </c>
    </row>
    <row r="82" customFormat="false" ht="20.25" hidden="false" customHeight="true" outlineLevel="0" collapsed="false">
      <c r="A82" s="96"/>
      <c r="B82" s="97"/>
      <c r="C82" s="98" t="s">
        <v>96</v>
      </c>
      <c r="D82" s="131" t="n">
        <f aca="false">D16+D24+D29+D36+D43+D45+D47+D49</f>
        <v>0</v>
      </c>
      <c r="E82" s="132" t="n">
        <f aca="false">SUM(E72:E81)+E16+E24+E29+E36+E43+E45+E47+E49+E51+E56+E61+E66</f>
        <v>-731602.005710494</v>
      </c>
      <c r="F82" s="131" t="n">
        <f aca="false">F16+F24+F29+F36+F43+F45+F47+F49</f>
        <v>0</v>
      </c>
      <c r="G82" s="132" t="n">
        <f aca="false">SUM(G72:G81)+G16+G24+G29+G36+G43+G45+G47+G49+G51+G56+G61+G66</f>
        <v>82449.3140000103</v>
      </c>
      <c r="H82" s="131" t="n">
        <f aca="false">H16+H24+H29+H36+H43+H45+H47+H49</f>
        <v>0</v>
      </c>
      <c r="I82" s="132" t="n">
        <f aca="false">SUM(I72:I81)+I16+I24+I29+I36+I43+I45+I47+I49+I51+I56+I61+I66</f>
        <v>814051.3197105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159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'NE-FLSH'!L11</f>
        <v>115626241</v>
      </c>
      <c r="E11" s="47" t="n">
        <f aca="false">'NE-FLSH'!M11</f>
        <v>204484840</v>
      </c>
      <c r="F11" s="13" t="n">
        <f aca="false">NE_GL!D11</f>
        <v>124062383</v>
      </c>
      <c r="G11" s="47" t="n">
        <f aca="false">NE_GL!E11</f>
        <v>267904097.63</v>
      </c>
      <c r="H11" s="13" t="n">
        <f aca="false">F11-D11</f>
        <v>8436142</v>
      </c>
      <c r="I11" s="47" t="n">
        <f aca="false">G11-E11</f>
        <v>63419257.63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'NE-FLSH'!L12</f>
        <v>0</v>
      </c>
      <c r="E12" s="47" t="n">
        <f aca="false">'NE-FLSH'!M12</f>
        <v>0</v>
      </c>
      <c r="F12" s="13" t="n">
        <f aca="false">NE_GL!D12</f>
        <v>0</v>
      </c>
      <c r="G12" s="47" t="n">
        <f aca="false">NE_GL!E12</f>
        <v>-16360182.43</v>
      </c>
      <c r="H12" s="13" t="n">
        <f aca="false">F12-D12</f>
        <v>0</v>
      </c>
      <c r="I12" s="47" t="n">
        <f aca="false">G12-E12</f>
        <v>-16360182.43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'NE-FLSH'!L13</f>
        <v>84822596</v>
      </c>
      <c r="E13" s="47" t="n">
        <f aca="false">'NE-FLSH'!M13</f>
        <v>172796928.760495</v>
      </c>
      <c r="F13" s="13" t="n">
        <f aca="false">NE_GL!D13</f>
        <v>70923796</v>
      </c>
      <c r="G13" s="47" t="n">
        <f aca="false">NE_GL!E13</f>
        <v>147978095</v>
      </c>
      <c r="H13" s="13" t="n">
        <f aca="false">F13-D13</f>
        <v>-13898800</v>
      </c>
      <c r="I13" s="47" t="n">
        <f aca="false">G13-E13</f>
        <v>-24818833.7604949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'NE-FLSH'!L14</f>
        <v>0</v>
      </c>
      <c r="E14" s="47" t="n">
        <f aca="false">'NE-FLSH'!M14</f>
        <v>9846</v>
      </c>
      <c r="F14" s="13" t="n">
        <f aca="false">NE_GL!D14</f>
        <v>0</v>
      </c>
      <c r="G14" s="47" t="n">
        <f aca="false">NE_GL!E14</f>
        <v>0</v>
      </c>
      <c r="H14" s="13" t="n">
        <f aca="false">F14-D14</f>
        <v>0</v>
      </c>
      <c r="I14" s="47" t="n">
        <f aca="false">G14-E14</f>
        <v>-9846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'NE-FLSH'!L15</f>
        <v>0</v>
      </c>
      <c r="E15" s="47" t="n">
        <f aca="false">'NE-FLSH'!M15</f>
        <v>0</v>
      </c>
      <c r="F15" s="13" t="n">
        <f aca="false">NE_GL!D15</f>
        <v>0</v>
      </c>
      <c r="G15" s="47" t="n">
        <f aca="false">NE_GL!E15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200448837</v>
      </c>
      <c r="E16" s="48" t="n">
        <f aca="false">SUM(E11:E15)</f>
        <v>377291614.760495</v>
      </c>
      <c r="F16" s="17" t="n">
        <f aca="false">SUM(F11:F15)</f>
        <v>194986179</v>
      </c>
      <c r="G16" s="48" t="n">
        <f aca="false">SUM(G11:G15)</f>
        <v>399522010.2</v>
      </c>
      <c r="H16" s="17" t="n">
        <f aca="false">SUM(H11:H15)</f>
        <v>-5462658</v>
      </c>
      <c r="I16" s="48" t="n">
        <f aca="false">SUM(I11:I15)</f>
        <v>22230395.4395051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'NE-FLSH'!L19</f>
        <v>-114171418</v>
      </c>
      <c r="E19" s="47" t="n">
        <f aca="false">'NE-FLSH'!M19</f>
        <v>-205822962</v>
      </c>
      <c r="F19" s="13" t="n">
        <f aca="false">NE_GL!D19</f>
        <v>-119302634</v>
      </c>
      <c r="G19" s="47" t="n">
        <f aca="false">NE_GL!E19</f>
        <v>-226419489.45</v>
      </c>
      <c r="H19" s="13" t="n">
        <f aca="false">F19-D19</f>
        <v>-5131216</v>
      </c>
      <c r="I19" s="47" t="n">
        <f aca="false">G19-E19</f>
        <v>-20596527.45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'NE-FLSH'!L20</f>
        <v>0</v>
      </c>
      <c r="E20" s="47" t="n">
        <f aca="false">'NE-FLSH'!M20</f>
        <v>0</v>
      </c>
      <c r="F20" s="13" t="n">
        <f aca="false">NE_GL!D20</f>
        <v>0</v>
      </c>
      <c r="G20" s="47" t="n">
        <f aca="false">NE_GL!E20</f>
        <v>8475325.28</v>
      </c>
      <c r="H20" s="13" t="n">
        <f aca="false">F20-D20</f>
        <v>0</v>
      </c>
      <c r="I20" s="47" t="n">
        <f aca="false">G20-E20</f>
        <v>8475325.28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'NE-FLSH'!L21</f>
        <v>-75996667</v>
      </c>
      <c r="E21" s="47" t="n">
        <f aca="false">'NE-FLSH'!M21</f>
        <v>-158370293</v>
      </c>
      <c r="F21" s="13" t="n">
        <f aca="false">NE_GL!D21</f>
        <v>-69466461</v>
      </c>
      <c r="G21" s="47" t="n">
        <f aca="false">NE_GL!E21</f>
        <v>-145653791</v>
      </c>
      <c r="H21" s="13" t="n">
        <f aca="false">F21-D21</f>
        <v>6530206</v>
      </c>
      <c r="I21" s="47" t="n">
        <f aca="false">G21-E21</f>
        <v>12716502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'NE-FLSH'!L22</f>
        <v>0</v>
      </c>
      <c r="E22" s="47" t="n">
        <f aca="false">'NE-FLSH'!M22</f>
        <v>0</v>
      </c>
      <c r="F22" s="13" t="n">
        <f aca="false">NE_GL!D22</f>
        <v>0</v>
      </c>
      <c r="G22" s="47" t="n">
        <f aca="false">NE_GL!E22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'NE-FLSH'!L23</f>
        <v>894213</v>
      </c>
      <c r="E23" s="47" t="n">
        <f aca="false">'NE-FLSH'!M23</f>
        <v>1720010</v>
      </c>
      <c r="F23" s="13" t="n">
        <f aca="false">NE_GL!D23</f>
        <v>1259837</v>
      </c>
      <c r="G23" s="47" t="n">
        <f aca="false">NE_GL!E23</f>
        <v>2226131.979</v>
      </c>
      <c r="H23" s="13" t="n">
        <f aca="false">F23-D23</f>
        <v>365624</v>
      </c>
      <c r="I23" s="47" t="n">
        <f aca="false">G23-E23</f>
        <v>506121.979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-189273872</v>
      </c>
      <c r="E24" s="48" t="n">
        <f aca="false">SUM(E19:E23)</f>
        <v>-362473245</v>
      </c>
      <c r="F24" s="17" t="n">
        <f aca="false">SUM(F19:F23)</f>
        <v>-187509258</v>
      </c>
      <c r="G24" s="48" t="n">
        <f aca="false">SUM(G19:G23)</f>
        <v>-361371823.191</v>
      </c>
      <c r="H24" s="17" t="n">
        <f aca="false">SUM(H19:H23)</f>
        <v>1764614</v>
      </c>
      <c r="I24" s="48" t="n">
        <f aca="false">SUM(I19:I23)</f>
        <v>1101421.80900001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'NE-FLSH'!L27</f>
        <v>-978794</v>
      </c>
      <c r="E27" s="47" t="n">
        <f aca="false">'NE-FLSH'!M27</f>
        <v>-1772939</v>
      </c>
      <c r="F27" s="13" t="n">
        <f aca="false">NE_GL!D27</f>
        <v>9657096</v>
      </c>
      <c r="G27" s="47" t="n">
        <f aca="false">NE_GL!E27</f>
        <v>17557451.59</v>
      </c>
      <c r="H27" s="13" t="n">
        <f aca="false">F27-D27</f>
        <v>10635890</v>
      </c>
      <c r="I27" s="47" t="n">
        <f aca="false">G27-E27</f>
        <v>19330390.59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'NE-FLSH'!L28</f>
        <v>1476461</v>
      </c>
      <c r="E28" s="47" t="n">
        <f aca="false">'NE-FLSH'!M28</f>
        <v>2857245</v>
      </c>
      <c r="F28" s="13" t="n">
        <f aca="false">NE_GL!D28</f>
        <v>-4219301</v>
      </c>
      <c r="G28" s="47" t="n">
        <f aca="false">NE_GL!E28</f>
        <v>-7858592.45</v>
      </c>
      <c r="H28" s="13" t="n">
        <f aca="false">F28-D28</f>
        <v>-5695762</v>
      </c>
      <c r="I28" s="47" t="n">
        <f aca="false">G28-E28</f>
        <v>-10715837.45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497667</v>
      </c>
      <c r="E29" s="48" t="n">
        <f aca="false">SUM(E27:E28)</f>
        <v>1084306</v>
      </c>
      <c r="F29" s="17" t="n">
        <f aca="false">SUM(F27:F28)</f>
        <v>5437795</v>
      </c>
      <c r="G29" s="48" t="n">
        <f aca="false">SUM(G27:G28)</f>
        <v>9698859.14</v>
      </c>
      <c r="H29" s="17" t="n">
        <f aca="false">SUM(H27:H28)</f>
        <v>4940128</v>
      </c>
      <c r="I29" s="48" t="n">
        <f aca="false">SUM(I27:I28)</f>
        <v>8614553.14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'NE-FLSH'!L32</f>
        <v>160916</v>
      </c>
      <c r="E32" s="47" t="n">
        <f aca="false">'NE-FLSH'!M32</f>
        <v>310946</v>
      </c>
      <c r="F32" s="13" t="n">
        <f aca="false">NE_GL!D32</f>
        <v>-198384</v>
      </c>
      <c r="G32" s="47" t="n">
        <f aca="false">NE_GL!E32</f>
        <v>-350544.304</v>
      </c>
      <c r="H32" s="13" t="n">
        <f aca="false">F32-D32</f>
        <v>-359300</v>
      </c>
      <c r="I32" s="47" t="n">
        <f aca="false">G32-E32</f>
        <v>-661490.304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'NE-FLSH'!L33</f>
        <v>92358</v>
      </c>
      <c r="E33" s="47" t="n">
        <f aca="false">'NE-FLSH'!M33</f>
        <v>138835.479622995</v>
      </c>
      <c r="F33" s="13" t="n">
        <f aca="false">NE_GL!D33</f>
        <v>-81918</v>
      </c>
      <c r="G33" s="47" t="n">
        <f aca="false">NE_GL!E33</f>
        <v>-236309.39</v>
      </c>
      <c r="H33" s="13" t="n">
        <f aca="false">F33-D33</f>
        <v>-174276</v>
      </c>
      <c r="I33" s="47" t="n">
        <f aca="false">G33-E33</f>
        <v>-375144.869622995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'NE-FLSH'!L34</f>
        <v>370827</v>
      </c>
      <c r="E34" s="47" t="n">
        <f aca="false">'NE-FLSH'!M34</f>
        <v>681979</v>
      </c>
      <c r="F34" s="13" t="n">
        <f aca="false">NE_GL!D34</f>
        <v>280120</v>
      </c>
      <c r="G34" s="47" t="n">
        <f aca="false">NE_GL!E34</f>
        <v>514229.76</v>
      </c>
      <c r="H34" s="13" t="n">
        <f aca="false">F34-D34</f>
        <v>-90707</v>
      </c>
      <c r="I34" s="47" t="n">
        <f aca="false">G34-E34</f>
        <v>-167749.24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'NE-FLSH'!L35</f>
        <v>-296839</v>
      </c>
      <c r="E35" s="47" t="n">
        <f aca="false">'NE-FLSH'!M35</f>
        <v>-557042</v>
      </c>
      <c r="F35" s="13" t="n">
        <f aca="false">NE_GL!D35</f>
        <v>-33000</v>
      </c>
      <c r="G35" s="47" t="n">
        <f aca="false">NE_GL!E35</f>
        <v>-56931.01</v>
      </c>
      <c r="H35" s="13" t="n">
        <f aca="false">F35-D35</f>
        <v>263839</v>
      </c>
      <c r="I35" s="47" t="n">
        <f aca="false">G35-E35</f>
        <v>500110.99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327262</v>
      </c>
      <c r="E36" s="48" t="n">
        <f aca="false">SUM(E32:E35)</f>
        <v>574718.479622995</v>
      </c>
      <c r="F36" s="17" t="n">
        <f aca="false">SUM(F32:F35)</f>
        <v>-33182</v>
      </c>
      <c r="G36" s="48" t="n">
        <f aca="false">SUM(G32:G35)</f>
        <v>-129554.944</v>
      </c>
      <c r="H36" s="17" t="n">
        <f aca="false">SUM(H32:H35)</f>
        <v>-360444</v>
      </c>
      <c r="I36" s="48" t="n">
        <f aca="false">SUM(I32:I35)</f>
        <v>-704273.423622995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'NE-FLSH'!L39</f>
        <v>888159</v>
      </c>
      <c r="E39" s="47" t="n">
        <f aca="false">'NE-FLSH'!M39</f>
        <v>1591242</v>
      </c>
      <c r="F39" s="13" t="n">
        <f aca="false">NE_GL!D39</f>
        <v>-53792</v>
      </c>
      <c r="G39" s="47" t="n">
        <f aca="false">NE_GL!E39</f>
        <v>-159016.1</v>
      </c>
      <c r="H39" s="13" t="n">
        <f aca="false">F39-D39</f>
        <v>-941951</v>
      </c>
      <c r="I39" s="47" t="n">
        <f aca="false">G39-E39</f>
        <v>-1750258.1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'NE-FLSH'!L40</f>
        <v>-13695957</v>
      </c>
      <c r="E40" s="47" t="n">
        <f aca="false">'NE-FLSH'!M40</f>
        <v>-14078658</v>
      </c>
      <c r="F40" s="13" t="n">
        <f aca="false">NE_GL!D40</f>
        <v>-12506825</v>
      </c>
      <c r="G40" s="47" t="n">
        <f aca="false">NE_GL!E40</f>
        <v>-28375508.44</v>
      </c>
      <c r="H40" s="13" t="n">
        <f aca="false">F40-D40</f>
        <v>1189132</v>
      </c>
      <c r="I40" s="47" t="n">
        <f aca="false">G40-E40</f>
        <v>-14296850.44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'NE-FLSH'!L41</f>
        <v>0</v>
      </c>
      <c r="E41" s="47" t="n">
        <f aca="false">'NE-FLSH'!M41</f>
        <v>0</v>
      </c>
      <c r="F41" s="13" t="n">
        <f aca="false">NE_GL!D41</f>
        <v>0</v>
      </c>
      <c r="G41" s="47" t="n">
        <f aca="false">NE_GL!E41</f>
        <v>278626</v>
      </c>
      <c r="H41" s="13" t="n">
        <f aca="false">F41-D41</f>
        <v>0</v>
      </c>
      <c r="I41" s="47" t="n">
        <f aca="false">G41-E41</f>
        <v>278626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-13695957</v>
      </c>
      <c r="E42" s="48" t="n">
        <f aca="false">SUM(E40:E41)</f>
        <v>-14078658</v>
      </c>
      <c r="F42" s="17" t="n">
        <f aca="false">SUM(F40:F41)</f>
        <v>-12506825</v>
      </c>
      <c r="G42" s="48" t="n">
        <f aca="false">SUM(G40:G41)</f>
        <v>-28096882.44</v>
      </c>
      <c r="H42" s="17" t="n">
        <f aca="false">SUM(H40:H41)</f>
        <v>1189132</v>
      </c>
      <c r="I42" s="48" t="n">
        <f aca="false">SUM(I40:I41)</f>
        <v>-14018224.44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-12807798</v>
      </c>
      <c r="E43" s="48" t="n">
        <f aca="false">E42+E39</f>
        <v>-12487416</v>
      </c>
      <c r="F43" s="17" t="n">
        <f aca="false">F42+F39</f>
        <v>-12560617</v>
      </c>
      <c r="G43" s="48" t="n">
        <f aca="false">G42+G39</f>
        <v>-28255898.54</v>
      </c>
      <c r="H43" s="17" t="n">
        <f aca="false">H42+H39</f>
        <v>247181</v>
      </c>
      <c r="I43" s="48" t="n">
        <f aca="false">I42+I39</f>
        <v>-15768482.54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'NE-FLSH'!L45</f>
        <v>0</v>
      </c>
      <c r="E45" s="47" t="n">
        <f aca="false">'NE-FLSH'!M45</f>
        <v>0</v>
      </c>
      <c r="F45" s="13" t="n">
        <f aca="false">NE_GL!D45</f>
        <v>0</v>
      </c>
      <c r="G45" s="47" t="n">
        <f aca="false">NE_GL!E45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'NE-FLSH'!L47</f>
        <v>0</v>
      </c>
      <c r="E47" s="47" t="n">
        <f aca="false">'NE-FLSH'!M47</f>
        <v>0</v>
      </c>
      <c r="F47" s="13" t="n">
        <f aca="false">NE_GL!D47</f>
        <v>0</v>
      </c>
      <c r="G47" s="47" t="n">
        <f aca="false">NE_GL!E47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'NE-FLSH'!L49</f>
        <v>927904</v>
      </c>
      <c r="E49" s="47" t="n">
        <f aca="false">'NE-FLSH'!M49</f>
        <v>1694569.74667513</v>
      </c>
      <c r="F49" s="13" t="n">
        <f aca="false">NE_GL!D49</f>
        <v>-320917</v>
      </c>
      <c r="G49" s="47" t="n">
        <f aca="false">NE_GL!E49</f>
        <v>-567852.989</v>
      </c>
      <c r="H49" s="13" t="n">
        <f aca="false">F49-D49</f>
        <v>-1248821</v>
      </c>
      <c r="I49" s="47" t="n">
        <f aca="false">G49-E49</f>
        <v>-2262422.73567513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'NE-FLSH'!L51</f>
        <v>-894213</v>
      </c>
      <c r="E51" s="47" t="n">
        <f aca="false">'NE-FLSH'!M51</f>
        <v>-1831541.70406761</v>
      </c>
      <c r="F51" s="13" t="n">
        <f aca="false">NE_GL!D51</f>
        <v>-1701259</v>
      </c>
      <c r="G51" s="47" t="n">
        <f aca="false">NE_GL!E51</f>
        <v>-2226131.979</v>
      </c>
      <c r="H51" s="13" t="n">
        <f aca="false">F51-D51</f>
        <v>-807046</v>
      </c>
      <c r="I51" s="47" t="n">
        <f aca="false">G51-E51</f>
        <v>-394590.274932387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'NE-FLSH'!L54</f>
        <v>0</v>
      </c>
      <c r="E54" s="47" t="n">
        <f aca="false">'NE-FLSH'!M54</f>
        <v>-1952872</v>
      </c>
      <c r="F54" s="13" t="n">
        <f aca="false">NE_GL!D54</f>
        <v>-66624562</v>
      </c>
      <c r="G54" s="47" t="n">
        <f aca="false">NE_GL!E54</f>
        <v>-1623965.29</v>
      </c>
      <c r="H54" s="13" t="n">
        <f aca="false">F54-D54</f>
        <v>-66624562</v>
      </c>
      <c r="I54" s="47" t="n">
        <f aca="false">G54-E54</f>
        <v>328906.71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'NE-FLSH'!L55</f>
        <v>0</v>
      </c>
      <c r="E55" s="47" t="n">
        <f aca="false">'NE-FLSH'!M55</f>
        <v>-12941863</v>
      </c>
      <c r="F55" s="13" t="n">
        <f aca="false">NE_GL!D55</f>
        <v>0</v>
      </c>
      <c r="G55" s="47" t="n">
        <f aca="false">NE_GL!E55</f>
        <v>-15397685.62</v>
      </c>
      <c r="H55" s="13" t="n">
        <f aca="false">F55-D55</f>
        <v>0</v>
      </c>
      <c r="I55" s="47" t="n">
        <f aca="false">G55-E55</f>
        <v>-2455822.62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-14894735</v>
      </c>
      <c r="F56" s="17" t="n">
        <f aca="false">SUM(F54:F55)</f>
        <v>-66624562</v>
      </c>
      <c r="G56" s="48" t="n">
        <f aca="false">SUM(G54:G55)</f>
        <v>-17021650.91</v>
      </c>
      <c r="H56" s="17" t="n">
        <f aca="false">SUM(H54:H55)</f>
        <v>-66624562</v>
      </c>
      <c r="I56" s="48" t="n">
        <f aca="false">SUM(I54:I55)</f>
        <v>-2126915.91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'NE-FLSH'!L59</f>
        <v>0</v>
      </c>
      <c r="E59" s="47" t="n">
        <f aca="false">'NE-FLSH'!M59</f>
        <v>0</v>
      </c>
      <c r="F59" s="13" t="n">
        <f aca="false">NE_GL!D59</f>
        <v>0</v>
      </c>
      <c r="G59" s="47" t="n">
        <f aca="false">NE_GL!E59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'NE-FLSH'!L60</f>
        <v>0</v>
      </c>
      <c r="E60" s="47" t="n">
        <f aca="false">'NE-FLSH'!M60</f>
        <v>-133947.92</v>
      </c>
      <c r="F60" s="13" t="n">
        <f aca="false">NE_GL!D60</f>
        <v>0</v>
      </c>
      <c r="G60" s="47" t="n">
        <f aca="false">NE_GL!E60</f>
        <v>0</v>
      </c>
      <c r="H60" s="13" t="n">
        <f aca="false">F60-D60</f>
        <v>0</v>
      </c>
      <c r="I60" s="47" t="n">
        <f aca="false">G60-E60</f>
        <v>133947.92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-133947.92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133947.92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'NE-FLSH'!L64</f>
        <v>0</v>
      </c>
      <c r="E64" s="47" t="n">
        <f aca="false">'NE-FLSH'!M64</f>
        <v>182067.92</v>
      </c>
      <c r="F64" s="13" t="n">
        <f aca="false">NE_GL!D64</f>
        <v>0</v>
      </c>
      <c r="G64" s="47" t="n">
        <f aca="false">NE_GL!E64</f>
        <v>0</v>
      </c>
      <c r="H64" s="13" t="n">
        <f aca="false">F64-D64</f>
        <v>0</v>
      </c>
      <c r="I64" s="47" t="n">
        <f aca="false">G64-E64</f>
        <v>-182067.92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'NE-FLSH'!L65</f>
        <v>0</v>
      </c>
      <c r="E65" s="47" t="n">
        <f aca="false">'NE-FLSH'!M65</f>
        <v>0</v>
      </c>
      <c r="F65" s="13" t="n">
        <f aca="false">NE_GL!D65</f>
        <v>0</v>
      </c>
      <c r="G65" s="47" t="n">
        <f aca="false">NE_GL!E65</f>
        <v>0</v>
      </c>
      <c r="H65" s="13" t="n">
        <f aca="false">F65-D65</f>
        <v>0</v>
      </c>
      <c r="I65" s="47" t="n">
        <f aca="false">G65-E65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182067.92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-182067.92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'NE-FLSH'!L70</f>
        <v>0</v>
      </c>
      <c r="E70" s="47" t="n">
        <f aca="false">'NE-FLSH'!M70</f>
        <v>-3892111</v>
      </c>
      <c r="F70" s="13" t="n">
        <f aca="false">NE_GL!D70</f>
        <v>0</v>
      </c>
      <c r="G70" s="47" t="n">
        <f aca="false">NE_GL!E70</f>
        <v>-11762935.85</v>
      </c>
      <c r="H70" s="13" t="n">
        <f aca="false">F70-D70</f>
        <v>0</v>
      </c>
      <c r="I70" s="47" t="n">
        <f aca="false">G70-E70</f>
        <v>-7870824.85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'NE-FLSH'!L71</f>
        <v>0</v>
      </c>
      <c r="E71" s="47" t="n">
        <f aca="false">'NE-FLSH'!M71</f>
        <v>-7870825</v>
      </c>
      <c r="F71" s="13" t="n">
        <f aca="false">NE_GL!D71</f>
        <v>0</v>
      </c>
      <c r="G71" s="47" t="n">
        <f aca="false">NE_GL!E71</f>
        <v>0</v>
      </c>
      <c r="H71" s="13" t="n">
        <f aca="false">F71-D71</f>
        <v>0</v>
      </c>
      <c r="I71" s="47" t="n">
        <f aca="false">G71-E71</f>
        <v>7870825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-11762936</v>
      </c>
      <c r="F72" s="17" t="n">
        <f aca="false">SUM(F70:F71)</f>
        <v>0</v>
      </c>
      <c r="G72" s="48" t="n">
        <f aca="false">SUM(G70:G71)</f>
        <v>-11762935.85</v>
      </c>
      <c r="H72" s="17" t="n">
        <f aca="false">SUM(H70:H71)</f>
        <v>0</v>
      </c>
      <c r="I72" s="48" t="n">
        <f aca="false">SUM(I70:I71)</f>
        <v>0.150000000372529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'NE-FLSH'!L73</f>
        <v>0</v>
      </c>
      <c r="E73" s="47" t="n">
        <f aca="false">'NE-FLSH'!M73</f>
        <v>0</v>
      </c>
      <c r="F73" s="13" t="n">
        <f aca="false">NE_GL!D73</f>
        <v>0</v>
      </c>
      <c r="G73" s="47" t="n">
        <f aca="false">NE_GL!E73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'NE-FLSH'!L74</f>
        <v>0</v>
      </c>
      <c r="E74" s="47" t="n">
        <f aca="false">'NE-FLSH'!M74</f>
        <v>10703637</v>
      </c>
      <c r="F74" s="13" t="n">
        <f aca="false">NE_GL!D74</f>
        <v>0</v>
      </c>
      <c r="G74" s="47" t="n">
        <f aca="false">NE_GL!E74</f>
        <v>13034492</v>
      </c>
      <c r="H74" s="13" t="n">
        <f aca="false">F74-D74</f>
        <v>0</v>
      </c>
      <c r="I74" s="47" t="n">
        <f aca="false">G74-E74</f>
        <v>2330855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'NE-FLSH'!L75</f>
        <v>0</v>
      </c>
      <c r="E75" s="47" t="n">
        <f aca="false">'NE-FLSH'!M75</f>
        <v>191499.5</v>
      </c>
      <c r="F75" s="13" t="n">
        <f aca="false">NE_GL!D75</f>
        <v>0</v>
      </c>
      <c r="G75" s="47" t="n">
        <f aca="false">NE_GL!E75</f>
        <v>191500</v>
      </c>
      <c r="H75" s="13" t="n">
        <f aca="false">F75-D75</f>
        <v>0</v>
      </c>
      <c r="I75" s="47" t="n">
        <f aca="false">G75-E75</f>
        <v>0.5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'NE-FLSH'!L76</f>
        <v>0</v>
      </c>
      <c r="E76" s="47" t="n">
        <f aca="false">'NE-FLSH'!M76</f>
        <v>0</v>
      </c>
      <c r="F76" s="13" t="n">
        <f aca="false">NE_GL!D76</f>
        <v>0</v>
      </c>
      <c r="G76" s="47" t="n">
        <f aca="false">NE_GL!E76</f>
        <v>-217667.54</v>
      </c>
      <c r="H76" s="13" t="n">
        <f aca="false">F76-D76</f>
        <v>0</v>
      </c>
      <c r="I76" s="47" t="n">
        <f aca="false">G76-E76</f>
        <v>-217667.54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'NE-FLSH'!L77</f>
        <v>0</v>
      </c>
      <c r="E77" s="47" t="n">
        <f aca="false">'NE-FLSH'!M77</f>
        <v>1738274</v>
      </c>
      <c r="F77" s="13" t="n">
        <f aca="false">NE_GL!D77</f>
        <v>0</v>
      </c>
      <c r="G77" s="47" t="n">
        <f aca="false">NE_GL!E77</f>
        <v>-3276809</v>
      </c>
      <c r="H77" s="13" t="n">
        <f aca="false">F77-D77</f>
        <v>0</v>
      </c>
      <c r="I77" s="47" t="n">
        <f aca="false">G77-E77</f>
        <v>-5015083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'NE-FLSH'!L78</f>
        <v>0</v>
      </c>
      <c r="E78" s="47" t="n">
        <f aca="false">'NE-FLSH'!M78</f>
        <v>23732.945</v>
      </c>
      <c r="F78" s="13" t="n">
        <f aca="false">NE_GL!D78</f>
        <v>0</v>
      </c>
      <c r="G78" s="47" t="n">
        <f aca="false">NE_GL!E78</f>
        <v>0</v>
      </c>
      <c r="H78" s="13" t="n">
        <f aca="false">F78-D78</f>
        <v>0</v>
      </c>
      <c r="I78" s="47" t="n">
        <f aca="false">G78-E78</f>
        <v>-23732.945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'NE-FLSH'!L79</f>
        <v>0</v>
      </c>
      <c r="E79" s="47" t="n">
        <f aca="false">'NE-FLSH'!M79</f>
        <v>12201070</v>
      </c>
      <c r="F79" s="13" t="n">
        <f aca="false">NE_GL!D79</f>
        <v>0</v>
      </c>
      <c r="G79" s="47" t="n">
        <f aca="false">NE_GL!E79</f>
        <v>0</v>
      </c>
      <c r="H79" s="13" t="n">
        <f aca="false">F79-D79</f>
        <v>0</v>
      </c>
      <c r="I79" s="47" t="n">
        <f aca="false">G79-E79</f>
        <v>-12201070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'NE-FLSH'!L80</f>
        <v>0</v>
      </c>
      <c r="E80" s="47" t="n">
        <f aca="false">'NE-FLSH'!M80</f>
        <v>152798.017028186</v>
      </c>
      <c r="F80" s="13" t="n">
        <f aca="false">NE_GL!D80</f>
        <v>0</v>
      </c>
      <c r="G80" s="47" t="n">
        <f aca="false">NE_GL!E80</f>
        <v>0</v>
      </c>
      <c r="H80" s="13" t="n">
        <f aca="false">F80-D80</f>
        <v>0</v>
      </c>
      <c r="I80" s="47" t="n">
        <f aca="false">G80-E80</f>
        <v>-152798.017028186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'NE-FLSH'!L81</f>
        <v>0</v>
      </c>
      <c r="E81" s="47" t="n">
        <f aca="false">'NE-FLSH'!M81</f>
        <v>-1568146</v>
      </c>
      <c r="F81" s="13" t="n">
        <f aca="false">NE_GL!D81</f>
        <v>0</v>
      </c>
      <c r="G81" s="47" t="n">
        <f aca="false">NE_GL!E81</f>
        <v>646621.33</v>
      </c>
      <c r="H81" s="13" t="n">
        <f aca="false">F81-D81</f>
        <v>0</v>
      </c>
      <c r="I81" s="47" t="n">
        <f aca="false">G81-E81</f>
        <v>2214767.33</v>
      </c>
    </row>
    <row r="82" customFormat="false" ht="20.25" hidden="false" customHeight="true" outlineLevel="0" collapsed="false">
      <c r="A82" s="133"/>
      <c r="B82" s="134"/>
      <c r="C82" s="135" t="s">
        <v>96</v>
      </c>
      <c r="D82" s="136" t="n">
        <f aca="false">D16+D24+D29+D36+D43+D45+D47+D49</f>
        <v>120000</v>
      </c>
      <c r="E82" s="88" t="n">
        <f aca="false">SUM(E72:E81)+E16+E24+E29+E36+E43+E45+E47+E49+E51+E56+E61+E66</f>
        <v>686320.744753603</v>
      </c>
      <c r="F82" s="136" t="n">
        <f aca="false">F16+F24+F29+F36+F43+F45+F47+F49</f>
        <v>0</v>
      </c>
      <c r="G82" s="88" t="n">
        <f aca="false">SUM(G72:G81)+G16+G24+G29+G36+G43+G45+G47+G49+G51+G56+G61+G66</f>
        <v>-1736842.27300006</v>
      </c>
      <c r="H82" s="136" t="n">
        <f aca="false">H16+H24+H29+H36+H43+H45+H47+H49</f>
        <v>-120000</v>
      </c>
      <c r="I82" s="88" t="n">
        <f aca="false">SUM(I72:I81)+I16+I24+I29+I36+I43+I45+I47+I49+I51+I56+I61+I66</f>
        <v>-2423163.01775361</v>
      </c>
      <c r="J82" s="70"/>
      <c r="K82" s="70"/>
      <c r="L82" s="70"/>
      <c r="M82" s="70"/>
      <c r="N82" s="70"/>
      <c r="O82" s="70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19</v>
      </c>
      <c r="B85" s="52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2"/>
      <c r="C86" s="54" t="s">
        <v>98</v>
      </c>
      <c r="D86" s="63" t="n">
        <f aca="false">'NE-FLSH'!L86</f>
        <v>0</v>
      </c>
      <c r="E86" s="63" t="n">
        <f aca="false">'NE-FLSH'!M86</f>
        <v>97571</v>
      </c>
      <c r="F86" s="63" t="n">
        <f aca="false">NE_GL!D86</f>
        <v>0</v>
      </c>
      <c r="G86" s="63" t="n">
        <f aca="false">NE_GL!E86</f>
        <v>97571.85</v>
      </c>
      <c r="H86" s="63" t="n">
        <f aca="false">F86-D86</f>
        <v>0</v>
      </c>
      <c r="I86" s="63" t="n">
        <f aca="false">G86-E86</f>
        <v>0.850000000005821</v>
      </c>
    </row>
    <row r="87" customFormat="false" ht="12.75" hidden="false" customHeight="false" outlineLevel="0" collapsed="false">
      <c r="A87" s="3"/>
      <c r="B87" s="52"/>
      <c r="C87" s="54" t="s">
        <v>88</v>
      </c>
      <c r="D87" s="64" t="n">
        <f aca="false">'NE-FLSH'!L87</f>
        <v>0</v>
      </c>
      <c r="E87" s="64" t="n">
        <f aca="false">'NE-FLSH'!M87</f>
        <v>0</v>
      </c>
      <c r="F87" s="64" t="n">
        <f aca="false">NE_GL!D87</f>
        <v>0</v>
      </c>
      <c r="G87" s="64" t="n">
        <f aca="false">NE_GL!E87</f>
        <v>0</v>
      </c>
      <c r="H87" s="64" t="n">
        <f aca="false">F87-D87</f>
        <v>0</v>
      </c>
      <c r="I87" s="64" t="n">
        <f aca="false">G87-E87</f>
        <v>0</v>
      </c>
    </row>
    <row r="88" customFormat="false" ht="12.75" hidden="false" customHeight="false" outlineLevel="0" collapsed="false">
      <c r="A88" s="3"/>
      <c r="B88" s="52"/>
      <c r="C88" s="54" t="s">
        <v>89</v>
      </c>
      <c r="D88" s="65" t="n">
        <f aca="false">'NE-FLSH'!L88</f>
        <v>0</v>
      </c>
      <c r="E88" s="65" t="n">
        <f aca="false">'NE-FLSH'!M88</f>
        <v>-201905</v>
      </c>
      <c r="F88" s="65" t="n">
        <f aca="false">NE_GL!D88</f>
        <v>0</v>
      </c>
      <c r="G88" s="65" t="n">
        <f aca="false">NE_GL!E88</f>
        <v>-202000</v>
      </c>
      <c r="H88" s="65" t="n">
        <f aca="false">F88-D88</f>
        <v>0</v>
      </c>
      <c r="I88" s="65" t="n">
        <f aca="false">G88-E88</f>
        <v>-95</v>
      </c>
    </row>
    <row r="89" customFormat="false" ht="12.75" hidden="false" customHeight="false" outlineLevel="0" collapsed="false">
      <c r="A89" s="66"/>
      <c r="B89" s="67"/>
      <c r="C89" s="68" t="s">
        <v>99</v>
      </c>
      <c r="D89" s="69" t="n">
        <f aca="false">SUM(D86:D88)</f>
        <v>0</v>
      </c>
      <c r="E89" s="69" t="n">
        <f aca="false">SUM(E86:E88)</f>
        <v>-104334</v>
      </c>
      <c r="F89" s="69" t="n">
        <f aca="false">SUM(F86:F88)</f>
        <v>0</v>
      </c>
      <c r="G89" s="69" t="n">
        <f aca="false">SUM(G86:G88)</f>
        <v>-104428.15</v>
      </c>
      <c r="H89" s="69" t="n">
        <f aca="false">SUM(H86:H88)</f>
        <v>0</v>
      </c>
      <c r="I89" s="69" t="n">
        <f aca="false">SUM(I86:I88)</f>
        <v>-94.1499999999942</v>
      </c>
      <c r="J89" s="70"/>
      <c r="K89" s="70"/>
      <c r="L89" s="70"/>
      <c r="M89" s="70"/>
      <c r="N89" s="70"/>
      <c r="O89" s="70"/>
    </row>
    <row r="90" customFormat="false" ht="12.75" hidden="false" customHeight="false" outlineLevel="0" collapsed="false">
      <c r="A90" s="71"/>
      <c r="B90" s="67"/>
      <c r="C90" s="70"/>
      <c r="D90" s="72"/>
      <c r="E90" s="72"/>
      <c r="F90" s="72"/>
      <c r="G90" s="72"/>
      <c r="H90" s="72"/>
      <c r="I90" s="72"/>
      <c r="J90" s="70"/>
      <c r="K90" s="70"/>
      <c r="L90" s="70"/>
      <c r="M90" s="70"/>
      <c r="N90" s="70"/>
      <c r="O90" s="70"/>
    </row>
    <row r="91" customFormat="false" ht="12.75" hidden="false" customHeight="false" outlineLevel="0" collapsed="false">
      <c r="A91" s="66"/>
      <c r="B91" s="67"/>
      <c r="C91" s="68" t="s">
        <v>100</v>
      </c>
      <c r="D91" s="69" t="n">
        <f aca="false">+D82+D89</f>
        <v>120000</v>
      </c>
      <c r="E91" s="69" t="n">
        <f aca="false">+E82+E89</f>
        <v>581986.744753603</v>
      </c>
      <c r="F91" s="69" t="n">
        <f aca="false">+F82+F89</f>
        <v>0</v>
      </c>
      <c r="G91" s="69" t="n">
        <f aca="false">+G82+G89</f>
        <v>-1841270.42300006</v>
      </c>
      <c r="H91" s="69" t="n">
        <f aca="false">+H82+H89</f>
        <v>-120000</v>
      </c>
      <c r="I91" s="69" t="n">
        <f aca="false">+I82+I89</f>
        <v>-2423257.1677536</v>
      </c>
      <c r="J91" s="70"/>
      <c r="K91" s="70"/>
      <c r="L91" s="70"/>
      <c r="M91" s="70"/>
      <c r="N91" s="70"/>
      <c r="O91" s="70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8" activePane="bottomRight" state="frozen"/>
      <selection pane="topLeft" activeCell="A1" activeCellId="0" sqref="A1"/>
      <selection pane="topRight" activeCell="D1" activeCellId="0" sqref="D1"/>
      <selection pane="bottomLeft" activeCell="A58" activeCellId="0" sqref="A58"/>
      <selection pane="bottomRight" activeCell="A58" activeCellId="0" sqref="A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160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'SE-EGM-FLSH'!L11</f>
        <v>0</v>
      </c>
      <c r="E11" s="47" t="n">
        <f aca="false">'SE-EGM-FLSH'!M11</f>
        <v>0</v>
      </c>
      <c r="F11" s="13" t="n">
        <f aca="false">'SE-EGM-GL'!D11</f>
        <v>0</v>
      </c>
      <c r="G11" s="47" t="n">
        <f aca="false">'SE-EGM-GL'!E11</f>
        <v>0</v>
      </c>
      <c r="H11" s="13" t="n">
        <f aca="false">F11-D11</f>
        <v>0</v>
      </c>
      <c r="I11" s="47" t="n">
        <f aca="false">G11-E11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'SE-EGM-FLSH'!L12</f>
        <v>0</v>
      </c>
      <c r="E12" s="47" t="n">
        <f aca="false">'SE-EGM-FLSH'!M12</f>
        <v>0</v>
      </c>
      <c r="F12" s="13" t="n">
        <f aca="false">'SE-EGM-GL'!D12</f>
        <v>0</v>
      </c>
      <c r="G12" s="47" t="n">
        <f aca="false">'SE-EGM-GL'!E12</f>
        <v>0</v>
      </c>
      <c r="H12" s="13" t="n">
        <f aca="false">F12-D12</f>
        <v>0</v>
      </c>
      <c r="I12" s="47" t="n">
        <f aca="false">G12-E12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'SE-EGM-FLSH'!L13</f>
        <v>0</v>
      </c>
      <c r="E13" s="47" t="n">
        <f aca="false">'SE-EGM-FLSH'!M13</f>
        <v>0</v>
      </c>
      <c r="F13" s="13" t="n">
        <f aca="false">'SE-EGM-GL'!D13</f>
        <v>0</v>
      </c>
      <c r="G13" s="47" t="n">
        <f aca="false">'SE-EGM-GL'!E13</f>
        <v>0</v>
      </c>
      <c r="H13" s="13" t="n">
        <f aca="false">F13-D13</f>
        <v>0</v>
      </c>
      <c r="I13" s="47" t="n">
        <f aca="false">G13-E13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'SE-EGM-FLSH'!L14</f>
        <v>0</v>
      </c>
      <c r="E14" s="47" t="n">
        <f aca="false">'SE-EGM-FLSH'!M14</f>
        <v>0</v>
      </c>
      <c r="F14" s="13" t="n">
        <f aca="false">'SE-EGM-GL'!D14</f>
        <v>0</v>
      </c>
      <c r="G14" s="47" t="n">
        <f aca="false">'SE-EGM-GL'!E14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'SE-EGM-FLSH'!L15</f>
        <v>0</v>
      </c>
      <c r="E15" s="47" t="n">
        <f aca="false">'SE-EGM-FLSH'!M15</f>
        <v>0</v>
      </c>
      <c r="F15" s="13" t="n">
        <f aca="false">'SE-EGM-GL'!D15</f>
        <v>0</v>
      </c>
      <c r="G15" s="47" t="n">
        <f aca="false">'SE-EGM-GL'!E15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0</v>
      </c>
      <c r="E16" s="48" t="n">
        <f aca="false">SUM(E11:E15)</f>
        <v>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'SE-EGM-FLSH'!L19</f>
        <v>0</v>
      </c>
      <c r="E19" s="47" t="n">
        <f aca="false">'SE-EGM-FLSH'!M19</f>
        <v>0</v>
      </c>
      <c r="F19" s="13" t="n">
        <f aca="false">'SE-EGM-GL'!D19</f>
        <v>0</v>
      </c>
      <c r="G19" s="47" t="n">
        <f aca="false">'SE-EGM-GL'!E19</f>
        <v>0</v>
      </c>
      <c r="H19" s="13" t="n">
        <f aca="false">F19-D19</f>
        <v>0</v>
      </c>
      <c r="I19" s="47" t="n">
        <f aca="false">G19-E19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'SE-EGM-FLSH'!L20</f>
        <v>0</v>
      </c>
      <c r="E20" s="47" t="n">
        <f aca="false">'SE-EGM-FLSH'!M20</f>
        <v>0</v>
      </c>
      <c r="F20" s="13" t="n">
        <f aca="false">'SE-EGM-GL'!D20</f>
        <v>0</v>
      </c>
      <c r="G20" s="47" t="n">
        <f aca="false">'SE-EGM-GL'!E20</f>
        <v>0</v>
      </c>
      <c r="H20" s="13" t="n">
        <f aca="false">F20-D20</f>
        <v>0</v>
      </c>
      <c r="I20" s="47" t="n">
        <f aca="false">G20-E20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'SE-EGM-FLSH'!L21</f>
        <v>0</v>
      </c>
      <c r="E21" s="47" t="n">
        <f aca="false">'SE-EGM-FLSH'!M21</f>
        <v>0</v>
      </c>
      <c r="F21" s="13" t="n">
        <f aca="false">'SE-EGM-GL'!D21</f>
        <v>0</v>
      </c>
      <c r="G21" s="47" t="n">
        <f aca="false">'SE-EGM-GL'!E21</f>
        <v>0</v>
      </c>
      <c r="H21" s="13" t="n">
        <f aca="false">F21-D21</f>
        <v>0</v>
      </c>
      <c r="I21" s="47" t="n">
        <f aca="false">G21-E21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'SE-EGM-FLSH'!L22</f>
        <v>0</v>
      </c>
      <c r="E22" s="47" t="n">
        <f aca="false">'SE-EGM-FLSH'!M22</f>
        <v>0</v>
      </c>
      <c r="F22" s="13" t="n">
        <f aca="false">'SE-EGM-GL'!D22</f>
        <v>0</v>
      </c>
      <c r="G22" s="47" t="n">
        <f aca="false">'SE-EGM-GL'!E22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'SE-EGM-FLSH'!L23</f>
        <v>0</v>
      </c>
      <c r="E23" s="47" t="n">
        <f aca="false">'SE-EGM-FLSH'!M23</f>
        <v>0</v>
      </c>
      <c r="F23" s="13" t="n">
        <f aca="false">'SE-EGM-GL'!D23</f>
        <v>0</v>
      </c>
      <c r="G23" s="47" t="n">
        <f aca="false">'SE-EGM-GL'!E23</f>
        <v>0</v>
      </c>
      <c r="H23" s="13" t="n">
        <f aca="false">F23-D23</f>
        <v>0</v>
      </c>
      <c r="I23" s="47" t="n">
        <f aca="false">G23-E23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'SE-EGM-FLSH'!L27</f>
        <v>0</v>
      </c>
      <c r="E27" s="47" t="n">
        <f aca="false">'SE-EGM-FLSH'!M27</f>
        <v>0</v>
      </c>
      <c r="F27" s="13" t="n">
        <f aca="false">'SE-EGM-GL'!D27</f>
        <v>0</v>
      </c>
      <c r="G27" s="47" t="n">
        <f aca="false">'SE-EGM-GL'!E27</f>
        <v>0</v>
      </c>
      <c r="H27" s="13" t="n">
        <f aca="false">F27-D27</f>
        <v>0</v>
      </c>
      <c r="I27" s="47" t="n">
        <f aca="false">G27-E27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'SE-EGM-FLSH'!L28</f>
        <v>0</v>
      </c>
      <c r="E28" s="47" t="n">
        <f aca="false">'SE-EGM-FLSH'!M28</f>
        <v>0</v>
      </c>
      <c r="F28" s="13" t="n">
        <f aca="false">'SE-EGM-GL'!D28</f>
        <v>0</v>
      </c>
      <c r="G28" s="47" t="n">
        <f aca="false">'SE-EGM-GL'!E28</f>
        <v>0</v>
      </c>
      <c r="H28" s="13" t="n">
        <f aca="false">F28-D28</f>
        <v>0</v>
      </c>
      <c r="I28" s="47" t="n">
        <f aca="false">G28-E28</f>
        <v>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'SE-EGM-FLSH'!L32</f>
        <v>0</v>
      </c>
      <c r="E32" s="47" t="n">
        <f aca="false">'SE-EGM-FLSH'!M32</f>
        <v>0</v>
      </c>
      <c r="F32" s="13" t="n">
        <f aca="false">'SE-EGM-GL'!D32</f>
        <v>0</v>
      </c>
      <c r="G32" s="47" t="n">
        <f aca="false">'SE-EGM-GL'!E32</f>
        <v>0</v>
      </c>
      <c r="H32" s="13" t="n">
        <f aca="false">F32-D32</f>
        <v>0</v>
      </c>
      <c r="I32" s="47" t="n">
        <f aca="false">G32-E32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'SE-EGM-FLSH'!L33</f>
        <v>0</v>
      </c>
      <c r="E33" s="47" t="n">
        <f aca="false">'SE-EGM-FLSH'!M33</f>
        <v>0</v>
      </c>
      <c r="F33" s="13" t="n">
        <f aca="false">'SE-EGM-GL'!D33</f>
        <v>0</v>
      </c>
      <c r="G33" s="47" t="n">
        <f aca="false">'SE-EGM-GL'!E33</f>
        <v>0</v>
      </c>
      <c r="H33" s="13" t="n">
        <f aca="false">F33-D33</f>
        <v>0</v>
      </c>
      <c r="I33" s="47" t="n">
        <f aca="false">G33-E33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'SE-EGM-FLSH'!L34</f>
        <v>0</v>
      </c>
      <c r="E34" s="47" t="n">
        <f aca="false">'SE-EGM-FLSH'!M34</f>
        <v>0</v>
      </c>
      <c r="F34" s="13" t="n">
        <f aca="false">'SE-EGM-GL'!D34</f>
        <v>0</v>
      </c>
      <c r="G34" s="47" t="n">
        <f aca="false">'SE-EGM-GL'!E34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'SE-EGM-FLSH'!L35</f>
        <v>0</v>
      </c>
      <c r="E35" s="47" t="n">
        <f aca="false">'SE-EGM-FLSH'!M35</f>
        <v>0</v>
      </c>
      <c r="F35" s="13" t="n">
        <f aca="false">'SE-EGM-GL'!D35</f>
        <v>0</v>
      </c>
      <c r="G35" s="47" t="n">
        <f aca="false">'SE-EGM-GL'!E35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'SE-EGM-FLSH'!L39</f>
        <v>0</v>
      </c>
      <c r="E39" s="47" t="n">
        <f aca="false">'SE-EGM-FLSH'!M39</f>
        <v>0</v>
      </c>
      <c r="F39" s="13" t="n">
        <f aca="false">'SE-EGM-GL'!D39</f>
        <v>0</v>
      </c>
      <c r="G39" s="47" t="n">
        <f aca="false">'SE-EGM-GL'!E39</f>
        <v>0</v>
      </c>
      <c r="H39" s="13" t="n">
        <f aca="false">F39-D39</f>
        <v>0</v>
      </c>
      <c r="I39" s="47" t="n">
        <f aca="false">G39-E39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'SE-EGM-FLSH'!L40</f>
        <v>0</v>
      </c>
      <c r="E40" s="47" t="n">
        <f aca="false">'SE-EGM-FLSH'!M40</f>
        <v>0</v>
      </c>
      <c r="F40" s="13" t="n">
        <f aca="false">'SE-EGM-GL'!D40</f>
        <v>0</v>
      </c>
      <c r="G40" s="47" t="n">
        <f aca="false">'SE-EGM-GL'!E40</f>
        <v>0</v>
      </c>
      <c r="H40" s="13" t="n">
        <f aca="false">F40-D40</f>
        <v>0</v>
      </c>
      <c r="I40" s="47" t="n">
        <f aca="false">G40-E40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'SE-EGM-FLSH'!L41</f>
        <v>0</v>
      </c>
      <c r="E41" s="47" t="n">
        <f aca="false">'SE-EGM-FLSH'!M41</f>
        <v>0</v>
      </c>
      <c r="F41" s="13" t="n">
        <f aca="false">'SE-EGM-GL'!D41</f>
        <v>0</v>
      </c>
      <c r="G41" s="47" t="n">
        <f aca="false">'SE-EGM-GL'!E41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'SE-EGM-FLSH'!L45</f>
        <v>0</v>
      </c>
      <c r="E45" s="47" t="n">
        <f aca="false">'SE-EGM-FLSH'!M45</f>
        <v>0</v>
      </c>
      <c r="F45" s="13" t="n">
        <f aca="false">'SE-EGM-GL'!D45</f>
        <v>0</v>
      </c>
      <c r="G45" s="47" t="n">
        <f aca="false">'SE-EGM-GL'!E45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'SE-EGM-FLSH'!L47</f>
        <v>0</v>
      </c>
      <c r="E47" s="47" t="n">
        <f aca="false">'SE-EGM-FLSH'!M47</f>
        <v>0</v>
      </c>
      <c r="F47" s="13" t="n">
        <f aca="false">'SE-EGM-GL'!D47</f>
        <v>0</v>
      </c>
      <c r="G47" s="47" t="n">
        <f aca="false">'SE-EGM-GL'!E47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'SE-EGM-FLSH'!L49</f>
        <v>0</v>
      </c>
      <c r="E49" s="47" t="n">
        <f aca="false">'SE-EGM-FLSH'!M49</f>
        <v>0</v>
      </c>
      <c r="F49" s="13" t="n">
        <f aca="false">'SE-EGM-GL'!D49</f>
        <v>0</v>
      </c>
      <c r="G49" s="47" t="n">
        <f aca="false">'SE-EGM-GL'!E49</f>
        <v>0</v>
      </c>
      <c r="H49" s="13" t="n">
        <f aca="false">F49-D49</f>
        <v>0</v>
      </c>
      <c r="I49" s="47" t="n">
        <f aca="false">G49-E49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'SE-EGM-FLSH'!L51</f>
        <v>0</v>
      </c>
      <c r="E51" s="47" t="n">
        <f aca="false">'SE-EGM-FLSH'!M51</f>
        <v>0</v>
      </c>
      <c r="F51" s="13" t="n">
        <f aca="false">'SE-EGM-GL'!D51</f>
        <v>0</v>
      </c>
      <c r="G51" s="47" t="n">
        <f aca="false">'SE-EGM-GL'!E51</f>
        <v>0</v>
      </c>
      <c r="H51" s="13" t="n">
        <f aca="false">F51-D51</f>
        <v>0</v>
      </c>
      <c r="I51" s="47" t="n">
        <f aca="false">G51-E51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'SE-EGM-FLSH'!L54</f>
        <v>0</v>
      </c>
      <c r="E54" s="47" t="n">
        <f aca="false">'SE-EGM-FLSH'!M54</f>
        <v>0</v>
      </c>
      <c r="F54" s="13" t="n">
        <f aca="false">'SE-EGM-GL'!D54</f>
        <v>0</v>
      </c>
      <c r="G54" s="47" t="n">
        <f aca="false">'SE-EGM-GL'!E54</f>
        <v>0</v>
      </c>
      <c r="H54" s="13" t="n">
        <f aca="false">F54-D54</f>
        <v>0</v>
      </c>
      <c r="I54" s="47" t="n">
        <f aca="false">G54-E54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'SE-EGM-FLSH'!L55</f>
        <v>0</v>
      </c>
      <c r="E55" s="47" t="n">
        <f aca="false">'SE-EGM-FLSH'!M55</f>
        <v>0</v>
      </c>
      <c r="F55" s="13" t="n">
        <f aca="false">'SE-EGM-GL'!D55</f>
        <v>0</v>
      </c>
      <c r="G55" s="47" t="n">
        <f aca="false">'SE-EGM-GL'!E55</f>
        <v>0</v>
      </c>
      <c r="H55" s="13" t="n">
        <f aca="false">F55-D55</f>
        <v>0</v>
      </c>
      <c r="I55" s="47" t="n">
        <f aca="false">G55-E55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'SE-EGM-FLSH'!L59</f>
        <v>0</v>
      </c>
      <c r="E59" s="47" t="n">
        <f aca="false">'SE-EGM-FLSH'!M59</f>
        <v>0</v>
      </c>
      <c r="F59" s="13" t="n">
        <f aca="false">'SE-EGM-GL'!D59</f>
        <v>0</v>
      </c>
      <c r="G59" s="47" t="n">
        <f aca="false">'SE-EGM-GL'!E59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'SE-EGM-FLSH'!L60</f>
        <v>0</v>
      </c>
      <c r="E60" s="47" t="n">
        <f aca="false">'SE-EGM-FLSH'!M60</f>
        <v>0</v>
      </c>
      <c r="F60" s="13" t="n">
        <f aca="false">'SE-EGM-GL'!D60</f>
        <v>0</v>
      </c>
      <c r="G60" s="47" t="n">
        <f aca="false">'SE-EGM-GL'!E60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'SE-EGM-FLSH'!L64</f>
        <v>0</v>
      </c>
      <c r="E64" s="47" t="n">
        <f aca="false">'SE-EGM-FLSH'!M64</f>
        <v>0</v>
      </c>
      <c r="F64" s="13" t="n">
        <f aca="false">'SE-EGM-GL'!D64</f>
        <v>0</v>
      </c>
      <c r="G64" s="47" t="n">
        <f aca="false">'SE-EGM-GL'!E64</f>
        <v>0</v>
      </c>
      <c r="H64" s="13" t="n">
        <f aca="false">F64-D64</f>
        <v>0</v>
      </c>
      <c r="I64" s="47" t="n">
        <f aca="false">G64-E64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'SE-EGM-FLSH'!L65</f>
        <v>0</v>
      </c>
      <c r="E65" s="47" t="n">
        <f aca="false">'SE-EGM-FLSH'!M65</f>
        <v>0</v>
      </c>
      <c r="F65" s="13" t="n">
        <f aca="false">'SE-EGM-GL'!D65</f>
        <v>0</v>
      </c>
      <c r="G65" s="47" t="n">
        <f aca="false">'SE-EGM-GL'!E65</f>
        <v>0</v>
      </c>
      <c r="H65" s="13" t="n">
        <f aca="false">F65-D65</f>
        <v>0</v>
      </c>
      <c r="I65" s="47" t="n">
        <f aca="false">G65-E65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'SE-EGM-FLSH'!L70</f>
        <v>0</v>
      </c>
      <c r="E70" s="47" t="n">
        <f aca="false">'SE-EGM-FLSH'!M70</f>
        <v>0</v>
      </c>
      <c r="F70" s="13" t="n">
        <f aca="false">'SE-EGM-GL'!D70</f>
        <v>0</v>
      </c>
      <c r="G70" s="47" t="n">
        <f aca="false">'SE-EGM-GL'!E70</f>
        <v>0</v>
      </c>
      <c r="H70" s="13" t="n">
        <f aca="false">F70-D70</f>
        <v>0</v>
      </c>
      <c r="I70" s="47" t="n">
        <f aca="false">G70-E70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'SE-EGM-FLSH'!L71</f>
        <v>0</v>
      </c>
      <c r="E71" s="47" t="n">
        <f aca="false">'SE-EGM-FLSH'!M71</f>
        <v>0</v>
      </c>
      <c r="F71" s="13" t="n">
        <f aca="false">'SE-EGM-GL'!D71</f>
        <v>0</v>
      </c>
      <c r="G71" s="47" t="n">
        <f aca="false">'SE-EGM-GL'!E71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17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'SE-EGM-FLSH'!L73</f>
        <v>0</v>
      </c>
      <c r="E73" s="47" t="n">
        <f aca="false">'SE-EGM-FLSH'!M73</f>
        <v>0</v>
      </c>
      <c r="F73" s="13" t="n">
        <f aca="false">'SE-EGM-GL'!D73</f>
        <v>0</v>
      </c>
      <c r="G73" s="47" t="n">
        <f aca="false">'SE-EGM-GL'!E73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'SE-EGM-FLSH'!L74</f>
        <v>0</v>
      </c>
      <c r="E74" s="47" t="n">
        <f aca="false">'SE-EGM-FLSH'!M74</f>
        <v>0</v>
      </c>
      <c r="F74" s="13" t="n">
        <f aca="false">'SE-EGM-GL'!D74</f>
        <v>0</v>
      </c>
      <c r="G74" s="47" t="n">
        <f aca="false">'SE-EGM-GL'!E74</f>
        <v>0</v>
      </c>
      <c r="H74" s="13" t="n">
        <f aca="false">F74-D74</f>
        <v>0</v>
      </c>
      <c r="I74" s="47" t="n">
        <f aca="false">G74-E74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'SE-EGM-FLSH'!L75</f>
        <v>0</v>
      </c>
      <c r="E75" s="47" t="n">
        <f aca="false">'SE-EGM-FLSH'!M75</f>
        <v>0</v>
      </c>
      <c r="F75" s="13" t="n">
        <f aca="false">'SE-EGM-GL'!D75</f>
        <v>0</v>
      </c>
      <c r="G75" s="47" t="n">
        <f aca="false">'SE-EGM-GL'!E75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'SE-EGM-FLSH'!L76</f>
        <v>0</v>
      </c>
      <c r="E76" s="47" t="n">
        <f aca="false">'SE-EGM-FLSH'!M76</f>
        <v>0</v>
      </c>
      <c r="F76" s="13" t="n">
        <f aca="false">'SE-EGM-GL'!D76</f>
        <v>0</v>
      </c>
      <c r="G76" s="47" t="n">
        <f aca="false">'SE-EGM-GL'!E76</f>
        <v>0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'SE-EGM-FLSH'!L77</f>
        <v>0</v>
      </c>
      <c r="E77" s="47" t="n">
        <f aca="false">'SE-EGM-FLSH'!M77</f>
        <v>0</v>
      </c>
      <c r="F77" s="13" t="n">
        <f aca="false">'SE-EGM-GL'!D77</f>
        <v>0</v>
      </c>
      <c r="G77" s="47" t="n">
        <f aca="false">'SE-EGM-GL'!E77</f>
        <v>0</v>
      </c>
      <c r="H77" s="13" t="n">
        <f aca="false">F77-D77</f>
        <v>0</v>
      </c>
      <c r="I77" s="47" t="n">
        <f aca="false">G77-E77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'SE-EGM-FLSH'!L78</f>
        <v>0</v>
      </c>
      <c r="E78" s="47" t="n">
        <f aca="false">'SE-EGM-FLSH'!M78</f>
        <v>0</v>
      </c>
      <c r="F78" s="13" t="n">
        <f aca="false">'SE-EGM-GL'!D78</f>
        <v>0</v>
      </c>
      <c r="G78" s="47" t="n">
        <f aca="false">'SE-EGM-GL'!E78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'SE-EGM-FLSH'!L79</f>
        <v>0</v>
      </c>
      <c r="E79" s="47" t="n">
        <f aca="false">'SE-EGM-FLSH'!M79</f>
        <v>0</v>
      </c>
      <c r="F79" s="13" t="n">
        <f aca="false">'SE-EGM-GL'!D79</f>
        <v>0</v>
      </c>
      <c r="G79" s="47" t="n">
        <f aca="false">'SE-EGM-GL'!E79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'SE-EGM-FLSH'!L80</f>
        <v>0</v>
      </c>
      <c r="E80" s="47" t="n">
        <f aca="false">'SE-EGM-FLSH'!M80</f>
        <v>0</v>
      </c>
      <c r="F80" s="13" t="n">
        <f aca="false">'SE-EGM-GL'!D80</f>
        <v>0</v>
      </c>
      <c r="G80" s="47" t="n">
        <f aca="false">'SE-EGM-GL'!E80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'SE-EGM-FLSH'!L81</f>
        <v>0</v>
      </c>
      <c r="E81" s="47" t="n">
        <f aca="false">'SE-EGM-FLSH'!M81</f>
        <v>0</v>
      </c>
      <c r="F81" s="13" t="n">
        <f aca="false">'SE-EGM-GL'!D81</f>
        <v>0</v>
      </c>
      <c r="G81" s="47" t="n">
        <f aca="false">'SE-EGM-GL'!E81</f>
        <v>0</v>
      </c>
      <c r="H81" s="13" t="n">
        <f aca="false">F81-D81</f>
        <v>0</v>
      </c>
      <c r="I81" s="47" t="n">
        <f aca="false">G81-E81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136" t="n">
        <f aca="false">D16+D24+D29+D36+D43+D45+D47+D49</f>
        <v>0</v>
      </c>
      <c r="E82" s="88" t="n">
        <f aca="false">SUM(E72:E81)+E16+E24+E29+E36+E43+E45+E47+E49+E51+E56+E61+E66</f>
        <v>0</v>
      </c>
      <c r="F82" s="136" t="n">
        <f aca="false">F16+F24+F29+F36+F43+F45+F47+F49</f>
        <v>0</v>
      </c>
      <c r="G82" s="88" t="n">
        <f aca="false">SUM(G72:G81)+G16+G24+G29+G36+G43+G45+G47+G49+G51+G56+G61+G66</f>
        <v>0</v>
      </c>
      <c r="H82" s="136" t="n">
        <f aca="false">H16+H24+H29+H36+H43+H45+H47+H49</f>
        <v>0</v>
      </c>
      <c r="I82" s="88" t="n">
        <f aca="false">SUM(I72:I81)+I16+I24+I29+I36+I43+I45+I47+I49+I51+I56+I61+I66</f>
        <v>0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0" activePane="bottomRight" state="frozen"/>
      <selection pane="topLeft" activeCell="A1" activeCellId="0" sqref="A1"/>
      <selection pane="topRight" activeCell="D1" activeCellId="0" sqref="D1"/>
      <selection pane="bottomLeft" activeCell="A60" activeCellId="0" sqref="A6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'SE-EGM-VAR'!A4</f>
        <v>REGION: SOUTHEAST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'SE-LRC-FLSH'!L11</f>
        <v>9140188</v>
      </c>
      <c r="E11" s="47" t="n">
        <f aca="false">'SE-LRC-FLSH'!M11</f>
        <v>16844935</v>
      </c>
      <c r="F11" s="13" t="n">
        <f aca="false">'SE-LRC-GL'!D11</f>
        <v>8760907</v>
      </c>
      <c r="G11" s="47" t="n">
        <f aca="false">'SE-LRC-GL'!E11</f>
        <v>17414482.49</v>
      </c>
      <c r="H11" s="13" t="n">
        <f aca="false">F11-D11</f>
        <v>-379281</v>
      </c>
      <c r="I11" s="47" t="n">
        <f aca="false">G11-E11</f>
        <v>569547.489999998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'SE-LRC-FLSH'!L12</f>
        <v>0</v>
      </c>
      <c r="E12" s="47" t="n">
        <f aca="false">'SE-LRC-FLSH'!M12</f>
        <v>0</v>
      </c>
      <c r="F12" s="13" t="n">
        <f aca="false">'SE-LRC-GL'!D12</f>
        <v>0</v>
      </c>
      <c r="G12" s="47" t="n">
        <f aca="false">'SE-LRC-GL'!E12</f>
        <v>0</v>
      </c>
      <c r="H12" s="13" t="n">
        <f aca="false">F12-D12</f>
        <v>0</v>
      </c>
      <c r="I12" s="47" t="n">
        <f aca="false">G12-E12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'SE-LRC-FLSH'!L13</f>
        <v>4217731</v>
      </c>
      <c r="E13" s="47" t="n">
        <f aca="false">'SE-LRC-FLSH'!M13</f>
        <v>7863361.2395051</v>
      </c>
      <c r="F13" s="13" t="n">
        <f aca="false">'SE-LRC-GL'!D13</f>
        <v>0</v>
      </c>
      <c r="G13" s="47" t="n">
        <f aca="false">'SE-LRC-GL'!E13</f>
        <v>0</v>
      </c>
      <c r="H13" s="13" t="n">
        <f aca="false">F13-D13</f>
        <v>-4217731</v>
      </c>
      <c r="I13" s="47" t="n">
        <f aca="false">G13-E13</f>
        <v>-7863361.2395051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'SE-LRC-FLSH'!L14</f>
        <v>0</v>
      </c>
      <c r="E14" s="47" t="n">
        <f aca="false">'SE-LRC-FLSH'!M14</f>
        <v>0</v>
      </c>
      <c r="F14" s="13" t="n">
        <f aca="false">'SE-LRC-GL'!D14</f>
        <v>0</v>
      </c>
      <c r="G14" s="47" t="n">
        <f aca="false">'SE-LRC-GL'!E14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'SE-LRC-FLSH'!L15</f>
        <v>0</v>
      </c>
      <c r="E15" s="47" t="n">
        <f aca="false">'SE-LRC-FLSH'!M15</f>
        <v>0</v>
      </c>
      <c r="F15" s="13" t="n">
        <f aca="false">'SE-LRC-GL'!D15</f>
        <v>0</v>
      </c>
      <c r="G15" s="47" t="n">
        <f aca="false">'SE-LRC-GL'!E15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13357919</v>
      </c>
      <c r="E16" s="48" t="n">
        <f aca="false">SUM(E11:E15)</f>
        <v>24708296.2395051</v>
      </c>
      <c r="F16" s="17" t="n">
        <f aca="false">SUM(F11:F15)</f>
        <v>8760907</v>
      </c>
      <c r="G16" s="48" t="n">
        <f aca="false">SUM(G11:G15)</f>
        <v>17414482.49</v>
      </c>
      <c r="H16" s="17" t="n">
        <f aca="false">SUM(H11:H15)</f>
        <v>-4597012</v>
      </c>
      <c r="I16" s="48" t="n">
        <f aca="false">SUM(I11:I15)</f>
        <v>-7293813.74950511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'SE-LRC-FLSH'!L19</f>
        <v>-2320411</v>
      </c>
      <c r="E19" s="47" t="n">
        <f aca="false">'SE-LRC-FLSH'!M19</f>
        <v>-4147235</v>
      </c>
      <c r="F19" s="13" t="n">
        <f aca="false">'SE-LRC-GL'!D19</f>
        <v>-2123880</v>
      </c>
      <c r="G19" s="47" t="n">
        <f aca="false">'SE-LRC-GL'!E19</f>
        <v>-3797697.04</v>
      </c>
      <c r="H19" s="13" t="n">
        <f aca="false">F19-D19</f>
        <v>196531</v>
      </c>
      <c r="I19" s="47" t="n">
        <f aca="false">G19-E19</f>
        <v>349537.96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'SE-LRC-FLSH'!L20</f>
        <v>0</v>
      </c>
      <c r="E20" s="47" t="n">
        <f aca="false">'SE-LRC-FLSH'!M20</f>
        <v>0</v>
      </c>
      <c r="F20" s="13" t="n">
        <f aca="false">'SE-LRC-GL'!D20</f>
        <v>0</v>
      </c>
      <c r="G20" s="47" t="n">
        <f aca="false">'SE-LRC-GL'!E20</f>
        <v>-1394542.32</v>
      </c>
      <c r="H20" s="13" t="n">
        <f aca="false">F20-D20</f>
        <v>0</v>
      </c>
      <c r="I20" s="47" t="n">
        <f aca="false">G20-E20</f>
        <v>-1394542.32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'SE-LRC-FLSH'!L21</f>
        <v>-9663424</v>
      </c>
      <c r="E21" s="47" t="n">
        <f aca="false">'SE-LRC-FLSH'!M21</f>
        <v>-17568887</v>
      </c>
      <c r="F21" s="13" t="n">
        <f aca="false">'SE-LRC-GL'!D21</f>
        <v>0</v>
      </c>
      <c r="G21" s="47" t="n">
        <f aca="false">'SE-LRC-GL'!E21</f>
        <v>0</v>
      </c>
      <c r="H21" s="13" t="n">
        <f aca="false">F21-D21</f>
        <v>9663424</v>
      </c>
      <c r="I21" s="47" t="n">
        <f aca="false">G21-E21</f>
        <v>17568887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'SE-LRC-FLSH'!L22</f>
        <v>0</v>
      </c>
      <c r="E22" s="47" t="n">
        <f aca="false">'SE-LRC-FLSH'!M22</f>
        <v>0</v>
      </c>
      <c r="F22" s="13" t="n">
        <f aca="false">'SE-LRC-GL'!D22</f>
        <v>0</v>
      </c>
      <c r="G22" s="47" t="n">
        <f aca="false">'SE-LRC-GL'!E22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'SE-LRC-FLSH'!L23</f>
        <v>0</v>
      </c>
      <c r="E23" s="47" t="n">
        <f aca="false">'SE-LRC-FLSH'!M23</f>
        <v>0</v>
      </c>
      <c r="F23" s="13" t="n">
        <f aca="false">'SE-LRC-GL'!D23</f>
        <v>41815</v>
      </c>
      <c r="G23" s="47" t="n">
        <f aca="false">'SE-LRC-GL'!E23</f>
        <v>76475.87</v>
      </c>
      <c r="H23" s="13" t="n">
        <f aca="false">F23-D23</f>
        <v>41815</v>
      </c>
      <c r="I23" s="47" t="n">
        <f aca="false">G23-E23</f>
        <v>76475.87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-11983835</v>
      </c>
      <c r="E24" s="48" t="n">
        <f aca="false">SUM(E19:E23)</f>
        <v>-21716122</v>
      </c>
      <c r="F24" s="17" t="n">
        <f aca="false">SUM(F19:F23)</f>
        <v>-2082065</v>
      </c>
      <c r="G24" s="48" t="n">
        <f aca="false">SUM(G19:G23)</f>
        <v>-5115763.49</v>
      </c>
      <c r="H24" s="17" t="n">
        <f aca="false">SUM(H19:H23)</f>
        <v>9901770</v>
      </c>
      <c r="I24" s="48" t="n">
        <f aca="false">SUM(I19:I23)</f>
        <v>16600358.51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'SE-LRC-FLSH'!L27</f>
        <v>978794</v>
      </c>
      <c r="E27" s="47" t="n">
        <f aca="false">'SE-LRC-FLSH'!M27</f>
        <v>1772939</v>
      </c>
      <c r="F27" s="13" t="n">
        <f aca="false">'SE-LRC-GL'!D27</f>
        <v>4176979</v>
      </c>
      <c r="G27" s="47" t="n">
        <f aca="false">'SE-LRC-GL'!E27</f>
        <v>7789923.33</v>
      </c>
      <c r="H27" s="13" t="n">
        <f aca="false">F27-D27</f>
        <v>3198185</v>
      </c>
      <c r="I27" s="47" t="n">
        <f aca="false">G27-E27</f>
        <v>6016984.33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'SE-LRC-FLSH'!L28</f>
        <v>-1476461</v>
      </c>
      <c r="E28" s="47" t="n">
        <f aca="false">'SE-LRC-FLSH'!M28</f>
        <v>-2857245</v>
      </c>
      <c r="F28" s="13" t="n">
        <f aca="false">'SE-LRC-GL'!D28</f>
        <v>-9713655</v>
      </c>
      <c r="G28" s="47" t="n">
        <f aca="false">'SE-LRC-GL'!E28</f>
        <v>-17661497.37</v>
      </c>
      <c r="H28" s="13" t="n">
        <f aca="false">F28-D28</f>
        <v>-8237194</v>
      </c>
      <c r="I28" s="47" t="n">
        <f aca="false">G28-E28</f>
        <v>-14804252.37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-497667</v>
      </c>
      <c r="E29" s="48" t="n">
        <f aca="false">SUM(E27:E28)</f>
        <v>-1084306</v>
      </c>
      <c r="F29" s="17" t="n">
        <f aca="false">SUM(F27:F28)</f>
        <v>-5536676</v>
      </c>
      <c r="G29" s="48" t="n">
        <f aca="false">SUM(G27:G28)</f>
        <v>-9871574.04</v>
      </c>
      <c r="H29" s="17" t="n">
        <f aca="false">SUM(H27:H28)</f>
        <v>-5039009</v>
      </c>
      <c r="I29" s="48" t="n">
        <f aca="false">SUM(I27:I28)</f>
        <v>-8787268.04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'SE-LRC-FLSH'!L32</f>
        <v>372334</v>
      </c>
      <c r="E32" s="47" t="n">
        <f aca="false">'SE-LRC-FLSH'!M32</f>
        <v>689049</v>
      </c>
      <c r="F32" s="13" t="n">
        <f aca="false">'SE-LRC-GL'!D32</f>
        <v>-39120</v>
      </c>
      <c r="G32" s="47" t="n">
        <f aca="false">'SE-LRC-GL'!E32</f>
        <v>-69125.04</v>
      </c>
      <c r="H32" s="13" t="n">
        <f aca="false">F32-D32</f>
        <v>-411454</v>
      </c>
      <c r="I32" s="47" t="n">
        <f aca="false">G32-E32</f>
        <v>-758174.04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'SE-LRC-FLSH'!L33</f>
        <v>-440847</v>
      </c>
      <c r="E33" s="47" t="n">
        <f aca="false">'SE-LRC-FLSH'!M33</f>
        <v>-812591</v>
      </c>
      <c r="F33" s="13" t="n">
        <f aca="false">'SE-LRC-GL'!D33</f>
        <v>0</v>
      </c>
      <c r="G33" s="47" t="n">
        <f aca="false">'SE-LRC-GL'!E33</f>
        <v>0</v>
      </c>
      <c r="H33" s="13" t="n">
        <f aca="false">F33-D33</f>
        <v>440847</v>
      </c>
      <c r="I33" s="47" t="n">
        <f aca="false">G33-E33</f>
        <v>812591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'SE-LRC-FLSH'!L34</f>
        <v>0</v>
      </c>
      <c r="E34" s="47" t="n">
        <f aca="false">'SE-LRC-FLSH'!M34</f>
        <v>0</v>
      </c>
      <c r="F34" s="13" t="n">
        <f aca="false">'SE-LRC-GL'!D34</f>
        <v>0</v>
      </c>
      <c r="G34" s="47" t="n">
        <f aca="false">'SE-LRC-GL'!E34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'SE-LRC-FLSH'!L35</f>
        <v>0</v>
      </c>
      <c r="E35" s="47" t="n">
        <f aca="false">'SE-LRC-FLSH'!M35</f>
        <v>0</v>
      </c>
      <c r="F35" s="13" t="n">
        <f aca="false">'SE-LRC-GL'!D35</f>
        <v>0</v>
      </c>
      <c r="G35" s="47" t="n">
        <f aca="false">'SE-LRC-GL'!E35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-68513</v>
      </c>
      <c r="E36" s="48" t="n">
        <f aca="false">SUM(E32:E35)</f>
        <v>-123542</v>
      </c>
      <c r="F36" s="17" t="n">
        <f aca="false">SUM(F32:F35)</f>
        <v>-39120</v>
      </c>
      <c r="G36" s="48" t="n">
        <f aca="false">SUM(G32:G35)</f>
        <v>-69125.04</v>
      </c>
      <c r="H36" s="17" t="n">
        <f aca="false">SUM(H32:H35)</f>
        <v>29393</v>
      </c>
      <c r="I36" s="48" t="n">
        <f aca="false">SUM(I32:I35)</f>
        <v>54416.96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'SE-LRC-FLSH'!L39</f>
        <v>0</v>
      </c>
      <c r="E39" s="47" t="n">
        <f aca="false">'SE-LRC-FLSH'!M39</f>
        <v>0</v>
      </c>
      <c r="F39" s="13" t="n">
        <f aca="false">'SE-LRC-GL'!D39</f>
        <v>784843</v>
      </c>
      <c r="G39" s="47" t="n">
        <f aca="false">'SE-LRC-GL'!E39</f>
        <v>1557128.51</v>
      </c>
      <c r="H39" s="13" t="n">
        <f aca="false">F39-D39</f>
        <v>784843</v>
      </c>
      <c r="I39" s="47" t="n">
        <f aca="false">G39-E39</f>
        <v>1557128.51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'SE-LRC-FLSH'!L40</f>
        <v>0</v>
      </c>
      <c r="E40" s="47" t="n">
        <f aca="false">'SE-LRC-FLSH'!M40</f>
        <v>0</v>
      </c>
      <c r="F40" s="13" t="n">
        <f aca="false">'SE-LRC-GL'!D40</f>
        <v>-2004147</v>
      </c>
      <c r="G40" s="47" t="n">
        <f aca="false">'SE-LRC-GL'!E40</f>
        <v>-3976227.65</v>
      </c>
      <c r="H40" s="13" t="n">
        <f aca="false">F40-D40</f>
        <v>-2004147</v>
      </c>
      <c r="I40" s="47" t="n">
        <f aca="false">G40-E40</f>
        <v>-3976227.65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'SE-LRC-FLSH'!L41</f>
        <v>0</v>
      </c>
      <c r="E41" s="47" t="n">
        <f aca="false">'SE-LRC-FLSH'!M41</f>
        <v>0</v>
      </c>
      <c r="F41" s="13" t="n">
        <f aca="false">'SE-LRC-GL'!D41</f>
        <v>0</v>
      </c>
      <c r="G41" s="47" t="n">
        <f aca="false">'SE-LRC-GL'!E41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-2004147</v>
      </c>
      <c r="G42" s="48" t="n">
        <f aca="false">SUM(G40:G41)</f>
        <v>-3976227.65</v>
      </c>
      <c r="H42" s="17" t="n">
        <f aca="false">SUM(H40:H41)</f>
        <v>-2004147</v>
      </c>
      <c r="I42" s="48" t="n">
        <f aca="false">SUM(I40:I41)</f>
        <v>-3976227.65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-1219304</v>
      </c>
      <c r="G43" s="48" t="n">
        <f aca="false">G42+G39</f>
        <v>-2419099.14</v>
      </c>
      <c r="H43" s="17" t="n">
        <f aca="false">H42+H39</f>
        <v>-1219304</v>
      </c>
      <c r="I43" s="48" t="n">
        <f aca="false">I42+I39</f>
        <v>-2419099.14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'SE-LRC-FLSH'!L45</f>
        <v>0</v>
      </c>
      <c r="E45" s="47" t="n">
        <f aca="false">'SE-LRC-FLSH'!M45</f>
        <v>0</v>
      </c>
      <c r="F45" s="13" t="n">
        <f aca="false">'SE-LRC-GL'!D45</f>
        <v>8416</v>
      </c>
      <c r="G45" s="47" t="n">
        <f aca="false">'SE-LRC-GL'!E45</f>
        <v>16242.88</v>
      </c>
      <c r="H45" s="13" t="n">
        <f aca="false">F45-D45</f>
        <v>8416</v>
      </c>
      <c r="I45" s="47" t="n">
        <f aca="false">G45-E45</f>
        <v>16242.88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'SE-LRC-FLSH'!L47</f>
        <v>0</v>
      </c>
      <c r="E47" s="47" t="n">
        <f aca="false">'SE-LRC-FLSH'!M47</f>
        <v>0</v>
      </c>
      <c r="F47" s="13" t="n">
        <f aca="false">'SE-LRC-GL'!D47</f>
        <v>82416</v>
      </c>
      <c r="G47" s="47" t="n">
        <f aca="false">'SE-LRC-GL'!E47</f>
        <v>148349.13</v>
      </c>
      <c r="H47" s="13" t="n">
        <f aca="false">F47-D47</f>
        <v>82416</v>
      </c>
      <c r="I47" s="47" t="n">
        <f aca="false">G47-E47</f>
        <v>148349.13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'SE-LRC-FLSH'!L49</f>
        <v>-927904</v>
      </c>
      <c r="E49" s="47" t="n">
        <f aca="false">'SE-LRC-FLSH'!M49</f>
        <v>-1694569.74667513</v>
      </c>
      <c r="F49" s="13" t="n">
        <f aca="false">'SE-LRC-GL'!D49</f>
        <v>25426</v>
      </c>
      <c r="G49" s="47" t="n">
        <f aca="false">'SE-LRC-GL'!E49</f>
        <v>44927.742</v>
      </c>
      <c r="H49" s="13" t="n">
        <f aca="false">F49-D49</f>
        <v>953330</v>
      </c>
      <c r="I49" s="47" t="n">
        <f aca="false">G49-E49</f>
        <v>1739497.48867513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'SE-LRC-FLSH'!L51</f>
        <v>0</v>
      </c>
      <c r="E51" s="47" t="n">
        <f aca="false">'SE-LRC-FLSH'!M51</f>
        <v>0</v>
      </c>
      <c r="F51" s="13" t="n">
        <f aca="false">'SE-LRC-GL'!D51</f>
        <v>-41815</v>
      </c>
      <c r="G51" s="47" t="n">
        <f aca="false">'SE-LRC-GL'!E51</f>
        <v>-76475.87</v>
      </c>
      <c r="H51" s="13" t="n">
        <f aca="false">F51-D51</f>
        <v>-41815</v>
      </c>
      <c r="I51" s="47" t="n">
        <f aca="false">G51-E51</f>
        <v>-76475.87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'SE-LRC-FLSH'!L54</f>
        <v>0</v>
      </c>
      <c r="E54" s="47" t="n">
        <f aca="false">'SE-LRC-FLSH'!M54</f>
        <v>0</v>
      </c>
      <c r="F54" s="13" t="n">
        <f aca="false">'SE-LRC-GL'!D54</f>
        <v>-43765</v>
      </c>
      <c r="G54" s="47" t="n">
        <f aca="false">'SE-LRC-GL'!E54</f>
        <v>-1312.95</v>
      </c>
      <c r="H54" s="13" t="n">
        <f aca="false">F54-D54</f>
        <v>-43765</v>
      </c>
      <c r="I54" s="47" t="n">
        <f aca="false">G54-E54</f>
        <v>-1312.95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'SE-LRC-FLSH'!L55</f>
        <v>0</v>
      </c>
      <c r="E55" s="47" t="n">
        <f aca="false">'SE-LRC-FLSH'!M55</f>
        <v>0</v>
      </c>
      <c r="F55" s="13" t="n">
        <f aca="false">'SE-LRC-GL'!D55</f>
        <v>0</v>
      </c>
      <c r="G55" s="47" t="n">
        <f aca="false">'SE-LRC-GL'!E55</f>
        <v>0</v>
      </c>
      <c r="H55" s="13" t="n">
        <f aca="false">F55-D55</f>
        <v>0</v>
      </c>
      <c r="I55" s="47" t="n">
        <f aca="false">G55-E55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-43765</v>
      </c>
      <c r="G56" s="48" t="n">
        <f aca="false">SUM(G54:G55)</f>
        <v>-1312.95</v>
      </c>
      <c r="H56" s="17" t="n">
        <f aca="false">SUM(H54:H55)</f>
        <v>-43765</v>
      </c>
      <c r="I56" s="48" t="n">
        <f aca="false">SUM(I54:I55)</f>
        <v>-1312.95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'SE-LRC-FLSH'!L59</f>
        <v>0</v>
      </c>
      <c r="E59" s="47" t="n">
        <f aca="false">'SE-LRC-FLSH'!M59</f>
        <v>0</v>
      </c>
      <c r="F59" s="13" t="n">
        <f aca="false">'SE-LRC-GL'!D59</f>
        <v>2728781</v>
      </c>
      <c r="G59" s="47" t="n">
        <f aca="false">'SE-LRC-GL'!E59</f>
        <v>139056.47</v>
      </c>
      <c r="H59" s="13" t="n">
        <f aca="false">F59-D59</f>
        <v>2728781</v>
      </c>
      <c r="I59" s="47" t="n">
        <f aca="false">G59-E59</f>
        <v>139056.47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'SE-LRC-FLSH'!L60</f>
        <v>0</v>
      </c>
      <c r="E60" s="47" t="n">
        <f aca="false">'SE-LRC-FLSH'!M60</f>
        <v>133947.92</v>
      </c>
      <c r="F60" s="13" t="n">
        <f aca="false">'SE-LRC-GL'!D60</f>
        <v>0</v>
      </c>
      <c r="G60" s="47" t="n">
        <f aca="false">'SE-LRC-GL'!E60</f>
        <v>0</v>
      </c>
      <c r="H60" s="13" t="n">
        <f aca="false">F60-D60</f>
        <v>0</v>
      </c>
      <c r="I60" s="47" t="n">
        <f aca="false">G60-E60</f>
        <v>-133947.92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133947.92</v>
      </c>
      <c r="F61" s="17" t="n">
        <f aca="false">SUM(F59:F60)</f>
        <v>2728781</v>
      </c>
      <c r="G61" s="48" t="n">
        <f aca="false">SUM(G59:G60)</f>
        <v>139056.47</v>
      </c>
      <c r="H61" s="17" t="n">
        <f aca="false">SUM(H59:H60)</f>
        <v>2728781</v>
      </c>
      <c r="I61" s="48" t="n">
        <f aca="false">SUM(I59:I60)</f>
        <v>5108.54999999999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'SE-LRC-FLSH'!L64</f>
        <v>0</v>
      </c>
      <c r="E64" s="47" t="n">
        <f aca="false">'SE-LRC-FLSH'!M64</f>
        <v>0</v>
      </c>
      <c r="F64" s="13" t="n">
        <f aca="false">'SE-LRC-GL'!D64</f>
        <v>-24844693</v>
      </c>
      <c r="G64" s="47" t="n">
        <f aca="false">'SE-LRC-GL'!E64</f>
        <v>-2382164.67</v>
      </c>
      <c r="H64" s="13" t="n">
        <f aca="false">F64-D64</f>
        <v>-24844693</v>
      </c>
      <c r="I64" s="47" t="n">
        <f aca="false">G64-E64</f>
        <v>-2382164.67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'SE-LRC-FLSH'!L65</f>
        <v>0</v>
      </c>
      <c r="E65" s="47" t="n">
        <f aca="false">'SE-LRC-FLSH'!M65</f>
        <v>0</v>
      </c>
      <c r="F65" s="13" t="n">
        <f aca="false">'SE-LRC-GL'!D65</f>
        <v>23625389</v>
      </c>
      <c r="G65" s="47" t="n">
        <f aca="false">'SE-LRC-GL'!E65</f>
        <v>2382164.67</v>
      </c>
      <c r="H65" s="13" t="n">
        <f aca="false">F65-D65</f>
        <v>23625389</v>
      </c>
      <c r="I65" s="47" t="n">
        <f aca="false">G65-E65</f>
        <v>2382164.67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-1219304</v>
      </c>
      <c r="G66" s="48" t="n">
        <f aca="false">SUM(G64:G65)</f>
        <v>0</v>
      </c>
      <c r="H66" s="17" t="n">
        <f aca="false">SUM(H64:H65)</f>
        <v>-1219304</v>
      </c>
      <c r="I66" s="48" t="n">
        <f aca="false">SUM(I64:I65)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'SE-LRC-FLSH'!L70</f>
        <v>0</v>
      </c>
      <c r="E70" s="47" t="n">
        <f aca="false">'SE-LRC-FLSH'!M70</f>
        <v>0</v>
      </c>
      <c r="F70" s="13" t="n">
        <f aca="false">'SE-LRC-GL'!D70</f>
        <v>0</v>
      </c>
      <c r="G70" s="47" t="n">
        <f aca="false">'SE-LRC-GL'!E70</f>
        <v>0</v>
      </c>
      <c r="H70" s="13" t="n">
        <f aca="false">F70-D70</f>
        <v>0</v>
      </c>
      <c r="I70" s="47" t="n">
        <f aca="false">G70-E70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'SE-LRC-FLSH'!L71</f>
        <v>0</v>
      </c>
      <c r="E71" s="47" t="n">
        <f aca="false">'SE-LRC-FLSH'!M71</f>
        <v>0</v>
      </c>
      <c r="F71" s="13" t="n">
        <f aca="false">'SE-LRC-GL'!D71</f>
        <v>0</v>
      </c>
      <c r="G71" s="47" t="n">
        <f aca="false">'SE-LRC-GL'!E71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'SE-LRC-FLSH'!L73</f>
        <v>0</v>
      </c>
      <c r="E73" s="47" t="n">
        <f aca="false">'SE-LRC-FLSH'!M73</f>
        <v>0</v>
      </c>
      <c r="F73" s="13" t="n">
        <f aca="false">'SE-LRC-GL'!D73</f>
        <v>0</v>
      </c>
      <c r="G73" s="47" t="n">
        <f aca="false">'SE-LRC-GL'!E73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'SE-LRC-FLSH'!L74</f>
        <v>0</v>
      </c>
      <c r="E74" s="47" t="n">
        <f aca="false">'SE-LRC-FLSH'!M74</f>
        <v>0</v>
      </c>
      <c r="F74" s="13" t="n">
        <f aca="false">'SE-LRC-GL'!D74</f>
        <v>0</v>
      </c>
      <c r="G74" s="47" t="n">
        <f aca="false">'SE-LRC-GL'!E74</f>
        <v>0</v>
      </c>
      <c r="H74" s="13" t="n">
        <f aca="false">F74-D74</f>
        <v>0</v>
      </c>
      <c r="I74" s="47" t="n">
        <f aca="false">G74-E74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'SE-LRC-FLSH'!L75</f>
        <v>0</v>
      </c>
      <c r="E75" s="47" t="n">
        <f aca="false">'SE-LRC-FLSH'!M75</f>
        <v>0</v>
      </c>
      <c r="F75" s="13" t="n">
        <f aca="false">'SE-LRC-GL'!D75</f>
        <v>0</v>
      </c>
      <c r="G75" s="47" t="n">
        <f aca="false">'SE-LRC-GL'!E75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'SE-LRC-FLSH'!L76</f>
        <v>0</v>
      </c>
      <c r="E76" s="47" t="n">
        <f aca="false">'SE-LRC-FLSH'!M76</f>
        <v>0</v>
      </c>
      <c r="F76" s="13" t="n">
        <f aca="false">'SE-LRC-GL'!D76</f>
        <v>0</v>
      </c>
      <c r="G76" s="47" t="n">
        <f aca="false">'SE-LRC-GL'!E76</f>
        <v>0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'SE-LRC-FLSH'!L77</f>
        <v>0</v>
      </c>
      <c r="E77" s="47" t="n">
        <f aca="false">'SE-LRC-FLSH'!M77</f>
        <v>-3000000</v>
      </c>
      <c r="F77" s="13" t="n">
        <f aca="false">'SE-LRC-GL'!D77</f>
        <v>0</v>
      </c>
      <c r="G77" s="47" t="n">
        <f aca="false">'SE-LRC-GL'!E77</f>
        <v>0</v>
      </c>
      <c r="H77" s="13" t="n">
        <f aca="false">F77-D77</f>
        <v>0</v>
      </c>
      <c r="I77" s="47" t="n">
        <f aca="false">G77-E77</f>
        <v>3000000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'SE-LRC-FLSH'!L78</f>
        <v>0</v>
      </c>
      <c r="E78" s="47" t="n">
        <f aca="false">'SE-LRC-FLSH'!M78</f>
        <v>0</v>
      </c>
      <c r="F78" s="13" t="n">
        <f aca="false">'SE-LRC-GL'!D78</f>
        <v>0</v>
      </c>
      <c r="G78" s="47" t="n">
        <f aca="false">'SE-LRC-GL'!E78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'SE-LRC-FLSH'!L79</f>
        <v>0</v>
      </c>
      <c r="E79" s="47" t="n">
        <f aca="false">'SE-LRC-FLSH'!M79</f>
        <v>0</v>
      </c>
      <c r="F79" s="13" t="n">
        <f aca="false">'SE-LRC-GL'!D79</f>
        <v>0</v>
      </c>
      <c r="G79" s="47" t="n">
        <f aca="false">'SE-LRC-GL'!E79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'SE-LRC-FLSH'!L80</f>
        <v>0</v>
      </c>
      <c r="E80" s="47" t="n">
        <f aca="false">'SE-LRC-FLSH'!M80</f>
        <v>0</v>
      </c>
      <c r="F80" s="13" t="n">
        <f aca="false">'SE-LRC-GL'!D80</f>
        <v>0</v>
      </c>
      <c r="G80" s="47" t="n">
        <f aca="false">'SE-LRC-GL'!E80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'SE-LRC-FLSH'!L81</f>
        <v>0</v>
      </c>
      <c r="E81" s="47" t="n">
        <f aca="false">'SE-LRC-FLSH'!M81</f>
        <v>0</v>
      </c>
      <c r="F81" s="13" t="n">
        <f aca="false">'SE-LRC-GL'!D81</f>
        <v>0</v>
      </c>
      <c r="G81" s="47" t="n">
        <f aca="false">'SE-LRC-GL'!E81</f>
        <v>0</v>
      </c>
      <c r="H81" s="13" t="n">
        <f aca="false">F81-D81</f>
        <v>0</v>
      </c>
      <c r="I81" s="47" t="n">
        <f aca="false">G81-E81</f>
        <v>0</v>
      </c>
    </row>
    <row r="82" customFormat="false" ht="20.25" hidden="false" customHeight="true" outlineLevel="0" collapsed="false">
      <c r="A82" s="137"/>
      <c r="B82" s="138"/>
      <c r="C82" s="139" t="s">
        <v>96</v>
      </c>
      <c r="D82" s="131" t="n">
        <f aca="false">D16+D24+D29+D36+D43+D45+D47+D49</f>
        <v>-120000</v>
      </c>
      <c r="E82" s="132" t="n">
        <f aca="false">SUM(E72:E81)+E16+E24+E29+E36+E43+E45+E47+E49+E51+E56+E61+E66</f>
        <v>-2776295.58717003</v>
      </c>
      <c r="F82" s="131" t="n">
        <f aca="false">F16+F24+F29+F36+F43+F45+F47+F49</f>
        <v>0</v>
      </c>
      <c r="G82" s="132" t="n">
        <f aca="false">SUM(G72:G81)+G16+G24+G29+G36+G43+G45+G47+G49+G51+G56+G61+G66</f>
        <v>209708.181999997</v>
      </c>
      <c r="H82" s="131" t="n">
        <f aca="false">H16+H24+H29+H36+H43+H45+H47+H49</f>
        <v>120000</v>
      </c>
      <c r="I82" s="132" t="n">
        <f aca="false">SUM(I72:I81)+I16+I24+I29+I36+I43+I45+I47+I49+I51+I56+I61+I66</f>
        <v>2986003.76917002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5" activePane="bottomRight" state="frozen"/>
      <selection pane="topLeft" activeCell="A1" activeCellId="0" sqref="A1"/>
      <selection pane="topRight" activeCell="D1" activeCellId="0" sqref="D1"/>
      <selection pane="bottomLeft" activeCell="A65" activeCellId="0" sqref="A65"/>
      <selection pane="bottomRight" activeCell="C65" activeCellId="0" sqref="C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'SE-EGM-VAR'!A4</f>
        <v>REGION: SOUTHEAST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'SE-CON-FLSH'!L11</f>
        <v>9140188</v>
      </c>
      <c r="E11" s="47" t="n">
        <f aca="false">'SE-CON-FLSH'!M11</f>
        <v>16844935</v>
      </c>
      <c r="F11" s="13" t="n">
        <f aca="false">'SE-CON-GL '!D11</f>
        <v>8760907</v>
      </c>
      <c r="G11" s="47" t="n">
        <f aca="false">'SE-CON-GL '!E11</f>
        <v>17414482.49</v>
      </c>
      <c r="H11" s="13" t="n">
        <f aca="false">F11-D11</f>
        <v>-379281</v>
      </c>
      <c r="I11" s="47" t="n">
        <f aca="false">G11-E11</f>
        <v>569547.489999998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'SE-CON-FLSH'!L12</f>
        <v>0</v>
      </c>
      <c r="E12" s="47" t="n">
        <f aca="false">'SE-CON-FLSH'!M12</f>
        <v>0</v>
      </c>
      <c r="F12" s="13" t="n">
        <f aca="false">'SE-CON-GL '!D12</f>
        <v>0</v>
      </c>
      <c r="G12" s="47" t="n">
        <f aca="false">'SE-CON-GL '!E12</f>
        <v>0</v>
      </c>
      <c r="H12" s="13" t="n">
        <f aca="false">F12-D12</f>
        <v>0</v>
      </c>
      <c r="I12" s="47" t="n">
        <f aca="false">G12-E12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'SE-CON-FLSH'!L13</f>
        <v>4217731</v>
      </c>
      <c r="E13" s="47" t="n">
        <f aca="false">'SE-CON-FLSH'!M13</f>
        <v>7863361.2395051</v>
      </c>
      <c r="F13" s="13" t="n">
        <f aca="false">'SE-CON-GL '!D13</f>
        <v>0</v>
      </c>
      <c r="G13" s="47" t="n">
        <f aca="false">'SE-CON-GL '!E13</f>
        <v>0</v>
      </c>
      <c r="H13" s="13" t="n">
        <f aca="false">F13-D13</f>
        <v>-4217731</v>
      </c>
      <c r="I13" s="47" t="n">
        <f aca="false">G13-E13</f>
        <v>-7863361.2395051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'SE-CON-FLSH'!L14</f>
        <v>0</v>
      </c>
      <c r="E14" s="47" t="n">
        <f aca="false">'SE-CON-FLSH'!M14</f>
        <v>0</v>
      </c>
      <c r="F14" s="13" t="n">
        <f aca="false">'SE-CON-GL '!D14</f>
        <v>0</v>
      </c>
      <c r="G14" s="47" t="n">
        <f aca="false">'SE-CON-GL 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'SE-CON-FLSH'!L15</f>
        <v>0</v>
      </c>
      <c r="E15" s="47" t="n">
        <f aca="false">'SE-CON-FLSH'!M15</f>
        <v>0</v>
      </c>
      <c r="F15" s="13" t="n">
        <f aca="false">'SE-CON-GL '!D15</f>
        <v>0</v>
      </c>
      <c r="G15" s="47" t="n">
        <f aca="false">'SE-CON-GL 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13357919</v>
      </c>
      <c r="E16" s="48" t="n">
        <f aca="false">SUM(E11:E15)</f>
        <v>24708296.2395051</v>
      </c>
      <c r="F16" s="17" t="n">
        <f aca="false">SUM(F11:F15)</f>
        <v>8760907</v>
      </c>
      <c r="G16" s="48" t="n">
        <f aca="false">SUM(G11:G15)</f>
        <v>17414482.49</v>
      </c>
      <c r="H16" s="17" t="n">
        <f aca="false">SUM(H11:H15)</f>
        <v>-4597012</v>
      </c>
      <c r="I16" s="48" t="n">
        <f aca="false">SUM(I11:I15)</f>
        <v>-7293813.74950511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'SE-CON-FLSH'!L19</f>
        <v>-2320411</v>
      </c>
      <c r="E19" s="47" t="n">
        <f aca="false">'SE-CON-FLSH'!M19</f>
        <v>-4147235</v>
      </c>
      <c r="F19" s="13" t="n">
        <f aca="false">'SE-CON-GL '!D19</f>
        <v>-2123880</v>
      </c>
      <c r="G19" s="47" t="n">
        <f aca="false">'SE-CON-GL '!E19</f>
        <v>-3797697.04</v>
      </c>
      <c r="H19" s="13" t="n">
        <f aca="false">F19-D19</f>
        <v>196531</v>
      </c>
      <c r="I19" s="47" t="n">
        <f aca="false">G19-E19</f>
        <v>349537.96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'SE-CON-FLSH'!L20</f>
        <v>0</v>
      </c>
      <c r="E20" s="47" t="n">
        <f aca="false">'SE-CON-FLSH'!M20</f>
        <v>0</v>
      </c>
      <c r="F20" s="13" t="n">
        <f aca="false">'SE-CON-GL '!D20</f>
        <v>0</v>
      </c>
      <c r="G20" s="47" t="n">
        <f aca="false">'SE-CON-GL '!E20</f>
        <v>-1394542.32</v>
      </c>
      <c r="H20" s="13" t="n">
        <f aca="false">F20-D20</f>
        <v>0</v>
      </c>
      <c r="I20" s="47" t="n">
        <f aca="false">G20-E20</f>
        <v>-1394542.32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'SE-CON-FLSH'!L21</f>
        <v>-9663424</v>
      </c>
      <c r="E21" s="47" t="n">
        <f aca="false">'SE-CON-FLSH'!M21</f>
        <v>-17568887</v>
      </c>
      <c r="F21" s="13" t="n">
        <f aca="false">'SE-CON-GL '!D21</f>
        <v>0</v>
      </c>
      <c r="G21" s="47" t="n">
        <f aca="false">'SE-CON-GL '!E21</f>
        <v>0</v>
      </c>
      <c r="H21" s="13" t="n">
        <f aca="false">F21-D21</f>
        <v>9663424</v>
      </c>
      <c r="I21" s="47" t="n">
        <f aca="false">G21-E21</f>
        <v>17568887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'SE-CON-FLSH'!L22</f>
        <v>0</v>
      </c>
      <c r="E22" s="47" t="n">
        <f aca="false">'SE-CON-FLSH'!M22</f>
        <v>0</v>
      </c>
      <c r="F22" s="13" t="n">
        <f aca="false">'SE-CON-GL '!D22</f>
        <v>0</v>
      </c>
      <c r="G22" s="47" t="n">
        <f aca="false">'SE-CON-GL 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'SE-CON-FLSH'!L23</f>
        <v>0</v>
      </c>
      <c r="E23" s="47" t="n">
        <f aca="false">'SE-CON-FLSH'!M23</f>
        <v>0</v>
      </c>
      <c r="F23" s="13" t="n">
        <f aca="false">'SE-CON-GL '!D23</f>
        <v>41815</v>
      </c>
      <c r="G23" s="47" t="n">
        <f aca="false">'SE-CON-GL '!E23</f>
        <v>76475.87</v>
      </c>
      <c r="H23" s="13" t="n">
        <f aca="false">F23-D23</f>
        <v>41815</v>
      </c>
      <c r="I23" s="47" t="n">
        <f aca="false">G23-E23</f>
        <v>76475.87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-11983835</v>
      </c>
      <c r="E24" s="48" t="n">
        <f aca="false">SUM(E19:E23)</f>
        <v>-21716122</v>
      </c>
      <c r="F24" s="17" t="n">
        <f aca="false">SUM(F19:F23)</f>
        <v>-2082065</v>
      </c>
      <c r="G24" s="48" t="n">
        <f aca="false">SUM(G19:G23)</f>
        <v>-5115763.49</v>
      </c>
      <c r="H24" s="17" t="n">
        <f aca="false">SUM(H19:H23)</f>
        <v>9901770</v>
      </c>
      <c r="I24" s="48" t="n">
        <f aca="false">SUM(I19:I23)</f>
        <v>16600358.51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'SE-CON-FLSH'!L27</f>
        <v>978794</v>
      </c>
      <c r="E27" s="47" t="n">
        <f aca="false">'SE-CON-FLSH'!M27</f>
        <v>1772939</v>
      </c>
      <c r="F27" s="13" t="n">
        <f aca="false">'SE-CON-GL '!D27</f>
        <v>4176979</v>
      </c>
      <c r="G27" s="47" t="n">
        <f aca="false">'SE-CON-GL '!E27</f>
        <v>7789923.33</v>
      </c>
      <c r="H27" s="13" t="n">
        <f aca="false">F27-D27</f>
        <v>3198185</v>
      </c>
      <c r="I27" s="47" t="n">
        <f aca="false">G27-E27</f>
        <v>6016984.33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'SE-CON-FLSH'!L28</f>
        <v>-1476461</v>
      </c>
      <c r="E28" s="47" t="n">
        <f aca="false">'SE-CON-FLSH'!M28</f>
        <v>-2857245</v>
      </c>
      <c r="F28" s="13" t="n">
        <f aca="false">'SE-CON-GL '!D28</f>
        <v>-9713655</v>
      </c>
      <c r="G28" s="47" t="n">
        <f aca="false">'SE-CON-GL '!E28</f>
        <v>-17661497.37</v>
      </c>
      <c r="H28" s="13" t="n">
        <f aca="false">F28-D28</f>
        <v>-8237194</v>
      </c>
      <c r="I28" s="47" t="n">
        <f aca="false">G28-E28</f>
        <v>-14804252.37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-497667</v>
      </c>
      <c r="E29" s="48" t="n">
        <f aca="false">SUM(E27:E28)</f>
        <v>-1084306</v>
      </c>
      <c r="F29" s="17" t="n">
        <f aca="false">SUM(F27:F28)</f>
        <v>-5536676</v>
      </c>
      <c r="G29" s="48" t="n">
        <f aca="false">SUM(G27:G28)</f>
        <v>-9871574.04</v>
      </c>
      <c r="H29" s="17" t="n">
        <f aca="false">SUM(H27:H28)</f>
        <v>-5039009</v>
      </c>
      <c r="I29" s="48" t="n">
        <f aca="false">SUM(I27:I28)</f>
        <v>-8787268.04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'SE-CON-FLSH'!L32</f>
        <v>372334</v>
      </c>
      <c r="E32" s="47" t="n">
        <f aca="false">'SE-CON-FLSH'!M32</f>
        <v>689049</v>
      </c>
      <c r="F32" s="13" t="n">
        <f aca="false">'SE-CON-GL '!D32</f>
        <v>-39120</v>
      </c>
      <c r="G32" s="47" t="n">
        <f aca="false">'SE-CON-GL '!E32</f>
        <v>-69125.04</v>
      </c>
      <c r="H32" s="13" t="n">
        <f aca="false">F32-D32</f>
        <v>-411454</v>
      </c>
      <c r="I32" s="47" t="n">
        <f aca="false">G32-E32</f>
        <v>-758174.04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'SE-CON-FLSH'!L33</f>
        <v>-440847</v>
      </c>
      <c r="E33" s="47" t="n">
        <f aca="false">'SE-CON-FLSH'!M33</f>
        <v>-812591</v>
      </c>
      <c r="F33" s="13" t="n">
        <f aca="false">'SE-CON-GL '!D33</f>
        <v>0</v>
      </c>
      <c r="G33" s="47" t="n">
        <f aca="false">'SE-CON-GL '!E33</f>
        <v>0</v>
      </c>
      <c r="H33" s="13" t="n">
        <f aca="false">F33-D33</f>
        <v>440847</v>
      </c>
      <c r="I33" s="47" t="n">
        <f aca="false">G33-E33</f>
        <v>812591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'SE-CON-FLSH'!L34</f>
        <v>0</v>
      </c>
      <c r="E34" s="47" t="n">
        <f aca="false">'SE-CON-FLSH'!M34</f>
        <v>0</v>
      </c>
      <c r="F34" s="13" t="n">
        <f aca="false">'SE-CON-GL '!D34</f>
        <v>0</v>
      </c>
      <c r="G34" s="47" t="n">
        <f aca="false">'SE-CON-GL 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'SE-CON-FLSH'!L35</f>
        <v>0</v>
      </c>
      <c r="E35" s="47" t="n">
        <f aca="false">'SE-CON-FLSH'!M35</f>
        <v>0</v>
      </c>
      <c r="F35" s="13" t="n">
        <f aca="false">'SE-CON-GL '!D35</f>
        <v>0</v>
      </c>
      <c r="G35" s="47" t="n">
        <f aca="false">'SE-CON-GL '!E35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-68513</v>
      </c>
      <c r="E36" s="48" t="n">
        <f aca="false">SUM(E32:E35)</f>
        <v>-123542</v>
      </c>
      <c r="F36" s="17" t="n">
        <f aca="false">SUM(F32:F35)</f>
        <v>-39120</v>
      </c>
      <c r="G36" s="48" t="n">
        <f aca="false">SUM(G32:G35)</f>
        <v>-69125.04</v>
      </c>
      <c r="H36" s="17" t="n">
        <f aca="false">SUM(H32:H35)</f>
        <v>29393</v>
      </c>
      <c r="I36" s="48" t="n">
        <f aca="false">SUM(I32:I35)</f>
        <v>54416.96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'SE-CON-FLSH'!L39</f>
        <v>0</v>
      </c>
      <c r="E39" s="47" t="n">
        <f aca="false">'SE-CON-FLSH'!M39</f>
        <v>0</v>
      </c>
      <c r="F39" s="13" t="n">
        <f aca="false">'SE-CON-GL '!D39</f>
        <v>784843</v>
      </c>
      <c r="G39" s="47" t="n">
        <f aca="false">'SE-CON-GL '!E39</f>
        <v>1557128.51</v>
      </c>
      <c r="H39" s="13" t="n">
        <f aca="false">F39-D39</f>
        <v>784843</v>
      </c>
      <c r="I39" s="47" t="n">
        <f aca="false">G39-E39</f>
        <v>1557128.51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'SE-CON-FLSH'!L40</f>
        <v>0</v>
      </c>
      <c r="E40" s="47" t="n">
        <f aca="false">'SE-CON-FLSH'!M40</f>
        <v>0</v>
      </c>
      <c r="F40" s="13" t="n">
        <f aca="false">'SE-CON-GL '!D40</f>
        <v>-2004147</v>
      </c>
      <c r="G40" s="47" t="n">
        <f aca="false">'SE-CON-GL '!E40</f>
        <v>-3976227.65</v>
      </c>
      <c r="H40" s="13" t="n">
        <f aca="false">F40-D40</f>
        <v>-2004147</v>
      </c>
      <c r="I40" s="47" t="n">
        <f aca="false">G40-E40</f>
        <v>-3976227.65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'SE-CON-FLSH'!L41</f>
        <v>0</v>
      </c>
      <c r="E41" s="47" t="n">
        <f aca="false">'SE-CON-FLSH'!M41</f>
        <v>0</v>
      </c>
      <c r="F41" s="13" t="n">
        <f aca="false">'SE-CON-GL '!D41</f>
        <v>0</v>
      </c>
      <c r="G41" s="47" t="n">
        <f aca="false">'SE-CON-GL 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-2004147</v>
      </c>
      <c r="G42" s="48" t="n">
        <f aca="false">SUM(G40:G41)</f>
        <v>-3976227.65</v>
      </c>
      <c r="H42" s="17" t="n">
        <f aca="false">SUM(H40:H41)</f>
        <v>-2004147</v>
      </c>
      <c r="I42" s="48" t="n">
        <f aca="false">SUM(I40:I41)</f>
        <v>-3976227.65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-1219304</v>
      </c>
      <c r="G43" s="48" t="n">
        <f aca="false">G42+G39</f>
        <v>-2419099.14</v>
      </c>
      <c r="H43" s="17" t="n">
        <f aca="false">H42+H39</f>
        <v>-1219304</v>
      </c>
      <c r="I43" s="48" t="n">
        <f aca="false">I42+I39</f>
        <v>-2419099.14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'SE-CON-FLSH'!L45</f>
        <v>0</v>
      </c>
      <c r="E45" s="47" t="n">
        <f aca="false">'SE-CON-FLSH'!M45</f>
        <v>0</v>
      </c>
      <c r="F45" s="13" t="n">
        <f aca="false">'SE-CON-GL '!D45</f>
        <v>8416</v>
      </c>
      <c r="G45" s="47" t="n">
        <f aca="false">'SE-CON-GL '!E45</f>
        <v>16242.88</v>
      </c>
      <c r="H45" s="13" t="n">
        <f aca="false">F45-D45</f>
        <v>8416</v>
      </c>
      <c r="I45" s="47" t="n">
        <f aca="false">G45-E45</f>
        <v>16242.88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'SE-CON-FLSH'!L47</f>
        <v>0</v>
      </c>
      <c r="E47" s="47" t="n">
        <f aca="false">'SE-CON-FLSH'!M47</f>
        <v>0</v>
      </c>
      <c r="F47" s="13" t="n">
        <f aca="false">'SE-CON-GL '!D47</f>
        <v>82416</v>
      </c>
      <c r="G47" s="47" t="n">
        <f aca="false">'SE-CON-GL '!E47</f>
        <v>148349.13</v>
      </c>
      <c r="H47" s="13" t="n">
        <f aca="false">F47-D47</f>
        <v>82416</v>
      </c>
      <c r="I47" s="47" t="n">
        <f aca="false">G47-E47</f>
        <v>148349.13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'SE-CON-FLSH'!L49</f>
        <v>-927904</v>
      </c>
      <c r="E49" s="47" t="n">
        <f aca="false">'SE-CON-FLSH'!M49</f>
        <v>-1694569.74667513</v>
      </c>
      <c r="F49" s="13" t="n">
        <f aca="false">'SE-CON-GL '!D49</f>
        <v>25426</v>
      </c>
      <c r="G49" s="47" t="n">
        <f aca="false">'SE-CON-GL '!E49</f>
        <v>44927.742</v>
      </c>
      <c r="H49" s="13" t="n">
        <f aca="false">F49-D49</f>
        <v>953330</v>
      </c>
      <c r="I49" s="47" t="n">
        <f aca="false">G49-E49</f>
        <v>1739497.48867513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'SE-CON-FLSH'!L51</f>
        <v>0</v>
      </c>
      <c r="E51" s="47" t="n">
        <f aca="false">'SE-CON-FLSH'!M51</f>
        <v>0</v>
      </c>
      <c r="F51" s="13" t="n">
        <f aca="false">'SE-CON-GL '!D51</f>
        <v>-41815</v>
      </c>
      <c r="G51" s="47" t="n">
        <f aca="false">'SE-CON-GL '!E51</f>
        <v>-76475.87</v>
      </c>
      <c r="H51" s="13" t="n">
        <f aca="false">F51-D51</f>
        <v>-41815</v>
      </c>
      <c r="I51" s="47" t="n">
        <f aca="false">G51-E51</f>
        <v>-76475.87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'SE-CON-FLSH'!L54</f>
        <v>0</v>
      </c>
      <c r="E54" s="47" t="n">
        <f aca="false">'SE-CON-FLSH'!M54</f>
        <v>0</v>
      </c>
      <c r="F54" s="13" t="n">
        <f aca="false">'SE-CON-GL '!D54</f>
        <v>-43765</v>
      </c>
      <c r="G54" s="47" t="n">
        <f aca="false">'SE-CON-GL '!E54</f>
        <v>-1312.95</v>
      </c>
      <c r="H54" s="13" t="n">
        <f aca="false">F54-D54</f>
        <v>-43765</v>
      </c>
      <c r="I54" s="47" t="n">
        <f aca="false">G54-E54</f>
        <v>-1312.95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'SE-CON-FLSH'!L55</f>
        <v>0</v>
      </c>
      <c r="E55" s="47" t="n">
        <f aca="false">'SE-CON-FLSH'!M55</f>
        <v>0</v>
      </c>
      <c r="F55" s="13" t="n">
        <f aca="false">'SE-CON-GL '!D55</f>
        <v>0</v>
      </c>
      <c r="G55" s="47" t="n">
        <f aca="false">'SE-CON-GL '!E55</f>
        <v>0</v>
      </c>
      <c r="H55" s="13" t="n">
        <f aca="false">F55-D55</f>
        <v>0</v>
      </c>
      <c r="I55" s="47" t="n">
        <f aca="false">G55-E55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-43765</v>
      </c>
      <c r="G56" s="48" t="n">
        <f aca="false">SUM(G54:G55)</f>
        <v>-1312.95</v>
      </c>
      <c r="H56" s="17" t="n">
        <f aca="false">SUM(H54:H55)</f>
        <v>-43765</v>
      </c>
      <c r="I56" s="48" t="n">
        <f aca="false">SUM(I54:I55)</f>
        <v>-1312.95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'SE-CON-FLSH'!L59</f>
        <v>0</v>
      </c>
      <c r="E59" s="47" t="n">
        <f aca="false">'SE-CON-FLSH'!M59</f>
        <v>0</v>
      </c>
      <c r="F59" s="13" t="n">
        <f aca="false">'SE-CON-GL '!D59</f>
        <v>2728781</v>
      </c>
      <c r="G59" s="47" t="n">
        <f aca="false">'SE-CON-GL '!E59</f>
        <v>139056.47</v>
      </c>
      <c r="H59" s="13" t="n">
        <f aca="false">F59-D59</f>
        <v>2728781</v>
      </c>
      <c r="I59" s="47" t="n">
        <f aca="false">G59-E59</f>
        <v>139056.47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'SE-CON-FLSH'!L60</f>
        <v>0</v>
      </c>
      <c r="E60" s="47" t="n">
        <f aca="false">'SE-CON-FLSH'!M60</f>
        <v>133947.92</v>
      </c>
      <c r="F60" s="13" t="n">
        <f aca="false">'SE-CON-GL '!D60</f>
        <v>0</v>
      </c>
      <c r="G60" s="47" t="n">
        <f aca="false">'SE-CON-GL '!E60</f>
        <v>0</v>
      </c>
      <c r="H60" s="13" t="n">
        <f aca="false">F60-D60</f>
        <v>0</v>
      </c>
      <c r="I60" s="47" t="n">
        <f aca="false">G60-E60</f>
        <v>-133947.92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133947.92</v>
      </c>
      <c r="F61" s="17" t="n">
        <f aca="false">SUM(F59:F60)</f>
        <v>2728781</v>
      </c>
      <c r="G61" s="48" t="n">
        <f aca="false">SUM(G59:G60)</f>
        <v>139056.47</v>
      </c>
      <c r="H61" s="17" t="n">
        <f aca="false">SUM(H59:H60)</f>
        <v>2728781</v>
      </c>
      <c r="I61" s="48" t="n">
        <f aca="false">SUM(I59:I60)</f>
        <v>5108.54999999999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'SE-CON-FLSH'!L64</f>
        <v>0</v>
      </c>
      <c r="E64" s="47" t="n">
        <f aca="false">'SE-CON-FLSH'!M64</f>
        <v>0</v>
      </c>
      <c r="F64" s="13" t="n">
        <f aca="false">'SE-CON-GL '!D64</f>
        <v>-24844693</v>
      </c>
      <c r="G64" s="47" t="n">
        <f aca="false">'SE-CON-GL '!E64</f>
        <v>-2382164.67</v>
      </c>
      <c r="H64" s="13" t="n">
        <f aca="false">F64-D64</f>
        <v>-24844693</v>
      </c>
      <c r="I64" s="47" t="n">
        <f aca="false">G64-E64</f>
        <v>-2382164.67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'SE-CON-FLSH'!L65</f>
        <v>0</v>
      </c>
      <c r="E65" s="47" t="n">
        <f aca="false">'SE-CON-FLSH'!M65</f>
        <v>0</v>
      </c>
      <c r="F65" s="13" t="n">
        <f aca="false">'SE-CON-GL '!D65</f>
        <v>23625389</v>
      </c>
      <c r="G65" s="47" t="n">
        <f aca="false">'SE-CON-GL '!E65</f>
        <v>2382164.67</v>
      </c>
      <c r="H65" s="13" t="n">
        <f aca="false">F65-D65</f>
        <v>23625389</v>
      </c>
      <c r="I65" s="47" t="n">
        <f aca="false">G65-E65</f>
        <v>2382164.67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-1219304</v>
      </c>
      <c r="G66" s="48" t="n">
        <f aca="false">SUM(G64:G65)</f>
        <v>0</v>
      </c>
      <c r="H66" s="17" t="n">
        <f aca="false">SUM(H64:H65)</f>
        <v>-1219304</v>
      </c>
      <c r="I66" s="48" t="n">
        <f aca="false">SUM(I64:I65)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'SE-CON-FLSH'!L70</f>
        <v>0</v>
      </c>
      <c r="E70" s="47" t="n">
        <f aca="false">'SE-CON-FLSH'!M70</f>
        <v>0</v>
      </c>
      <c r="F70" s="13" t="n">
        <f aca="false">'SE-CON-GL '!D70</f>
        <v>0</v>
      </c>
      <c r="G70" s="47" t="n">
        <f aca="false">'SE-CON-GL '!E70</f>
        <v>0</v>
      </c>
      <c r="H70" s="13" t="n">
        <f aca="false">F70-D70</f>
        <v>0</v>
      </c>
      <c r="I70" s="47" t="n">
        <f aca="false">G70-E70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'SE-CON-FLSH'!L71</f>
        <v>0</v>
      </c>
      <c r="E71" s="47" t="n">
        <f aca="false">'SE-CON-FLSH'!M71</f>
        <v>0</v>
      </c>
      <c r="F71" s="13" t="n">
        <f aca="false">'SE-CON-GL '!D71</f>
        <v>0</v>
      </c>
      <c r="G71" s="47" t="n">
        <f aca="false">'SE-CON-GL '!E71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'SE-CON-FLSH'!L73</f>
        <v>0</v>
      </c>
      <c r="E73" s="47" t="n">
        <f aca="false">'SE-CON-FLSH'!M73</f>
        <v>0</v>
      </c>
      <c r="F73" s="13" t="n">
        <f aca="false">'SE-CON-GL '!D73</f>
        <v>0</v>
      </c>
      <c r="G73" s="47" t="n">
        <f aca="false">'SE-CON-GL 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'SE-CON-FLSH'!L74</f>
        <v>0</v>
      </c>
      <c r="E74" s="47" t="n">
        <f aca="false">'SE-CON-FLSH'!M74</f>
        <v>0</v>
      </c>
      <c r="F74" s="13" t="n">
        <f aca="false">'SE-CON-GL '!D74</f>
        <v>0</v>
      </c>
      <c r="G74" s="47" t="n">
        <f aca="false">'SE-CON-GL '!E74</f>
        <v>0</v>
      </c>
      <c r="H74" s="13" t="n">
        <f aca="false">F74-D74</f>
        <v>0</v>
      </c>
      <c r="I74" s="47" t="n">
        <f aca="false">G74-E74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'SE-CON-FLSH'!L75</f>
        <v>0</v>
      </c>
      <c r="E75" s="47" t="n">
        <f aca="false">'SE-CON-FLSH'!M75</f>
        <v>0</v>
      </c>
      <c r="F75" s="13" t="n">
        <f aca="false">'SE-CON-GL '!D75</f>
        <v>0</v>
      </c>
      <c r="G75" s="47" t="n">
        <f aca="false">'SE-CON-GL '!E75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'SE-CON-FLSH'!L76</f>
        <v>0</v>
      </c>
      <c r="E76" s="47" t="n">
        <f aca="false">'SE-CON-FLSH'!M76</f>
        <v>0</v>
      </c>
      <c r="F76" s="13" t="n">
        <f aca="false">'SE-CON-GL '!D76</f>
        <v>0</v>
      </c>
      <c r="G76" s="47" t="n">
        <f aca="false">'SE-CON-GL '!E76</f>
        <v>0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'SE-CON-FLSH'!L77</f>
        <v>0</v>
      </c>
      <c r="E77" s="47" t="n">
        <f aca="false">'SE-CON-FLSH'!M77</f>
        <v>-3000000</v>
      </c>
      <c r="F77" s="13" t="n">
        <f aca="false">'SE-CON-GL '!D77</f>
        <v>0</v>
      </c>
      <c r="G77" s="47" t="n">
        <f aca="false">'SE-CON-GL '!E77</f>
        <v>0</v>
      </c>
      <c r="H77" s="13" t="n">
        <f aca="false">F77-D77</f>
        <v>0</v>
      </c>
      <c r="I77" s="47" t="n">
        <f aca="false">G77-E77</f>
        <v>3000000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'SE-CON-FLSH'!L78</f>
        <v>0</v>
      </c>
      <c r="E78" s="47" t="n">
        <f aca="false">'SE-CON-FLSH'!M78</f>
        <v>0</v>
      </c>
      <c r="F78" s="13" t="n">
        <f aca="false">'SE-CON-GL '!D78</f>
        <v>0</v>
      </c>
      <c r="G78" s="47" t="n">
        <f aca="false">'SE-CON-GL 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'SE-CON-FLSH'!L79</f>
        <v>0</v>
      </c>
      <c r="E79" s="47" t="n">
        <f aca="false">'SE-CON-FLSH'!M79</f>
        <v>0</v>
      </c>
      <c r="F79" s="13" t="n">
        <f aca="false">'SE-CON-GL '!D79</f>
        <v>0</v>
      </c>
      <c r="G79" s="47" t="n">
        <f aca="false">'SE-CON-GL 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'SE-CON-FLSH'!L80</f>
        <v>0</v>
      </c>
      <c r="E80" s="47" t="n">
        <f aca="false">'SE-CON-FLSH'!M80</f>
        <v>0</v>
      </c>
      <c r="F80" s="13" t="n">
        <f aca="false">'SE-CON-GL '!D80</f>
        <v>0</v>
      </c>
      <c r="G80" s="47" t="n">
        <f aca="false">'SE-CON-GL 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'SE-CON-FLSH'!L81</f>
        <v>0</v>
      </c>
      <c r="E81" s="47" t="n">
        <f aca="false">'SE-CON-FLSH'!M81</f>
        <v>0</v>
      </c>
      <c r="F81" s="13" t="n">
        <f aca="false">'SE-CON-GL '!D81</f>
        <v>0</v>
      </c>
      <c r="G81" s="47" t="n">
        <f aca="false">'SE-CON-GL '!E81</f>
        <v>0</v>
      </c>
      <c r="H81" s="13" t="n">
        <f aca="false">F81-D81</f>
        <v>0</v>
      </c>
      <c r="I81" s="47" t="n">
        <f aca="false">G81-E81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136" t="n">
        <f aca="false">D16+D24+D29+D36+D43+D45+D47+D49</f>
        <v>-120000</v>
      </c>
      <c r="E82" s="88" t="n">
        <f aca="false">SUM(E72:E81)+E16+E24+E29+E36+E43+E45+E47+E49+E51+E56+E61+E66</f>
        <v>-2776295.58717003</v>
      </c>
      <c r="F82" s="136" t="n">
        <f aca="false">F16+F24+F29+F36+F43+F45+F47+F49</f>
        <v>0</v>
      </c>
      <c r="G82" s="88" t="n">
        <f aca="false">SUM(G72:G81)+G16+G24+G29+G36+G43+G45+G47+G49+G51+G56+G61+G66</f>
        <v>209708.181999997</v>
      </c>
      <c r="H82" s="136" t="n">
        <f aca="false">H16+H24+H29+H36+H43+H45+H47+H49</f>
        <v>120000</v>
      </c>
      <c r="I82" s="88" t="n">
        <f aca="false">SUM(I72:I81)+I16+I24+I29+I36+I43+I45+I47+I49+I51+I56+I61+I66</f>
        <v>2986003.76917002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E89" activeCellId="0" sqref="E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119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+'EAST-CON-FLSH'!D11</f>
        <v>130973369</v>
      </c>
      <c r="E11" s="47" t="n">
        <f aca="false">+'EAST-CON-FLSH'!E11</f>
        <v>227720275</v>
      </c>
      <c r="F11" s="13" t="n">
        <f aca="false">+'EAST-CON-GL'!D11</f>
        <v>140637945</v>
      </c>
      <c r="G11" s="47" t="n">
        <f aca="false">+'EAST-CON-GL'!E11</f>
        <v>296133441.91</v>
      </c>
      <c r="H11" s="13" t="n">
        <f aca="false">F11-D11</f>
        <v>9664576</v>
      </c>
      <c r="I11" s="47" t="n">
        <f aca="false">G11-E11</f>
        <v>68413166.91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+'EAST-CON-FLSH'!D12</f>
        <v>0</v>
      </c>
      <c r="E12" s="47" t="n">
        <f aca="false">+'EAST-CON-FLSH'!E12</f>
        <v>0</v>
      </c>
      <c r="F12" s="13" t="n">
        <f aca="false">+'EAST-CON-GL'!D12</f>
        <v>0</v>
      </c>
      <c r="G12" s="47" t="n">
        <f aca="false">+'EAST-CON-GL'!E12</f>
        <v>-16360182.43</v>
      </c>
      <c r="H12" s="13" t="n">
        <f aca="false">F12-D12</f>
        <v>0</v>
      </c>
      <c r="I12" s="47" t="n">
        <f aca="false">G12-E12</f>
        <v>-16360182.43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+'EAST-CON-FLSH'!D13</f>
        <v>103119290</v>
      </c>
      <c r="E13" s="47" t="n">
        <f aca="false">+'EAST-CON-FLSH'!E13</f>
        <v>212064159</v>
      </c>
      <c r="F13" s="13" t="n">
        <f aca="false">+'EAST-CON-GL'!D13</f>
        <v>85005030</v>
      </c>
      <c r="G13" s="47" t="n">
        <f aca="false">+'EAST-CON-GL'!E13</f>
        <v>179372400</v>
      </c>
      <c r="H13" s="13" t="n">
        <f aca="false">F13-D13</f>
        <v>-18114260</v>
      </c>
      <c r="I13" s="47" t="n">
        <f aca="false">G13-E13</f>
        <v>-32691759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+'EAST-CON-FLSH'!D14</f>
        <v>0</v>
      </c>
      <c r="E14" s="47" t="n">
        <f aca="false">+'EAST-CON-FLSH'!E14</f>
        <v>9846</v>
      </c>
      <c r="F14" s="13" t="n">
        <f aca="false">+'EAST-CON-GL'!D14</f>
        <v>0</v>
      </c>
      <c r="G14" s="47" t="n">
        <f aca="false">+'EAST-CON-GL'!E14</f>
        <v>0</v>
      </c>
      <c r="H14" s="13" t="n">
        <f aca="false">F14-D14</f>
        <v>0</v>
      </c>
      <c r="I14" s="47" t="n">
        <f aca="false">G14-E14</f>
        <v>-9846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+'EAST-CON-FLSH'!D15</f>
        <v>0</v>
      </c>
      <c r="E15" s="47" t="n">
        <f aca="false">+'EAST-CON-FLSH'!E15</f>
        <v>0</v>
      </c>
      <c r="F15" s="13" t="n">
        <f aca="false">+'EAST-CON-GL'!D15</f>
        <v>0</v>
      </c>
      <c r="G15" s="47" t="n">
        <f aca="false">+'EAST-CON-GL'!E15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234092659</v>
      </c>
      <c r="E16" s="48" t="n">
        <f aca="false">SUM(E11:E15)</f>
        <v>439794280</v>
      </c>
      <c r="F16" s="17" t="n">
        <f aca="false">SUM(F11:F15)</f>
        <v>225642975</v>
      </c>
      <c r="G16" s="48" t="n">
        <f aca="false">SUM(G11:G15)</f>
        <v>459145659.48</v>
      </c>
      <c r="H16" s="17" t="n">
        <f aca="false">SUM(H11:H15)</f>
        <v>-8449684</v>
      </c>
      <c r="I16" s="48" t="n">
        <f aca="false">SUM(I11:I15)</f>
        <v>19351379.48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+'EAST-CON-FLSH'!D19</f>
        <v>-119040367</v>
      </c>
      <c r="E19" s="47" t="n">
        <f aca="false">+'EAST-CON-FLSH'!E19</f>
        <v>-211355016</v>
      </c>
      <c r="F19" s="13" t="n">
        <f aca="false">+'EAST-CON-GL'!D19</f>
        <v>-125522967</v>
      </c>
      <c r="G19" s="47" t="n">
        <f aca="false">+'EAST-CON-GL'!E19</f>
        <v>-234152048.23</v>
      </c>
      <c r="H19" s="13" t="n">
        <f aca="false">F19-D19</f>
        <v>-6482600</v>
      </c>
      <c r="I19" s="47" t="n">
        <f aca="false">G19-E19</f>
        <v>-22797032.23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+'EAST-CON-FLSH'!D20</f>
        <v>0</v>
      </c>
      <c r="E20" s="47" t="n">
        <f aca="false">+'EAST-CON-FLSH'!E20</f>
        <v>0</v>
      </c>
      <c r="F20" s="13" t="n">
        <f aca="false">+'EAST-CON-GL'!D20</f>
        <v>0</v>
      </c>
      <c r="G20" s="47" t="n">
        <f aca="false">+'EAST-CON-GL'!E20</f>
        <v>7080782.96</v>
      </c>
      <c r="H20" s="13" t="n">
        <f aca="false">F20-D20</f>
        <v>0</v>
      </c>
      <c r="I20" s="47" t="n">
        <f aca="false">G20-E20</f>
        <v>7080782.96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+'EAST-CON-FLSH'!D21</f>
        <v>-102142866</v>
      </c>
      <c r="E21" s="47" t="n">
        <f aca="false">+'EAST-CON-FLSH'!E21</f>
        <v>-211403649</v>
      </c>
      <c r="F21" s="13" t="n">
        <f aca="false">+'EAST-CON-GL'!D21</f>
        <v>-85489248</v>
      </c>
      <c r="G21" s="47" t="n">
        <f aca="false">+'EAST-CON-GL'!E21</f>
        <v>-180295150</v>
      </c>
      <c r="H21" s="13" t="n">
        <f aca="false">F21-D21</f>
        <v>16653618</v>
      </c>
      <c r="I21" s="47" t="n">
        <f aca="false">G21-E21</f>
        <v>31108499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+'EAST-CON-FLSH'!D22</f>
        <v>0</v>
      </c>
      <c r="E22" s="47" t="n">
        <f aca="false">+'EAST-CON-FLSH'!E22</f>
        <v>0</v>
      </c>
      <c r="F22" s="13" t="n">
        <f aca="false">+'EAST-CON-GL'!D22</f>
        <v>0</v>
      </c>
      <c r="G22" s="47" t="n">
        <f aca="false">+'EAST-CON-GL'!E22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+'EAST-CON-FLSH'!D23</f>
        <v>1335635</v>
      </c>
      <c r="E23" s="47" t="n">
        <f aca="false">+'EAST-CON-FLSH'!E23</f>
        <v>2560690</v>
      </c>
      <c r="F23" s="13" t="n">
        <f aca="false">+'EAST-CON-GL'!D23</f>
        <v>1301700</v>
      </c>
      <c r="G23" s="47" t="n">
        <f aca="false">+'EAST-CON-GL'!E23</f>
        <v>2302692.663</v>
      </c>
      <c r="H23" s="13" t="n">
        <f aca="false">F23-D23</f>
        <v>-33935</v>
      </c>
      <c r="I23" s="47" t="n">
        <f aca="false">G23-E23</f>
        <v>-257997.337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-219847598</v>
      </c>
      <c r="E24" s="48" t="n">
        <f aca="false">SUM(E19:E23)</f>
        <v>-420197975</v>
      </c>
      <c r="F24" s="17" t="n">
        <f aca="false">SUM(F19:F23)</f>
        <v>-209710515</v>
      </c>
      <c r="G24" s="48" t="n">
        <f aca="false">SUM(G19:G23)</f>
        <v>-405063722.607</v>
      </c>
      <c r="H24" s="17" t="n">
        <f aca="false">SUM(H19:H23)</f>
        <v>10137083</v>
      </c>
      <c r="I24" s="48" t="n">
        <f aca="false">SUM(I19:I23)</f>
        <v>15134252.393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+'EAST-CON-FLSH'!D27</f>
        <v>0</v>
      </c>
      <c r="E27" s="47" t="n">
        <f aca="false">+'EAST-CON-FLSH'!E27</f>
        <v>0</v>
      </c>
      <c r="F27" s="13" t="n">
        <f aca="false">+'EAST-CON-GL'!D27</f>
        <v>13834075</v>
      </c>
      <c r="G27" s="47" t="n">
        <f aca="false">+'EAST-CON-GL'!E27</f>
        <v>25347374.92</v>
      </c>
      <c r="H27" s="13" t="n">
        <f aca="false">F27-D27</f>
        <v>13834075</v>
      </c>
      <c r="I27" s="47" t="n">
        <f aca="false">G27-E27</f>
        <v>25347374.92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+'EAST-CON-FLSH'!D28</f>
        <v>0</v>
      </c>
      <c r="E28" s="47" t="n">
        <f aca="false">+'EAST-CON-FLSH'!E28</f>
        <v>0</v>
      </c>
      <c r="F28" s="13" t="n">
        <f aca="false">+'EAST-CON-GL'!D28</f>
        <v>-13932956</v>
      </c>
      <c r="G28" s="47" t="n">
        <f aca="false">+'EAST-CON-GL'!E28</f>
        <v>-25520089.82</v>
      </c>
      <c r="H28" s="13" t="n">
        <f aca="false">F28-D28</f>
        <v>-13932956</v>
      </c>
      <c r="I28" s="47" t="n">
        <f aca="false">G28-E28</f>
        <v>-25520089.82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-98881</v>
      </c>
      <c r="G29" s="48" t="n">
        <f aca="false">SUM(G27:G28)</f>
        <v>-172714.900000002</v>
      </c>
      <c r="H29" s="17" t="n">
        <f aca="false">SUM(H27:H28)</f>
        <v>-98881</v>
      </c>
      <c r="I29" s="48" t="n">
        <f aca="false">SUM(I27:I28)</f>
        <v>-172714.900000002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+'EAST-CON-FLSH'!D32</f>
        <v>547746</v>
      </c>
      <c r="E32" s="47" t="n">
        <f aca="false">+'EAST-CON-FLSH'!E32</f>
        <v>1034025</v>
      </c>
      <c r="F32" s="13" t="n">
        <f aca="false">+'EAST-CON-GL'!D32</f>
        <v>-1430014</v>
      </c>
      <c r="G32" s="47" t="n">
        <f aca="false">+'EAST-CON-GL'!E32</f>
        <v>-2599041.852</v>
      </c>
      <c r="H32" s="13" t="n">
        <f aca="false">F32-D32</f>
        <v>-1977760</v>
      </c>
      <c r="I32" s="47" t="n">
        <f aca="false">G32-E32</f>
        <v>-3633066.852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+'EAST-CON-FLSH'!D33</f>
        <v>-363186</v>
      </c>
      <c r="E33" s="47" t="n">
        <f aca="false">+'EAST-CON-FLSH'!E33</f>
        <v>-707041.520377005</v>
      </c>
      <c r="F33" s="13" t="n">
        <f aca="false">+'EAST-CON-GL'!D33</f>
        <v>-80671</v>
      </c>
      <c r="G33" s="47" t="n">
        <f aca="false">+'EAST-CON-GL'!E33</f>
        <v>-234014.49</v>
      </c>
      <c r="H33" s="13" t="n">
        <f aca="false">F33-D33</f>
        <v>282515</v>
      </c>
      <c r="I33" s="47" t="n">
        <f aca="false">G33-E33</f>
        <v>473027.030377005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+'EAST-CON-FLSH'!D34</f>
        <v>370827</v>
      </c>
      <c r="E34" s="47" t="n">
        <f aca="false">+'EAST-CON-FLSH'!E34</f>
        <v>681979</v>
      </c>
      <c r="F34" s="13" t="n">
        <f aca="false">+'EAST-CON-GL'!D34</f>
        <v>277215</v>
      </c>
      <c r="G34" s="47" t="n">
        <f aca="false">+'EAST-CON-GL'!E34</f>
        <v>508952.2</v>
      </c>
      <c r="H34" s="13" t="n">
        <f aca="false">F34-D34</f>
        <v>-93612</v>
      </c>
      <c r="I34" s="47" t="n">
        <f aca="false">G34-E34</f>
        <v>-173026.8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+'EAST-CON-FLSH'!D35</f>
        <v>-296839</v>
      </c>
      <c r="E35" s="47" t="n">
        <f aca="false">+'EAST-CON-FLSH'!E35</f>
        <v>-557042</v>
      </c>
      <c r="F35" s="13" t="n">
        <f aca="false">+'EAST-CON-GL'!D35</f>
        <v>329575</v>
      </c>
      <c r="G35" s="47" t="n">
        <f aca="false">+'EAST-CON-GL'!E35</f>
        <v>-0.01</v>
      </c>
      <c r="H35" s="13" t="n">
        <f aca="false">F35-D35</f>
        <v>626414</v>
      </c>
      <c r="I35" s="47" t="n">
        <f aca="false">G35-E35</f>
        <v>557041.99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258548</v>
      </c>
      <c r="E36" s="48" t="n">
        <f aca="false">SUM(E32:E35)</f>
        <v>451920.479622995</v>
      </c>
      <c r="F36" s="17" t="n">
        <f aca="false">SUM(F32:F35)</f>
        <v>-903895</v>
      </c>
      <c r="G36" s="48" t="n">
        <f aca="false">SUM(G32:G35)</f>
        <v>-2324104.152</v>
      </c>
      <c r="H36" s="17" t="n">
        <f aca="false">SUM(H32:H35)</f>
        <v>-1162443</v>
      </c>
      <c r="I36" s="48" t="n">
        <f aca="false">SUM(I32:I35)</f>
        <v>-2776024.63162299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+'EAST-CON-FLSH'!D39</f>
        <v>918123</v>
      </c>
      <c r="E39" s="47" t="n">
        <f aca="false">+'EAST-CON-FLSH'!E39</f>
        <v>1649672</v>
      </c>
      <c r="F39" s="13" t="n">
        <f aca="false">+'EAST-CON-GL'!D39</f>
        <v>845883</v>
      </c>
      <c r="G39" s="47" t="n">
        <f aca="false">+'EAST-CON-GL'!E39</f>
        <v>1663948.51</v>
      </c>
      <c r="H39" s="13" t="n">
        <f aca="false">F39-D39</f>
        <v>-72240</v>
      </c>
      <c r="I39" s="47" t="n">
        <f aca="false">G39-E39</f>
        <v>14276.51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+'EAST-CON-FLSH'!D40</f>
        <v>-15421732</v>
      </c>
      <c r="E40" s="47" t="n">
        <f aca="false">+'EAST-CON-FLSH'!E40</f>
        <v>-14328999</v>
      </c>
      <c r="F40" s="13" t="n">
        <f aca="false">+'EAST-CON-GL'!D40</f>
        <v>-15620028</v>
      </c>
      <c r="G40" s="47" t="n">
        <f aca="false">+'EAST-CON-GL'!E40</f>
        <v>-34935753.04</v>
      </c>
      <c r="H40" s="13" t="n">
        <f aca="false">F40-D40</f>
        <v>-198296</v>
      </c>
      <c r="I40" s="47" t="n">
        <f aca="false">G40-E40</f>
        <v>-20606754.04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+'EAST-CON-FLSH'!D41</f>
        <v>0</v>
      </c>
      <c r="E41" s="47" t="n">
        <f aca="false">+'EAST-CON-FLSH'!E41</f>
        <v>0</v>
      </c>
      <c r="F41" s="13" t="n">
        <f aca="false">+'EAST-CON-GL'!D41</f>
        <v>0</v>
      </c>
      <c r="G41" s="47" t="n">
        <f aca="false">+'EAST-CON-GL'!E41</f>
        <v>278626</v>
      </c>
      <c r="H41" s="13" t="n">
        <f aca="false">F41-D41</f>
        <v>0</v>
      </c>
      <c r="I41" s="47" t="n">
        <f aca="false">G41-E41</f>
        <v>278626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-15421732</v>
      </c>
      <c r="E42" s="48" t="n">
        <f aca="false">SUM(E40:E41)</f>
        <v>-14328999</v>
      </c>
      <c r="F42" s="17" t="n">
        <f aca="false">SUM(F40:F41)</f>
        <v>-15620028</v>
      </c>
      <c r="G42" s="48" t="n">
        <f aca="false">SUM(G40:G41)</f>
        <v>-34657127.04</v>
      </c>
      <c r="H42" s="17" t="n">
        <f aca="false">SUM(H40:H41)</f>
        <v>-198296</v>
      </c>
      <c r="I42" s="48" t="n">
        <f aca="false">SUM(I40:I41)</f>
        <v>-20328128.04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-14503609</v>
      </c>
      <c r="E43" s="48" t="n">
        <f aca="false">E42+E39</f>
        <v>-12679327</v>
      </c>
      <c r="F43" s="17" t="n">
        <f aca="false">F42+F39</f>
        <v>-14774145</v>
      </c>
      <c r="G43" s="48" t="n">
        <f aca="false">G42+G39</f>
        <v>-32993178.53</v>
      </c>
      <c r="H43" s="17" t="n">
        <f aca="false">H42+H39</f>
        <v>-270536</v>
      </c>
      <c r="I43" s="48" t="n">
        <f aca="false">I42+I39</f>
        <v>-20313851.53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+'EAST-CON-FLSH'!D45</f>
        <v>0</v>
      </c>
      <c r="E45" s="47" t="n">
        <f aca="false">+'EAST-CON-FLSH'!E45</f>
        <v>0</v>
      </c>
      <c r="F45" s="13" t="n">
        <f aca="false">+'EAST-CON-GL'!D45</f>
        <v>8416</v>
      </c>
      <c r="G45" s="47" t="n">
        <f aca="false">+'EAST-CON-GL'!E45</f>
        <v>16242.88</v>
      </c>
      <c r="H45" s="13" t="n">
        <f aca="false">F45-D45</f>
        <v>8416</v>
      </c>
      <c r="I45" s="47" t="n">
        <f aca="false">G45-E45</f>
        <v>16242.88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+'EAST-CON-FLSH'!D47</f>
        <v>0</v>
      </c>
      <c r="E47" s="47" t="n">
        <f aca="false">+'EAST-CON-FLSH'!E47</f>
        <v>0</v>
      </c>
      <c r="F47" s="13" t="n">
        <f aca="false">+'EAST-CON-GL'!D47</f>
        <v>82416</v>
      </c>
      <c r="G47" s="47" t="n">
        <f aca="false">+'EAST-CON-GL'!E47</f>
        <v>148349.13</v>
      </c>
      <c r="H47" s="13" t="n">
        <f aca="false">F47-D47</f>
        <v>82416</v>
      </c>
      <c r="I47" s="47" t="n">
        <f aca="false">G47-E47</f>
        <v>148349.13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+'EAST-CON-FLSH'!D49</f>
        <v>0</v>
      </c>
      <c r="E49" s="47" t="n">
        <f aca="false">+'EAST-CON-FLSH'!E49</f>
        <v>0</v>
      </c>
      <c r="F49" s="13" t="n">
        <f aca="false">+'EAST-CON-GL'!D49</f>
        <v>-246371</v>
      </c>
      <c r="G49" s="47" t="n">
        <f aca="false">+'EAST-CON-GL'!E49</f>
        <v>-1469833.007</v>
      </c>
      <c r="H49" s="13" t="n">
        <f aca="false">F49-D49</f>
        <v>-246371</v>
      </c>
      <c r="I49" s="47" t="n">
        <f aca="false">G49-E49</f>
        <v>-1469833.007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+'EAST-CON-FLSH'!D51</f>
        <v>-1335635</v>
      </c>
      <c r="E51" s="47" t="n">
        <f aca="false">+'EAST-CON-FLSH'!E51</f>
        <v>-2672221.70406761</v>
      </c>
      <c r="F51" s="13" t="n">
        <f aca="false">+'EAST-CON-GL'!D51</f>
        <v>-1301700</v>
      </c>
      <c r="G51" s="47" t="n">
        <f aca="false">+'EAST-CON-GL'!E51</f>
        <v>-2302692.663</v>
      </c>
      <c r="H51" s="13" t="n">
        <f aca="false">F51-D51</f>
        <v>33935</v>
      </c>
      <c r="I51" s="47" t="n">
        <f aca="false">G51-E51</f>
        <v>369529.041067613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+'EAST-CON-FLSH'!D54</f>
        <v>0</v>
      </c>
      <c r="E54" s="47" t="n">
        <f aca="false">+'EAST-CON-FLSH'!E54</f>
        <v>-2631543</v>
      </c>
      <c r="F54" s="13" t="n">
        <f aca="false">+'EAST-CON-GL'!D54</f>
        <v>-66722296</v>
      </c>
      <c r="G54" s="47" t="n">
        <f aca="false">+'EAST-CON-GL'!E54</f>
        <v>-2439993.76</v>
      </c>
      <c r="H54" s="13" t="n">
        <f aca="false">F54-D54</f>
        <v>-66722296</v>
      </c>
      <c r="I54" s="47" t="n">
        <f aca="false">G54-E54</f>
        <v>191549.24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+'EAST-CON-FLSH'!D55</f>
        <v>0</v>
      </c>
      <c r="E55" s="47" t="n">
        <f aca="false">+'EAST-CON-FLSH'!E55</f>
        <v>-16962294</v>
      </c>
      <c r="F55" s="13" t="n">
        <f aca="false">+'EAST-CON-GL'!D55</f>
        <v>0</v>
      </c>
      <c r="G55" s="47" t="n">
        <f aca="false">+'EAST-CON-GL'!E55</f>
        <v>-15407791.84</v>
      </c>
      <c r="H55" s="13" t="n">
        <f aca="false">F55-D55</f>
        <v>0</v>
      </c>
      <c r="I55" s="47" t="n">
        <f aca="false">G55-E55</f>
        <v>1554502.16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-19593837</v>
      </c>
      <c r="F56" s="17" t="n">
        <f aca="false">SUM(F54:F55)</f>
        <v>-66722296</v>
      </c>
      <c r="G56" s="48" t="n">
        <f aca="false">SUM(G54:G55)</f>
        <v>-17847785.6</v>
      </c>
      <c r="H56" s="17" t="n">
        <f aca="false">SUM(H54:H55)</f>
        <v>-66722296</v>
      </c>
      <c r="I56" s="48" t="n">
        <f aca="false">SUM(I54:I55)</f>
        <v>1746051.4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+'EAST-CON-FLSH'!D59</f>
        <v>0</v>
      </c>
      <c r="E59" s="47" t="n">
        <f aca="false">+'EAST-CON-FLSH'!E59</f>
        <v>0</v>
      </c>
      <c r="F59" s="13" t="n">
        <f aca="false">+'EAST-CON-GL'!D59</f>
        <v>2728781</v>
      </c>
      <c r="G59" s="47" t="n">
        <f aca="false">+'EAST-CON-GL'!E59</f>
        <v>139056.47</v>
      </c>
      <c r="H59" s="13" t="n">
        <f aca="false">F59-D59</f>
        <v>2728781</v>
      </c>
      <c r="I59" s="47" t="n">
        <f aca="false">G59-E59</f>
        <v>139056.47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+'EAST-CON-FLSH'!D60</f>
        <v>0</v>
      </c>
      <c r="E60" s="47" t="n">
        <f aca="false">+'EAST-CON-FLSH'!E60</f>
        <v>0</v>
      </c>
      <c r="F60" s="13" t="n">
        <f aca="false">+'EAST-CON-GL'!D60</f>
        <v>0</v>
      </c>
      <c r="G60" s="47" t="n">
        <f aca="false">+'EAST-CON-GL'!E60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2728781</v>
      </c>
      <c r="G61" s="48" t="n">
        <f aca="false">SUM(G59:G60)</f>
        <v>139056.47</v>
      </c>
      <c r="H61" s="17" t="n">
        <f aca="false">SUM(H59:H60)</f>
        <v>2728781</v>
      </c>
      <c r="I61" s="48" t="n">
        <f aca="false">SUM(I59:I60)</f>
        <v>139056.47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+'EAST-CON-FLSH'!D64</f>
        <v>0</v>
      </c>
      <c r="E64" s="47" t="n">
        <f aca="false">+'EAST-CON-FLSH'!E64</f>
        <v>182067.92</v>
      </c>
      <c r="F64" s="13" t="n">
        <f aca="false">+'EAST-CON-GL'!D64</f>
        <v>-24844693</v>
      </c>
      <c r="G64" s="47" t="n">
        <f aca="false">+'EAST-CON-GL'!E64</f>
        <v>-2382164.67</v>
      </c>
      <c r="H64" s="13" t="n">
        <f aca="false">F64-D64</f>
        <v>-24844693</v>
      </c>
      <c r="I64" s="47" t="n">
        <f aca="false">G64-E64</f>
        <v>-2564232.59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+'EAST-CON-FLSH'!D65</f>
        <v>0</v>
      </c>
      <c r="E65" s="47" t="n">
        <f aca="false">+'EAST-CON-FLSH'!E65</f>
        <v>0</v>
      </c>
      <c r="F65" s="13" t="n">
        <f aca="false">+'EAST-CON-GL'!D65</f>
        <v>23625389</v>
      </c>
      <c r="G65" s="47" t="n">
        <f aca="false">+'EAST-CON-GL'!E65</f>
        <v>2382164.67</v>
      </c>
      <c r="H65" s="13" t="n">
        <f aca="false">F65-D65</f>
        <v>23625389</v>
      </c>
      <c r="I65" s="47" t="n">
        <f aca="false">G65-E65</f>
        <v>2382164.67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182067.92</v>
      </c>
      <c r="F66" s="17" t="n">
        <f aca="false">SUM(F64:F65)</f>
        <v>-1219304</v>
      </c>
      <c r="G66" s="48" t="n">
        <f aca="false">SUM(G64:G65)</f>
        <v>0</v>
      </c>
      <c r="H66" s="17" t="n">
        <f aca="false">SUM(H64:H65)</f>
        <v>-1219304</v>
      </c>
      <c r="I66" s="48" t="n">
        <f aca="false">SUM(I64:I65)</f>
        <v>-182067.92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+'EAST-CON-FLSH'!D70</f>
        <v>0</v>
      </c>
      <c r="E70" s="47" t="n">
        <f aca="false">+'EAST-CON-FLSH'!E70</f>
        <v>-4046503</v>
      </c>
      <c r="F70" s="13" t="n">
        <f aca="false">+'EAST-CON-GL'!D70</f>
        <v>0</v>
      </c>
      <c r="G70" s="47" t="n">
        <f aca="false">+'EAST-CON-GL'!E70</f>
        <v>-11917327.85</v>
      </c>
      <c r="H70" s="13" t="n">
        <f aca="false">F70-D70</f>
        <v>0</v>
      </c>
      <c r="I70" s="47" t="n">
        <f aca="false">G70-E70</f>
        <v>-7870824.85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+'EAST-CON-FLSH'!D71</f>
        <v>0</v>
      </c>
      <c r="E71" s="47" t="n">
        <f aca="false">+'EAST-CON-FLSH'!E71</f>
        <v>-7870825</v>
      </c>
      <c r="F71" s="13" t="n">
        <f aca="false">+'EAST-CON-GL'!D71</f>
        <v>0</v>
      </c>
      <c r="G71" s="47" t="n">
        <f aca="false">+'EAST-CON-GL'!E71</f>
        <v>0</v>
      </c>
      <c r="H71" s="13" t="n">
        <f aca="false">F71-D71</f>
        <v>0</v>
      </c>
      <c r="I71" s="47" t="n">
        <f aca="false">G71-E71</f>
        <v>7870825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-11917328</v>
      </c>
      <c r="F72" s="17" t="n">
        <f aca="false">SUM(F70:F71)</f>
        <v>0</v>
      </c>
      <c r="G72" s="48" t="n">
        <f aca="false">SUM(G70:G71)</f>
        <v>-11917327.85</v>
      </c>
      <c r="H72" s="17" t="n">
        <f aca="false">SUM(H70:H71)</f>
        <v>0</v>
      </c>
      <c r="I72" s="48" t="n">
        <f aca="false">SUM(I70:I71)</f>
        <v>0.150000000372529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+'EAST-CON-FLSH'!D73</f>
        <v>0</v>
      </c>
      <c r="E73" s="47" t="n">
        <f aca="false">+'EAST-CON-FLSH'!E73</f>
        <v>0</v>
      </c>
      <c r="F73" s="13" t="n">
        <f aca="false">+'EAST-CON-GL'!D73</f>
        <v>0</v>
      </c>
      <c r="G73" s="47" t="n">
        <f aca="false">+'EAST-CON-GL'!E73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+'EAST-CON-FLSH'!D74</f>
        <v>0</v>
      </c>
      <c r="E74" s="47" t="n">
        <f aca="false">+'EAST-CON-FLSH'!E74</f>
        <v>10703637</v>
      </c>
      <c r="F74" s="13" t="n">
        <f aca="false">+'EAST-CON-GL'!D74</f>
        <v>0</v>
      </c>
      <c r="G74" s="47" t="n">
        <f aca="false">+'EAST-CON-GL'!E74</f>
        <v>13034492</v>
      </c>
      <c r="H74" s="13" t="n">
        <f aca="false">F74-D74</f>
        <v>0</v>
      </c>
      <c r="I74" s="47" t="n">
        <f aca="false">G74-E74</f>
        <v>2330855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+'EAST-CON-FLSH'!D75</f>
        <v>0</v>
      </c>
      <c r="E75" s="47" t="n">
        <f aca="false">+'EAST-CON-FLSH'!E75</f>
        <v>191499.5</v>
      </c>
      <c r="F75" s="13" t="n">
        <f aca="false">+'EAST-CON-GL'!D75</f>
        <v>0</v>
      </c>
      <c r="G75" s="47" t="n">
        <f aca="false">+'EAST-CON-GL'!E75</f>
        <v>191500</v>
      </c>
      <c r="H75" s="13" t="n">
        <f aca="false">F75-D75</f>
        <v>0</v>
      </c>
      <c r="I75" s="47" t="n">
        <f aca="false">G75-E75</f>
        <v>0.5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+'EAST-CON-FLSH'!D76</f>
        <v>0</v>
      </c>
      <c r="E76" s="47" t="n">
        <f aca="false">+'EAST-CON-FLSH'!E76</f>
        <v>0</v>
      </c>
      <c r="F76" s="13" t="n">
        <f aca="false">+'EAST-CON-GL'!D76</f>
        <v>0</v>
      </c>
      <c r="G76" s="47" t="n">
        <f aca="false">+'EAST-CON-GL'!E76</f>
        <v>-217667.54</v>
      </c>
      <c r="H76" s="13" t="n">
        <f aca="false">F76-D76</f>
        <v>0</v>
      </c>
      <c r="I76" s="47" t="n">
        <f aca="false">G76-E76</f>
        <v>-217667.54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+'EAST-CON-FLSH'!D77</f>
        <v>0</v>
      </c>
      <c r="E77" s="47" t="n">
        <f aca="false">+'EAST-CON-FLSH'!E77</f>
        <v>-1261726</v>
      </c>
      <c r="F77" s="13" t="n">
        <f aca="false">+'EAST-CON-GL'!D77</f>
        <v>0</v>
      </c>
      <c r="G77" s="47" t="n">
        <f aca="false">+'EAST-CON-GL'!E77</f>
        <v>-3276809</v>
      </c>
      <c r="H77" s="13" t="n">
        <f aca="false">F77-D77</f>
        <v>0</v>
      </c>
      <c r="I77" s="47" t="n">
        <f aca="false">G77-E77</f>
        <v>-2015083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+'EAST-CON-FLSH'!D78</f>
        <v>0</v>
      </c>
      <c r="E78" s="47" t="n">
        <f aca="false">+'EAST-CON-FLSH'!E78</f>
        <v>23732.945</v>
      </c>
      <c r="F78" s="13" t="n">
        <f aca="false">+'EAST-CON-GL'!D78</f>
        <v>0</v>
      </c>
      <c r="G78" s="47" t="n">
        <f aca="false">+'EAST-CON-GL'!E78</f>
        <v>0</v>
      </c>
      <c r="H78" s="13" t="n">
        <f aca="false">F78-D78</f>
        <v>0</v>
      </c>
      <c r="I78" s="47" t="n">
        <f aca="false">G78-E78</f>
        <v>-23732.945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+'EAST-CON-FLSH'!D79</f>
        <v>0</v>
      </c>
      <c r="E79" s="47" t="n">
        <f aca="false">+'EAST-CON-FLSH'!E79</f>
        <v>16221501</v>
      </c>
      <c r="F79" s="13" t="n">
        <f aca="false">+'EAST-CON-GL'!D79</f>
        <v>0</v>
      </c>
      <c r="G79" s="47" t="n">
        <f aca="false">+'EAST-CON-GL'!E79</f>
        <v>0</v>
      </c>
      <c r="H79" s="13" t="n">
        <f aca="false">F79-D79</f>
        <v>0</v>
      </c>
      <c r="I79" s="47" t="n">
        <f aca="false">G79-E79</f>
        <v>-16221501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+'EAST-CON-FLSH'!D80</f>
        <v>0</v>
      </c>
      <c r="E80" s="47" t="n">
        <f aca="false">+'EAST-CON-FLSH'!E80</f>
        <v>152798.017028186</v>
      </c>
      <c r="F80" s="13" t="n">
        <f aca="false">+'EAST-CON-GL'!D80</f>
        <v>0</v>
      </c>
      <c r="G80" s="47" t="n">
        <f aca="false">+'EAST-CON-GL'!E80</f>
        <v>0</v>
      </c>
      <c r="H80" s="13" t="n">
        <f aca="false">F80-D80</f>
        <v>0</v>
      </c>
      <c r="I80" s="47" t="n">
        <f aca="false">G80-E80</f>
        <v>-152798.017028186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+'EAST-CON-FLSH'!D81</f>
        <v>0</v>
      </c>
      <c r="E81" s="47" t="n">
        <f aca="false">+'EAST-CON-FLSH'!E81</f>
        <v>-1540614</v>
      </c>
      <c r="F81" s="13" t="n">
        <f aca="false">+'EAST-CON-GL'!D81</f>
        <v>0</v>
      </c>
      <c r="G81" s="47" t="n">
        <f aca="false">+'EAST-CON-GL'!E81</f>
        <v>646621.33</v>
      </c>
      <c r="H81" s="13" t="n">
        <f aca="false">F81-D81</f>
        <v>0</v>
      </c>
      <c r="I81" s="47" t="n">
        <f aca="false">G81-E81</f>
        <v>2187235.33</v>
      </c>
    </row>
    <row r="82" customFormat="false" ht="20.25" hidden="false" customHeight="true" outlineLevel="0" collapsed="false">
      <c r="A82" s="79"/>
      <c r="B82" s="80"/>
      <c r="C82" s="81" t="s">
        <v>96</v>
      </c>
      <c r="D82" s="136" t="n">
        <f aca="false">D16+D24+D29+D36+D43+D45+D47+D49</f>
        <v>0</v>
      </c>
      <c r="E82" s="88" t="n">
        <f aca="false">SUM(E72:E81)+E16+E24+E29+E36+E43+E45+E47+E49+E51+E56+E61+E66</f>
        <v>-2141591.84241642</v>
      </c>
      <c r="F82" s="136" t="n">
        <f aca="false">F16+F24+F29+F36+F43+F45+F47+F49</f>
        <v>0</v>
      </c>
      <c r="G82" s="88" t="n">
        <f aca="false">SUM(G72:G81)+G16+G24+G29+G36+G43+G45+G47+G49+G51+G56+G61+G66</f>
        <v>-4263914.55900005</v>
      </c>
      <c r="H82" s="136" t="n">
        <f aca="false">H16+H24+H29+H36+H43+H45+H47+H49</f>
        <v>0</v>
      </c>
      <c r="I82" s="88" t="n">
        <f aca="false">SUM(I72:I81)+I16+I24+I29+I36+I43+I45+I47+I49+I51+I56+I61+I66</f>
        <v>-2122322.71658356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D84" s="15" t="n">
        <f aca="false">+'SE-EGM-VAR'!D82+'NE-VAR'!D82+'SE-LRC-VAR'!D82+BGC_VAR!D82</f>
        <v>0</v>
      </c>
      <c r="E84" s="15" t="n">
        <f aca="false">+'SE-EGM-VAR'!E82+'NE-VAR'!E82+'SE-LRC-VAR'!E82+BGC_VAR!E82</f>
        <v>-2141591.84241642</v>
      </c>
      <c r="F84" s="15" t="n">
        <f aca="false">+'SE-EGM-VAR'!F82+'NE-VAR'!F82+'SE-LRC-VAR'!F82+BGC_VAR!F82</f>
        <v>0</v>
      </c>
      <c r="G84" s="15" t="n">
        <f aca="false">+'SE-EGM-VAR'!G82+'NE-VAR'!G82+'SE-LRC-VAR'!G82+BGC_VAR!G82</f>
        <v>-739073.879000066</v>
      </c>
      <c r="H84" s="15" t="n">
        <f aca="false">+'SE-EGM-VAR'!H82+'NE-VAR'!H82+'SE-LRC-VAR'!H82+BGC_VAR!H82</f>
        <v>0</v>
      </c>
      <c r="I84" s="15" t="n">
        <f aca="false">+'SE-EGM-VAR'!I82+'NE-VAR'!I82+'SE-LRC-VAR'!I82+BGC_VAR!I82</f>
        <v>1402517.96341642</v>
      </c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7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C89" activeCellId="0" sqref="C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161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'TX-EGM-FLSH'!L11</f>
        <v>17098949</v>
      </c>
      <c r="E11" s="47" t="n">
        <f aca="false">'TX-EGM-FLSH'!M11</f>
        <v>28555697</v>
      </c>
      <c r="F11" s="13" t="n">
        <f aca="false">'TX-EGM-GL'!D11</f>
        <v>21629865</v>
      </c>
      <c r="G11" s="47" t="n">
        <f aca="false">'TX-EGM-GL'!E11</f>
        <v>49223532.76</v>
      </c>
      <c r="H11" s="13" t="n">
        <f aca="false">F11-D11</f>
        <v>4530916</v>
      </c>
      <c r="I11" s="47" t="n">
        <f aca="false">G11-E11</f>
        <v>20667835.76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'TX-EGM-FLSH'!L12</f>
        <v>0</v>
      </c>
      <c r="E12" s="47" t="n">
        <f aca="false">'TX-EGM-FLSH'!M12</f>
        <v>0</v>
      </c>
      <c r="F12" s="13" t="n">
        <f aca="false">'TX-EGM-GL'!D12</f>
        <v>0</v>
      </c>
      <c r="G12" s="47" t="n">
        <f aca="false">'TX-EGM-GL'!E12</f>
        <v>-13286761.86</v>
      </c>
      <c r="H12" s="13" t="n">
        <f aca="false">F12-D12</f>
        <v>0</v>
      </c>
      <c r="I12" s="47" t="n">
        <f aca="false">G12-E12</f>
        <v>-13286761.86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'TX-EGM-FLSH'!L13</f>
        <v>4617416</v>
      </c>
      <c r="E13" s="47" t="n">
        <f aca="false">'TX-EGM-FLSH'!M13</f>
        <v>8229331</v>
      </c>
      <c r="F13" s="13" t="n">
        <f aca="false">'TX-EGM-GL'!D13</f>
        <v>5503413</v>
      </c>
      <c r="G13" s="47" t="n">
        <f aca="false">'TX-EGM-GL'!E13</f>
        <v>9717449</v>
      </c>
      <c r="H13" s="13" t="n">
        <f aca="false">F13-D13</f>
        <v>885997</v>
      </c>
      <c r="I13" s="47" t="n">
        <f aca="false">G13-E13</f>
        <v>1488118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'TX-EGM-FLSH'!L14</f>
        <v>0</v>
      </c>
      <c r="E14" s="47" t="n">
        <f aca="false">'TX-EGM-FLSH'!M14</f>
        <v>0</v>
      </c>
      <c r="F14" s="13" t="n">
        <f aca="false">'TX-EGM-GL'!D14</f>
        <v>0</v>
      </c>
      <c r="G14" s="47" t="n">
        <f aca="false">'TX-EGM-GL'!E14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'TX-EGM-FLSH'!L15</f>
        <v>0</v>
      </c>
      <c r="E15" s="47" t="n">
        <f aca="false">'TX-EGM-FLSH'!M15</f>
        <v>0</v>
      </c>
      <c r="F15" s="13" t="n">
        <f aca="false">'TX-EGM-GL'!D15</f>
        <v>0</v>
      </c>
      <c r="G15" s="47" t="n">
        <f aca="false">'TX-EGM-GL'!E15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21716365</v>
      </c>
      <c r="E16" s="48" t="n">
        <f aca="false">SUM(E11:E15)</f>
        <v>36785028</v>
      </c>
      <c r="F16" s="17" t="n">
        <f aca="false">SUM(F11:F15)</f>
        <v>27133278</v>
      </c>
      <c r="G16" s="48" t="n">
        <f aca="false">SUM(G11:G15)</f>
        <v>45654219.9</v>
      </c>
      <c r="H16" s="17" t="n">
        <f aca="false">SUM(H11:H15)</f>
        <v>5416913</v>
      </c>
      <c r="I16" s="48" t="n">
        <f aca="false">SUM(I11:I15)</f>
        <v>8869191.9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'TX-EGM-FLSH'!L19</f>
        <v>-29406560</v>
      </c>
      <c r="E19" s="47" t="n">
        <f aca="false">'TX-EGM-FLSH'!M19</f>
        <v>-50801150</v>
      </c>
      <c r="F19" s="13" t="n">
        <f aca="false">'TX-EGM-GL'!D19</f>
        <v>-21107005</v>
      </c>
      <c r="G19" s="47" t="n">
        <f aca="false">'TX-EGM-GL'!E19</f>
        <v>-44022337.37</v>
      </c>
      <c r="H19" s="13" t="n">
        <f aca="false">F19-D19</f>
        <v>8299555</v>
      </c>
      <c r="I19" s="47" t="n">
        <f aca="false">G19-E19</f>
        <v>6778812.63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'TX-EGM-FLSH'!L20</f>
        <v>0</v>
      </c>
      <c r="E20" s="47" t="n">
        <f aca="false">'TX-EGM-FLSH'!M20</f>
        <v>0</v>
      </c>
      <c r="F20" s="13" t="n">
        <f aca="false">'TX-EGM-GL'!D20</f>
        <v>0</v>
      </c>
      <c r="G20" s="47" t="n">
        <f aca="false">'TX-EGM-GL'!E20</f>
        <v>2318937.28</v>
      </c>
      <c r="H20" s="13" t="n">
        <f aca="false">F20-D20</f>
        <v>0</v>
      </c>
      <c r="I20" s="47" t="n">
        <f aca="false">G20-E20</f>
        <v>2318937.28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'TX-EGM-FLSH'!L21</f>
        <v>-3397073</v>
      </c>
      <c r="E21" s="47" t="n">
        <f aca="false">'TX-EGM-FLSH'!M21</f>
        <v>-6031878</v>
      </c>
      <c r="F21" s="13" t="n">
        <f aca="false">'TX-EGM-GL'!D21</f>
        <v>-4169082</v>
      </c>
      <c r="G21" s="47" t="n">
        <f aca="false">'TX-EGM-GL'!E21</f>
        <v>-7317489</v>
      </c>
      <c r="H21" s="13" t="n">
        <f aca="false">F21-D21</f>
        <v>-772009</v>
      </c>
      <c r="I21" s="47" t="n">
        <f aca="false">G21-E21</f>
        <v>-1285611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'TX-EGM-FLSH'!L22</f>
        <v>0</v>
      </c>
      <c r="E22" s="47" t="n">
        <f aca="false">'TX-EGM-FLSH'!M22</f>
        <v>0</v>
      </c>
      <c r="F22" s="13" t="n">
        <f aca="false">'TX-EGM-GL'!D22</f>
        <v>0</v>
      </c>
      <c r="G22" s="47" t="n">
        <f aca="false">'TX-EGM-GL'!E22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'TX-EGM-FLSH'!L23</f>
        <v>0</v>
      </c>
      <c r="E23" s="47" t="n">
        <f aca="false">'TX-EGM-FLSH'!M23</f>
        <v>0</v>
      </c>
      <c r="F23" s="13" t="n">
        <f aca="false">'TX-EGM-GL'!D23</f>
        <v>9031</v>
      </c>
      <c r="G23" s="47" t="n">
        <f aca="false">'TX-EGM-GL'!E23</f>
        <v>15492.084</v>
      </c>
      <c r="H23" s="13" t="n">
        <f aca="false">F23-D23</f>
        <v>9031</v>
      </c>
      <c r="I23" s="47" t="n">
        <f aca="false">G23-E23</f>
        <v>15492.084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-32803633</v>
      </c>
      <c r="E24" s="48" t="n">
        <f aca="false">SUM(E19:E23)</f>
        <v>-56833028</v>
      </c>
      <c r="F24" s="17" t="n">
        <f aca="false">SUM(F19:F23)</f>
        <v>-25267056</v>
      </c>
      <c r="G24" s="48" t="n">
        <f aca="false">SUM(G19:G23)</f>
        <v>-49005397.006</v>
      </c>
      <c r="H24" s="17" t="n">
        <f aca="false">SUM(H19:H23)</f>
        <v>7536577</v>
      </c>
      <c r="I24" s="48" t="n">
        <f aca="false">SUM(I19:I23)</f>
        <v>7827630.994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'TX-EGM-FLSH'!L27</f>
        <v>33846277</v>
      </c>
      <c r="E27" s="47" t="n">
        <f aca="false">'TX-EGM-FLSH'!M27</f>
        <v>61884856</v>
      </c>
      <c r="F27" s="13" t="n">
        <f aca="false">'TX-EGM-GL'!D27</f>
        <v>8657001</v>
      </c>
      <c r="G27" s="47" t="n">
        <f aca="false">'TX-EGM-GL'!E27</f>
        <v>15409461.42</v>
      </c>
      <c r="H27" s="13" t="n">
        <f aca="false">F27-D27</f>
        <v>-25189276</v>
      </c>
      <c r="I27" s="47" t="n">
        <f aca="false">G27-E27</f>
        <v>-46475394.58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'TX-EGM-FLSH'!L28</f>
        <v>-33798215</v>
      </c>
      <c r="E28" s="47" t="n">
        <f aca="false">'TX-EGM-FLSH'!M28</f>
        <v>-61817533</v>
      </c>
      <c r="F28" s="13" t="n">
        <f aca="false">'TX-EGM-GL'!D28</f>
        <v>-3153510</v>
      </c>
      <c r="G28" s="47" t="n">
        <f aca="false">'TX-EGM-GL'!E28</f>
        <v>1334245.3</v>
      </c>
      <c r="H28" s="13" t="n">
        <f aca="false">F28-D28</f>
        <v>30644705</v>
      </c>
      <c r="I28" s="47" t="n">
        <f aca="false">G28-E28</f>
        <v>63151778.3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48062</v>
      </c>
      <c r="E29" s="48" t="n">
        <f aca="false">SUM(E27:E28)</f>
        <v>67323</v>
      </c>
      <c r="F29" s="17" t="n">
        <f aca="false">SUM(F27:F28)</f>
        <v>5503491</v>
      </c>
      <c r="G29" s="48" t="n">
        <f aca="false">SUM(G27:G28)</f>
        <v>16743706.72</v>
      </c>
      <c r="H29" s="17" t="n">
        <f aca="false">SUM(H27:H28)</f>
        <v>5455429</v>
      </c>
      <c r="I29" s="48" t="n">
        <f aca="false">SUM(I27:I28)</f>
        <v>16676383.72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'TX-EGM-FLSH'!L32</f>
        <v>0</v>
      </c>
      <c r="E32" s="47" t="n">
        <f aca="false">'TX-EGM-FLSH'!M32</f>
        <v>0</v>
      </c>
      <c r="F32" s="13" t="n">
        <f aca="false">'TX-EGM-GL'!D32</f>
        <v>179107</v>
      </c>
      <c r="G32" s="47" t="n">
        <f aca="false">'TX-EGM-GL'!E32</f>
        <v>308422.496</v>
      </c>
      <c r="H32" s="13" t="n">
        <f aca="false">F32-D32</f>
        <v>179107</v>
      </c>
      <c r="I32" s="47" t="n">
        <f aca="false">G32-E32</f>
        <v>308422.496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'TX-EGM-FLSH'!L33</f>
        <v>12160655</v>
      </c>
      <c r="E33" s="47" t="n">
        <f aca="false">'TX-EGM-FLSH'!M33</f>
        <v>20874411.5309852</v>
      </c>
      <c r="F33" s="13" t="n">
        <f aca="false">'TX-EGM-GL'!D33</f>
        <v>0</v>
      </c>
      <c r="G33" s="47" t="n">
        <f aca="false">'TX-EGM-GL'!E33</f>
        <v>0</v>
      </c>
      <c r="H33" s="13" t="n">
        <f aca="false">F33-D33</f>
        <v>-12160655</v>
      </c>
      <c r="I33" s="47" t="n">
        <f aca="false">G33-E33</f>
        <v>-20874411.5309852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'TX-EGM-FLSH'!L34</f>
        <v>0</v>
      </c>
      <c r="E34" s="47" t="n">
        <f aca="false">'TX-EGM-FLSH'!M34</f>
        <v>0</v>
      </c>
      <c r="F34" s="13" t="n">
        <f aca="false">'TX-EGM-GL'!D34</f>
        <v>0</v>
      </c>
      <c r="G34" s="47" t="n">
        <f aca="false">'TX-EGM-GL'!E34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'TX-EGM-FLSH'!L35</f>
        <v>0</v>
      </c>
      <c r="E35" s="47" t="n">
        <f aca="false">'TX-EGM-FLSH'!M35</f>
        <v>0</v>
      </c>
      <c r="F35" s="13" t="n">
        <f aca="false">'TX-EGM-GL'!D35</f>
        <v>0</v>
      </c>
      <c r="G35" s="47" t="n">
        <f aca="false">'TX-EGM-GL'!E35</f>
        <v>0.01</v>
      </c>
      <c r="H35" s="13" t="n">
        <f aca="false">F35-D35</f>
        <v>0</v>
      </c>
      <c r="I35" s="47" t="n">
        <f aca="false">G35-E35</f>
        <v>0.01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12160655</v>
      </c>
      <c r="E36" s="48" t="n">
        <f aca="false">SUM(E32:E35)</f>
        <v>20874411.5309852</v>
      </c>
      <c r="F36" s="17" t="n">
        <f aca="false">SUM(F32:F35)</f>
        <v>179107</v>
      </c>
      <c r="G36" s="48" t="n">
        <f aca="false">SUM(G32:G35)</f>
        <v>308422.506</v>
      </c>
      <c r="H36" s="17" t="n">
        <f aca="false">SUM(H32:H35)</f>
        <v>-11981548</v>
      </c>
      <c r="I36" s="48" t="n">
        <f aca="false">SUM(I32:I35)</f>
        <v>-20565989.0249852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'TX-EGM-FLSH'!L39</f>
        <v>6618683</v>
      </c>
      <c r="E39" s="47" t="n">
        <f aca="false">'TX-EGM-FLSH'!M39</f>
        <v>11778510</v>
      </c>
      <c r="F39" s="13" t="n">
        <f aca="false">'TX-EGM-GL'!D39</f>
        <v>-19500</v>
      </c>
      <c r="G39" s="47" t="n">
        <f aca="false">'TX-EGM-GL'!E39</f>
        <v>-34706.4</v>
      </c>
      <c r="H39" s="13" t="n">
        <f aca="false">F39-D39</f>
        <v>-6638183</v>
      </c>
      <c r="I39" s="47" t="n">
        <f aca="false">G39-E39</f>
        <v>-11813216.4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'TX-EGM-FLSH'!L40</f>
        <v>-7740132</v>
      </c>
      <c r="E40" s="47" t="n">
        <f aca="false">'TX-EGM-FLSH'!M40</f>
        <v>-13774329</v>
      </c>
      <c r="F40" s="13" t="n">
        <f aca="false">'TX-EGM-GL'!D40</f>
        <v>-7025305</v>
      </c>
      <c r="G40" s="47" t="n">
        <f aca="false">'TX-EGM-GL'!E40</f>
        <v>-13639229.25</v>
      </c>
      <c r="H40" s="13" t="n">
        <f aca="false">F40-D40</f>
        <v>714827</v>
      </c>
      <c r="I40" s="47" t="n">
        <f aca="false">G40-E40</f>
        <v>135099.75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'TX-EGM-FLSH'!L41</f>
        <v>0</v>
      </c>
      <c r="E41" s="47" t="n">
        <f aca="false">'TX-EGM-FLSH'!M41</f>
        <v>0</v>
      </c>
      <c r="F41" s="13" t="n">
        <f aca="false">'TX-EGM-GL'!D41</f>
        <v>0</v>
      </c>
      <c r="G41" s="47" t="n">
        <f aca="false">'TX-EGM-GL'!E41</f>
        <v>1371134</v>
      </c>
      <c r="H41" s="13" t="n">
        <f aca="false">F41-D41</f>
        <v>0</v>
      </c>
      <c r="I41" s="47" t="n">
        <f aca="false">G41-E41</f>
        <v>1371134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-7740132</v>
      </c>
      <c r="E42" s="48" t="n">
        <f aca="false">SUM(E40:E41)</f>
        <v>-13774329</v>
      </c>
      <c r="F42" s="17" t="n">
        <f aca="false">SUM(F40:F41)</f>
        <v>-7025305</v>
      </c>
      <c r="G42" s="48" t="n">
        <f aca="false">SUM(G40:G41)</f>
        <v>-12268095.25</v>
      </c>
      <c r="H42" s="17" t="n">
        <f aca="false">SUM(H40:H41)</f>
        <v>714827</v>
      </c>
      <c r="I42" s="48" t="n">
        <f aca="false">SUM(I40:I41)</f>
        <v>1506233.75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-1121449</v>
      </c>
      <c r="E43" s="48" t="n">
        <f aca="false">E42+E39</f>
        <v>-1995819</v>
      </c>
      <c r="F43" s="17" t="n">
        <f aca="false">F42+F39</f>
        <v>-7044805</v>
      </c>
      <c r="G43" s="48" t="n">
        <f aca="false">G42+G39</f>
        <v>-12302801.65</v>
      </c>
      <c r="H43" s="17" t="n">
        <f aca="false">H42+H39</f>
        <v>-5923356</v>
      </c>
      <c r="I43" s="48" t="n">
        <f aca="false">I42+I39</f>
        <v>-10306982.65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'TX-EGM-FLSH'!L45</f>
        <v>0</v>
      </c>
      <c r="E45" s="47" t="n">
        <f aca="false">'TX-EGM-FLSH'!M45</f>
        <v>0</v>
      </c>
      <c r="F45" s="13" t="n">
        <f aca="false">'TX-EGM-GL'!D45</f>
        <v>0</v>
      </c>
      <c r="G45" s="47" t="n">
        <f aca="false">'TX-EGM-GL'!E45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'TX-EGM-FLSH'!L47</f>
        <v>0</v>
      </c>
      <c r="E47" s="47" t="n">
        <f aca="false">'TX-EGM-FLSH'!M47</f>
        <v>0</v>
      </c>
      <c r="F47" s="13" t="n">
        <f aca="false">'TX-EGM-GL'!D47</f>
        <v>0</v>
      </c>
      <c r="G47" s="47" t="n">
        <f aca="false">'TX-EGM-GL'!E47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'TX-EGM-FLSH'!L49</f>
        <v>0</v>
      </c>
      <c r="E49" s="47" t="n">
        <f aca="false">'TX-EGM-FLSH'!M49</f>
        <v>0</v>
      </c>
      <c r="F49" s="13" t="n">
        <f aca="false">'TX-EGM-GL'!D49</f>
        <v>-504015</v>
      </c>
      <c r="G49" s="47" t="n">
        <f aca="false">'TX-EGM-GL'!E49</f>
        <v>-868310.72</v>
      </c>
      <c r="H49" s="13" t="n">
        <f aca="false">F49-D49</f>
        <v>-504015</v>
      </c>
      <c r="I49" s="47" t="n">
        <f aca="false">G49-E49</f>
        <v>-868310.72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'TX-EGM-FLSH'!L51</f>
        <v>0</v>
      </c>
      <c r="E51" s="47" t="n">
        <f aca="false">'TX-EGM-FLSH'!M51</f>
        <v>-39560</v>
      </c>
      <c r="F51" s="13" t="n">
        <f aca="false">'TX-EGM-GL'!D51</f>
        <v>-9031</v>
      </c>
      <c r="G51" s="47" t="n">
        <f aca="false">'TX-EGM-GL'!E51</f>
        <v>-15492.084</v>
      </c>
      <c r="H51" s="13" t="n">
        <f aca="false">F51-D51</f>
        <v>-9031</v>
      </c>
      <c r="I51" s="47" t="n">
        <f aca="false">G51-E51</f>
        <v>24067.916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'TX-EGM-FLSH'!L54</f>
        <v>0</v>
      </c>
      <c r="E54" s="47" t="n">
        <f aca="false">'TX-EGM-FLSH'!M54</f>
        <v>-152502</v>
      </c>
      <c r="F54" s="13" t="n">
        <f aca="false">'TX-EGM-GL'!D54</f>
        <v>-44930736</v>
      </c>
      <c r="G54" s="47" t="n">
        <f aca="false">'TX-EGM-GL'!E54</f>
        <v>-1107536.24</v>
      </c>
      <c r="H54" s="13" t="n">
        <f aca="false">F54-D54</f>
        <v>-44930736</v>
      </c>
      <c r="I54" s="47" t="n">
        <f aca="false">G54-E54</f>
        <v>-955034.24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'TX-EGM-FLSH'!L55</f>
        <v>0</v>
      </c>
      <c r="E55" s="47" t="n">
        <f aca="false">'TX-EGM-FLSH'!M55</f>
        <v>-155300</v>
      </c>
      <c r="F55" s="13" t="n">
        <f aca="false">'TX-EGM-GL'!D55</f>
        <v>3992658</v>
      </c>
      <c r="G55" s="47" t="n">
        <f aca="false">'TX-EGM-GL'!E55</f>
        <v>109928</v>
      </c>
      <c r="H55" s="13" t="n">
        <f aca="false">F55-D55</f>
        <v>3992658</v>
      </c>
      <c r="I55" s="47" t="n">
        <f aca="false">G55-E55</f>
        <v>265228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-307802</v>
      </c>
      <c r="F56" s="17" t="n">
        <f aca="false">SUM(F54:F55)</f>
        <v>-40938078</v>
      </c>
      <c r="G56" s="48" t="n">
        <f aca="false">SUM(G54:G55)</f>
        <v>-997608.24</v>
      </c>
      <c r="H56" s="17" t="n">
        <f aca="false">SUM(H54:H55)</f>
        <v>-40938078</v>
      </c>
      <c r="I56" s="48" t="n">
        <f aca="false">SUM(I54:I55)</f>
        <v>-689806.24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'TX-EGM-FLSH'!L59</f>
        <v>0</v>
      </c>
      <c r="E59" s="47" t="n">
        <f aca="false">'TX-EGM-FLSH'!M59</f>
        <v>0</v>
      </c>
      <c r="F59" s="13" t="n">
        <f aca="false">'TX-EGM-GL'!D59</f>
        <v>0</v>
      </c>
      <c r="G59" s="47" t="n">
        <f aca="false">'TX-EGM-GL'!E59</f>
        <v>-970.66</v>
      </c>
      <c r="H59" s="13" t="n">
        <f aca="false">F59-D59</f>
        <v>0</v>
      </c>
      <c r="I59" s="47" t="n">
        <f aca="false">G59-E59</f>
        <v>-970.66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'TX-EGM-FLSH'!L60</f>
        <v>0</v>
      </c>
      <c r="E60" s="47" t="n">
        <f aca="false">'TX-EGM-FLSH'!M60</f>
        <v>0</v>
      </c>
      <c r="F60" s="13" t="n">
        <f aca="false">'TX-EGM-GL'!D60</f>
        <v>0</v>
      </c>
      <c r="G60" s="47" t="n">
        <f aca="false">'TX-EGM-GL'!E60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-970.66</v>
      </c>
      <c r="H61" s="17" t="n">
        <f aca="false">SUM(H59:H60)</f>
        <v>0</v>
      </c>
      <c r="I61" s="48" t="n">
        <f aca="false">SUM(I59:I60)</f>
        <v>-970.66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'TX-EGM-FLSH'!L64</f>
        <v>0</v>
      </c>
      <c r="E64" s="47" t="n">
        <f aca="false">'TX-EGM-FLSH'!M64</f>
        <v>0</v>
      </c>
      <c r="F64" s="13" t="n">
        <f aca="false">'TX-EGM-GL'!D64</f>
        <v>11674882</v>
      </c>
      <c r="G64" s="47" t="n">
        <f aca="false">'TX-EGM-GL'!E64</f>
        <v>95407.53</v>
      </c>
      <c r="H64" s="13" t="n">
        <f aca="false">F64-D64</f>
        <v>11674882</v>
      </c>
      <c r="I64" s="47" t="n">
        <f aca="false">G64-E64</f>
        <v>95407.53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'TX-EGM-FLSH'!L65</f>
        <v>0</v>
      </c>
      <c r="E65" s="47" t="n">
        <f aca="false">'TX-EGM-FLSH'!M65</f>
        <v>0</v>
      </c>
      <c r="F65" s="13" t="n">
        <f aca="false">'TX-EGM-GL'!D65</f>
        <v>0</v>
      </c>
      <c r="G65" s="47" t="n">
        <f aca="false">'TX-EGM-GL'!E65</f>
        <v>130474</v>
      </c>
      <c r="H65" s="13" t="n">
        <f aca="false">F65-D65</f>
        <v>0</v>
      </c>
      <c r="I65" s="47" t="n">
        <f aca="false">G65-E65</f>
        <v>130474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11674882</v>
      </c>
      <c r="G66" s="48" t="n">
        <f aca="false">SUM(G64:G65)</f>
        <v>225881.53</v>
      </c>
      <c r="H66" s="17" t="n">
        <f aca="false">SUM(H64:H65)</f>
        <v>11674882</v>
      </c>
      <c r="I66" s="48" t="n">
        <f aca="false">SUM(I64:I65)</f>
        <v>225881.53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'TX-EGM-FLSH'!L70</f>
        <v>0</v>
      </c>
      <c r="E70" s="47" t="n">
        <f aca="false">'TX-EGM-FLSH'!M70</f>
        <v>278126</v>
      </c>
      <c r="F70" s="13" t="n">
        <f aca="false">'TX-EGM-GL'!D70</f>
        <v>0</v>
      </c>
      <c r="G70" s="47" t="n">
        <f aca="false">'TX-EGM-GL'!E70</f>
        <v>723632.56</v>
      </c>
      <c r="H70" s="13" t="n">
        <f aca="false">F70-D70</f>
        <v>0</v>
      </c>
      <c r="I70" s="47" t="n">
        <f aca="false">G70-E70</f>
        <v>445506.56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'TX-EGM-FLSH'!L71</f>
        <v>0</v>
      </c>
      <c r="E71" s="47" t="n">
        <f aca="false">'TX-EGM-FLSH'!M71</f>
        <v>1825706</v>
      </c>
      <c r="F71" s="13" t="n">
        <f aca="false">'TX-EGM-GL'!D71</f>
        <v>0</v>
      </c>
      <c r="G71" s="47" t="n">
        <f aca="false">'TX-EGM-GL'!E71</f>
        <v>0</v>
      </c>
      <c r="H71" s="13" t="n">
        <f aca="false">F71-D71</f>
        <v>0</v>
      </c>
      <c r="I71" s="47" t="n">
        <f aca="false">G71-E71</f>
        <v>-1825706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2103832</v>
      </c>
      <c r="F72" s="17" t="n">
        <f aca="false">SUM(F70:F71)</f>
        <v>0</v>
      </c>
      <c r="G72" s="48" t="n">
        <f aca="false">SUM(G70:G71)</f>
        <v>723632.56</v>
      </c>
      <c r="H72" s="17" t="n">
        <f aca="false">SUM(H70:H71)</f>
        <v>0</v>
      </c>
      <c r="I72" s="48" t="n">
        <f aca="false">SUM(I70:I71)</f>
        <v>-1380199.44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'TX-EGM-FLSH'!L73</f>
        <v>0</v>
      </c>
      <c r="E73" s="47" t="n">
        <f aca="false">'TX-EGM-FLSH'!M73</f>
        <v>0</v>
      </c>
      <c r="F73" s="13" t="n">
        <f aca="false">'TX-EGM-GL'!D73</f>
        <v>0</v>
      </c>
      <c r="G73" s="47" t="n">
        <f aca="false">'TX-EGM-GL'!E73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'TX-EGM-FLSH'!L74</f>
        <v>0</v>
      </c>
      <c r="E74" s="47" t="n">
        <f aca="false">'TX-EGM-FLSH'!M74</f>
        <v>-975946</v>
      </c>
      <c r="F74" s="13" t="n">
        <f aca="false">'TX-EGM-GL'!D74</f>
        <v>0</v>
      </c>
      <c r="G74" s="47" t="n">
        <f aca="false">'TX-EGM-GL'!E74</f>
        <v>219645</v>
      </c>
      <c r="H74" s="13" t="n">
        <f aca="false">F74-D74</f>
        <v>0</v>
      </c>
      <c r="I74" s="47" t="n">
        <f aca="false">G74-E74</f>
        <v>1195591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'TX-EGM-FLSH'!L75</f>
        <v>0</v>
      </c>
      <c r="E75" s="47" t="n">
        <f aca="false">'TX-EGM-FLSH'!M75</f>
        <v>86397</v>
      </c>
      <c r="F75" s="13" t="n">
        <f aca="false">'TX-EGM-GL'!D75</f>
        <v>0</v>
      </c>
      <c r="G75" s="47" t="n">
        <f aca="false">'TX-EGM-GL'!E75</f>
        <v>86400</v>
      </c>
      <c r="H75" s="13" t="n">
        <f aca="false">F75-D75</f>
        <v>0</v>
      </c>
      <c r="I75" s="47" t="n">
        <f aca="false">G75-E75</f>
        <v>3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'TX-EGM-FLSH'!L76</f>
        <v>0</v>
      </c>
      <c r="E76" s="47" t="n">
        <f aca="false">'TX-EGM-FLSH'!M76</f>
        <v>-9088</v>
      </c>
      <c r="F76" s="13" t="n">
        <f aca="false">'TX-EGM-GL'!D76</f>
        <v>0</v>
      </c>
      <c r="G76" s="47" t="n">
        <f aca="false">'TX-EGM-GL'!E76</f>
        <v>-9087.55</v>
      </c>
      <c r="H76" s="13" t="n">
        <f aca="false">F76-D76</f>
        <v>0</v>
      </c>
      <c r="I76" s="47" t="n">
        <f aca="false">G76-E76</f>
        <v>0.450000000000728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'TX-EGM-FLSH'!L77</f>
        <v>0</v>
      </c>
      <c r="E77" s="47" t="n">
        <f aca="false">'TX-EGM-FLSH'!M77</f>
        <v>0</v>
      </c>
      <c r="F77" s="13" t="n">
        <f aca="false">'TX-EGM-GL'!D77</f>
        <v>0</v>
      </c>
      <c r="G77" s="47" t="n">
        <f aca="false">'TX-EGM-GL'!E77</f>
        <v>0</v>
      </c>
      <c r="H77" s="13" t="n">
        <f aca="false">F77-D77</f>
        <v>0</v>
      </c>
      <c r="I77" s="47" t="n">
        <f aca="false">G77-E77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'TX-EGM-FLSH'!L78</f>
        <v>0</v>
      </c>
      <c r="E78" s="47" t="n">
        <f aca="false">'TX-EGM-FLSH'!M78</f>
        <v>0</v>
      </c>
      <c r="F78" s="13" t="n">
        <f aca="false">'TX-EGM-GL'!D78</f>
        <v>0</v>
      </c>
      <c r="G78" s="47" t="n">
        <f aca="false">'TX-EGM-GL'!E78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'TX-EGM-FLSH'!L79</f>
        <v>0</v>
      </c>
      <c r="E79" s="47" t="n">
        <f aca="false">'TX-EGM-FLSH'!M79</f>
        <v>0</v>
      </c>
      <c r="F79" s="13" t="n">
        <f aca="false">'TX-EGM-GL'!D79</f>
        <v>0</v>
      </c>
      <c r="G79" s="47" t="n">
        <f aca="false">'TX-EGM-GL'!E79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'TX-EGM-FLSH'!L80</f>
        <v>0</v>
      </c>
      <c r="E80" s="47" t="n">
        <f aca="false">'TX-EGM-FLSH'!M80</f>
        <v>0</v>
      </c>
      <c r="F80" s="13" t="n">
        <f aca="false">'TX-EGM-GL'!D80</f>
        <v>0</v>
      </c>
      <c r="G80" s="47" t="n">
        <f aca="false">'TX-EGM-GL'!E80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'TX-EGM-FLSH'!L81</f>
        <v>0</v>
      </c>
      <c r="E81" s="47" t="n">
        <f aca="false">'TX-EGM-FLSH'!M81</f>
        <v>-6827</v>
      </c>
      <c r="F81" s="13" t="n">
        <f aca="false">'TX-EGM-GL'!D81</f>
        <v>0</v>
      </c>
      <c r="G81" s="47" t="n">
        <f aca="false">'TX-EGM-GL'!E81</f>
        <v>-59718</v>
      </c>
      <c r="H81" s="13" t="n">
        <f aca="false">F81-D81</f>
        <v>0</v>
      </c>
      <c r="I81" s="47" t="n">
        <f aca="false">G81-E81</f>
        <v>-52891</v>
      </c>
    </row>
    <row r="82" customFormat="false" ht="20.25" hidden="false" customHeight="true" outlineLevel="0" collapsed="false">
      <c r="A82" s="79"/>
      <c r="B82" s="80"/>
      <c r="C82" s="81" t="s">
        <v>96</v>
      </c>
      <c r="D82" s="136" t="n">
        <f aca="false">D16+D24+D29+D36+D43+D45+D47+D49</f>
        <v>0</v>
      </c>
      <c r="E82" s="88" t="n">
        <f aca="false">SUM(E72:E81)+E16+E24+E29+E36+E43+E45+E47+E49+E51+E56+E61+E66</f>
        <v>-251078.469014775</v>
      </c>
      <c r="F82" s="136" t="n">
        <f aca="false">F16+F24+F29+F36+F43+F45+F47+F49</f>
        <v>0</v>
      </c>
      <c r="G82" s="88" t="n">
        <f aca="false">SUM(G72:G81)+G16+G24+G29+G36+G43+G45+G47+G49+G51+G56+G61+G66</f>
        <v>702522.305999999</v>
      </c>
      <c r="H82" s="136" t="n">
        <f aca="false">H16+H24+H29+H36+H43+H45+H47+H49</f>
        <v>0</v>
      </c>
      <c r="I82" s="88" t="n">
        <f aca="false">SUM(I72:I81)+I16+I24+I29+I36+I43+I45+I47+I49+I51+I56+I61+I66</f>
        <v>953600.775014774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22</v>
      </c>
      <c r="B85" s="52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2"/>
      <c r="C86" s="54" t="s">
        <v>98</v>
      </c>
      <c r="D86" s="63" t="n">
        <f aca="false">'TX-EGM-FLSH'!L86</f>
        <v>0</v>
      </c>
      <c r="E86" s="63" t="n">
        <f aca="false">'TX-EGM-FLSH'!M86</f>
        <v>114789</v>
      </c>
      <c r="F86" s="63" t="n">
        <f aca="false">'TX-EGM-GL'!D86</f>
        <v>0</v>
      </c>
      <c r="G86" s="63" t="n">
        <f aca="false">'TX-EGM-GL'!E86</f>
        <v>114789.44</v>
      </c>
      <c r="H86" s="63" t="n">
        <f aca="false">F86-D86</f>
        <v>0</v>
      </c>
      <c r="I86" s="63" t="n">
        <f aca="false">G86-E86</f>
        <v>0.440000000002328</v>
      </c>
    </row>
    <row r="87" customFormat="false" ht="12.75" hidden="false" customHeight="false" outlineLevel="0" collapsed="false">
      <c r="A87" s="3"/>
      <c r="B87" s="52"/>
      <c r="C87" s="54" t="s">
        <v>88</v>
      </c>
      <c r="D87" s="64" t="n">
        <f aca="false">'TX-EGM-FLSH'!L87</f>
        <v>0</v>
      </c>
      <c r="E87" s="64" t="n">
        <f aca="false">'TX-EGM-FLSH'!M87</f>
        <v>0</v>
      </c>
      <c r="F87" s="64" t="n">
        <f aca="false">'TX-EGM-GL'!D87</f>
        <v>0</v>
      </c>
      <c r="G87" s="64" t="n">
        <f aca="false">'TX-EGM-GL'!E87</f>
        <v>0</v>
      </c>
      <c r="H87" s="64" t="n">
        <f aca="false">F87-D87</f>
        <v>0</v>
      </c>
      <c r="I87" s="64" t="n">
        <f aca="false">G87-E87</f>
        <v>0</v>
      </c>
    </row>
    <row r="88" customFormat="false" ht="12.75" hidden="false" customHeight="false" outlineLevel="0" collapsed="false">
      <c r="A88" s="3"/>
      <c r="B88" s="52"/>
      <c r="C88" s="54" t="s">
        <v>89</v>
      </c>
      <c r="D88" s="65" t="n">
        <f aca="false">'TX-EGM-FLSH'!L88</f>
        <v>0</v>
      </c>
      <c r="E88" s="65" t="n">
        <f aca="false">'TX-EGM-FLSH'!M88</f>
        <v>-121518</v>
      </c>
      <c r="F88" s="65" t="n">
        <f aca="false">'TX-EGM-GL'!D88</f>
        <v>0</v>
      </c>
      <c r="G88" s="65" t="n">
        <f aca="false">'TX-EGM-GL'!E88</f>
        <v>-121600</v>
      </c>
      <c r="H88" s="65" t="n">
        <f aca="false">F88-D88</f>
        <v>0</v>
      </c>
      <c r="I88" s="65" t="n">
        <f aca="false">G88-E88</f>
        <v>-82</v>
      </c>
    </row>
    <row r="89" customFormat="false" ht="12.75" hidden="false" customHeight="false" outlineLevel="0" collapsed="false">
      <c r="A89" s="66"/>
      <c r="B89" s="67"/>
      <c r="C89" s="68" t="s">
        <v>99</v>
      </c>
      <c r="D89" s="69" t="n">
        <f aca="false">SUM(D86:D88)</f>
        <v>0</v>
      </c>
      <c r="E89" s="69" t="n">
        <f aca="false">SUM(E86:E88)</f>
        <v>-6729</v>
      </c>
      <c r="F89" s="69" t="n">
        <f aca="false">SUM(F86:F88)</f>
        <v>0</v>
      </c>
      <c r="G89" s="69" t="n">
        <f aca="false">SUM(G86:G88)</f>
        <v>-6810.56</v>
      </c>
      <c r="H89" s="69" t="n">
        <f aca="false">SUM(H86:H88)</f>
        <v>0</v>
      </c>
      <c r="I89" s="69" t="n">
        <f aca="false">SUM(I86:I88)</f>
        <v>-81.5599999999977</v>
      </c>
      <c r="J89" s="70"/>
      <c r="K89" s="70"/>
      <c r="L89" s="70"/>
      <c r="M89" s="70"/>
      <c r="N89" s="70"/>
      <c r="O89" s="70"/>
    </row>
    <row r="90" customFormat="false" ht="12.75" hidden="false" customHeight="false" outlineLevel="0" collapsed="false">
      <c r="A90" s="71"/>
      <c r="B90" s="67"/>
      <c r="C90" s="70"/>
      <c r="D90" s="72"/>
      <c r="E90" s="72"/>
      <c r="F90" s="72"/>
      <c r="G90" s="72"/>
      <c r="H90" s="72"/>
      <c r="I90" s="72"/>
      <c r="J90" s="70"/>
      <c r="K90" s="70"/>
      <c r="L90" s="70"/>
      <c r="M90" s="70"/>
      <c r="N90" s="70"/>
      <c r="O90" s="70"/>
    </row>
    <row r="91" customFormat="false" ht="12.75" hidden="false" customHeight="false" outlineLevel="0" collapsed="false">
      <c r="A91" s="66"/>
      <c r="B91" s="67"/>
      <c r="C91" s="68" t="s">
        <v>100</v>
      </c>
      <c r="D91" s="69" t="n">
        <f aca="false">+D82+D89</f>
        <v>0</v>
      </c>
      <c r="E91" s="69" t="n">
        <f aca="false">+E82+E89</f>
        <v>-257807.469014775</v>
      </c>
      <c r="F91" s="69" t="n">
        <f aca="false">+F82+F89</f>
        <v>0</v>
      </c>
      <c r="G91" s="69" t="n">
        <f aca="false">+G82+G89</f>
        <v>695711.745999999</v>
      </c>
      <c r="H91" s="69" t="n">
        <f aca="false">+H82+H89</f>
        <v>0</v>
      </c>
      <c r="I91" s="69" t="n">
        <f aca="false">+I82+I89</f>
        <v>953519.215014774</v>
      </c>
      <c r="J91" s="70"/>
      <c r="K91" s="70"/>
      <c r="L91" s="70"/>
      <c r="M91" s="70"/>
      <c r="N91" s="70"/>
      <c r="O91" s="70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91" activeCellId="0" sqref="E9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6" min="6" style="0" width="16.13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15" min="9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37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3" t="s">
        <v>2</v>
      </c>
      <c r="K4" s="3"/>
      <c r="L4" s="3"/>
      <c r="M4" s="3"/>
      <c r="N4" s="3"/>
      <c r="O4" s="3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D7" s="31"/>
      <c r="E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STG_VAR!D11+TRNSPT_VAR!D11+'CE-VAR'!D11+'NE-VAR'!D11+'SE-EGM-VAR'!D11+'SE-LRC-VAR'!D11+'TX-EGM-VAR'!D11+'TX-HPL-VAR '!D11+'WE-VAR'!D11+BGC_VAR!D11</f>
        <v>248819111</v>
      </c>
      <c r="E11" s="13" t="n">
        <f aca="false">STG_VAR!E11+TRNSPT_VAR!E11+'CE-VAR'!E11+'NE-VAR'!E11+'SE-EGM-VAR'!E11+'SE-LRC-VAR'!E11+'TX-EGM-VAR'!E11+'TX-HPL-VAR '!E11+'WE-VAR'!E11+BGC_VAR!E11</f>
        <v>440726470</v>
      </c>
      <c r="F11" s="13" t="n">
        <f aca="false">STG_VAR!F11+TRNSPT_VAR!F11+'CE-VAR'!F11+'NE-VAR'!F11+'SE-EGM-VAR'!F11+'SE-LRC-VAR'!F11+'TX-EGM-VAR'!F11+'TX-HPL-VAR '!F11+'WE-VAR'!F11+BGC_VAR!F11</f>
        <v>256174365</v>
      </c>
      <c r="G11" s="13" t="n">
        <f aca="false">STG_VAR!G11+TRNSPT_VAR!G11+'CE-VAR'!G11+'NE-VAR'!G11+'SE-EGM-VAR'!G11+'SE-LRC-VAR'!G11+'TX-EGM-VAR'!G11+'TX-HPL-VAR '!G11+'WE-VAR'!G11+BGC_VAR!G11</f>
        <v>535877397.7</v>
      </c>
      <c r="H11" s="13" t="n">
        <f aca="false">F11-D11</f>
        <v>7355254</v>
      </c>
      <c r="I11" s="47" t="n">
        <f aca="false">G11-E11</f>
        <v>95150927.6999999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STG_VAR!D12+TRNSPT_VAR!D12+'CE-VAR'!D12+'NE-VAR'!D12+'SE-EGM-VAR'!D12+'SE-LRC-VAR'!D12+'TX-EGM-VAR'!D12+'TX-HPL-VAR '!D12+'WE-VAR'!D12+BGC_VAR!D12</f>
        <v>0</v>
      </c>
      <c r="E12" s="13" t="n">
        <f aca="false">STG_VAR!E12+TRNSPT_VAR!E12+'CE-VAR'!E12+'NE-VAR'!E12+'SE-EGM-VAR'!E12+'SE-LRC-VAR'!E12+'TX-EGM-VAR'!E12+'TX-HPL-VAR '!E12+'WE-VAR'!E12+BGC_VAR!E12</f>
        <v>0</v>
      </c>
      <c r="F12" s="13" t="n">
        <f aca="false">STG_VAR!F12+TRNSPT_VAR!F12+'CE-VAR'!F12+'NE-VAR'!F12+'SE-EGM-VAR'!F12+'SE-LRC-VAR'!F12+'TX-EGM-VAR'!F12+'TX-HPL-VAR '!F12+'WE-VAR'!F12+BGC_VAR!F12</f>
        <v>0</v>
      </c>
      <c r="G12" s="13" t="n">
        <f aca="false">STG_VAR!G12+TRNSPT_VAR!G12+'CE-VAR'!G12+'NE-VAR'!G12+'SE-EGM-VAR'!G12+'SE-LRC-VAR'!G12+'TX-EGM-VAR'!G12+'TX-HPL-VAR '!G12+'WE-VAR'!G12+BGC_VAR!G12</f>
        <v>-45583259.91</v>
      </c>
      <c r="H12" s="13" t="n">
        <f aca="false">F12-D12</f>
        <v>0</v>
      </c>
      <c r="I12" s="47" t="n">
        <f aca="false">G12-E12</f>
        <v>-45583259.91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STG_VAR!D13+TRNSPT_VAR!D13+'CE-VAR'!D13+'NE-VAR'!D13+'SE-EGM-VAR'!D13+'SE-LRC-VAR'!D13+'TX-EGM-VAR'!D13+'TX-HPL-VAR '!D13+'WE-VAR'!D13+BGC_VAR!D13</f>
        <v>137954541</v>
      </c>
      <c r="E13" s="13" t="n">
        <f aca="false">STG_VAR!E13+TRNSPT_VAR!E13+'CE-VAR'!E13+'NE-VAR'!E13+'SE-EGM-VAR'!E13+'SE-LRC-VAR'!E13+'TX-EGM-VAR'!E13+'TX-HPL-VAR '!E13+'WE-VAR'!E13+BGC_VAR!E13</f>
        <v>276317008</v>
      </c>
      <c r="F13" s="13" t="n">
        <f aca="false">STG_VAR!F13+TRNSPT_VAR!F13+'CE-VAR'!F13+'NE-VAR'!F13+'SE-EGM-VAR'!F13+'SE-LRC-VAR'!F13+'TX-EGM-VAR'!F13+'TX-HPL-VAR '!F13+'WE-VAR'!F13+BGC_VAR!F13</f>
        <v>119100068</v>
      </c>
      <c r="G13" s="13" t="n">
        <f aca="false">STG_VAR!G13+TRNSPT_VAR!G13+'CE-VAR'!G13+'NE-VAR'!G13+'SE-EGM-VAR'!G13+'SE-LRC-VAR'!G13+'TX-EGM-VAR'!G13+'TX-HPL-VAR '!G13+'WE-VAR'!G13+BGC_VAR!G13</f>
        <v>256076860</v>
      </c>
      <c r="H13" s="13" t="n">
        <f aca="false">F13-D13</f>
        <v>-18854473</v>
      </c>
      <c r="I13" s="47" t="n">
        <f aca="false">G13-E13</f>
        <v>-20240148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STG_VAR!D14+TRNSPT_VAR!D14+'CE-VAR'!D14+'NE-VAR'!D14+'SE-EGM-VAR'!D14+'SE-LRC-VAR'!D14+'TX-EGM-VAR'!D14+'TX-HPL-VAR '!D14+'WE-VAR'!D14+BGC_VAR!D14</f>
        <v>0</v>
      </c>
      <c r="E14" s="13" t="n">
        <f aca="false">STG_VAR!E14+TRNSPT_VAR!E14+'CE-VAR'!E14+'NE-VAR'!E14+'SE-EGM-VAR'!E14+'SE-LRC-VAR'!E14+'TX-EGM-VAR'!E14+'TX-HPL-VAR '!E14+'WE-VAR'!E14+BGC_VAR!E14</f>
        <v>9846</v>
      </c>
      <c r="F14" s="13" t="n">
        <f aca="false">STG_VAR!F14+TRNSPT_VAR!F14+'CE-VAR'!F14+'NE-VAR'!F14+'SE-EGM-VAR'!F14+'SE-LRC-VAR'!F14+'TX-EGM-VAR'!F14+'TX-HPL-VAR '!F14+'WE-VAR'!F14+BGC_VAR!F14</f>
        <v>0</v>
      </c>
      <c r="G14" s="13" t="n">
        <f aca="false">STG_VAR!G14+TRNSPT_VAR!G14+'CE-VAR'!G14+'NE-VAR'!G14+'SE-EGM-VAR'!G14+'SE-LRC-VAR'!G14+'TX-EGM-VAR'!G14+'TX-HPL-VAR '!G14+'WE-VAR'!G14+BGC_VAR!G14</f>
        <v>0</v>
      </c>
      <c r="H14" s="13" t="n">
        <f aca="false">F14-D14</f>
        <v>0</v>
      </c>
      <c r="I14" s="47" t="n">
        <f aca="false">G14-E14</f>
        <v>-9846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STG_VAR!D15+TRNSPT_VAR!D15+'CE-VAR'!D15+'NE-VAR'!D15+'SE-EGM-VAR'!D15+'SE-LRC-VAR'!D15+'TX-EGM-VAR'!D15+'TX-HPL-VAR '!D15+'WE-VAR'!D15+BGC_VAR!D15</f>
        <v>0</v>
      </c>
      <c r="E15" s="13" t="n">
        <f aca="false">STG_VAR!E15+TRNSPT_VAR!E15+'CE-VAR'!E15+'NE-VAR'!E15+'SE-EGM-VAR'!E15+'SE-LRC-VAR'!E15+'TX-EGM-VAR'!E15+'TX-HPL-VAR '!E15+'WE-VAR'!E15+BGC_VAR!E15</f>
        <v>120000</v>
      </c>
      <c r="F15" s="13" t="n">
        <f aca="false">STG_VAR!F15+TRNSPT_VAR!F15+'CE-VAR'!F15+'NE-VAR'!F15+'SE-EGM-VAR'!F15+'SE-LRC-VAR'!F15+'TX-EGM-VAR'!F15+'TX-HPL-VAR '!F15+'WE-VAR'!F15+BGC_VAR!F15</f>
        <v>0</v>
      </c>
      <c r="G15" s="13" t="n">
        <f aca="false">STG_VAR!G15+TRNSPT_VAR!G15+'CE-VAR'!G15+'NE-VAR'!G15+'SE-EGM-VAR'!G15+'SE-LRC-VAR'!G15+'TX-EGM-VAR'!G15+'TX-HPL-VAR '!G15+'WE-VAR'!G15+BGC_VAR!G15</f>
        <v>-3381153.93</v>
      </c>
      <c r="H15" s="13" t="n">
        <f aca="false">F15-D15</f>
        <v>0</v>
      </c>
      <c r="I15" s="47" t="n">
        <f aca="false">G15-E15</f>
        <v>-3501153.93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386773652</v>
      </c>
      <c r="E16" s="48" t="n">
        <f aca="false">SUM(E11:E15)</f>
        <v>717173324</v>
      </c>
      <c r="F16" s="17" t="n">
        <f aca="false">SUM(F11:F15)</f>
        <v>375274433</v>
      </c>
      <c r="G16" s="48" t="n">
        <f aca="false">SUM(G11:G15)</f>
        <v>742989843.86</v>
      </c>
      <c r="H16" s="17" t="n">
        <f aca="false">SUM(H11:H15)</f>
        <v>-11499219</v>
      </c>
      <c r="I16" s="48" t="n">
        <f aca="false">SUM(I11:I15)</f>
        <v>25816519.8599999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STG_VAR!D19+TRNSPT_VAR!D19+'CE-VAR'!D19+'NE-VAR'!D19+'SE-EGM-VAR'!D19+'SE-LRC-VAR'!D19+'TX-EGM-VAR'!D19+'TX-HPL-VAR '!D19+'WE-VAR'!D19+BGC_VAR!D19</f>
        <v>-220010662</v>
      </c>
      <c r="E19" s="13" t="n">
        <f aca="false">STG_VAR!E19+TRNSPT_VAR!E19+'CE-VAR'!E19+'NE-VAR'!E19+'SE-EGM-VAR'!E19+'SE-LRC-VAR'!E19+'TX-EGM-VAR'!E19+'TX-HPL-VAR '!E19+'WE-VAR'!E19+BGC_VAR!E19</f>
        <v>-390502420</v>
      </c>
      <c r="F19" s="13" t="n">
        <f aca="false">STG_VAR!F19+TRNSPT_VAR!F19+'CE-VAR'!F19+'NE-VAR'!F19+'SE-EGM-VAR'!F19+'SE-LRC-VAR'!F19+'TX-EGM-VAR'!F19+'TX-HPL-VAR '!F19+'WE-VAR'!F19+BGC_VAR!F19</f>
        <v>-220164893</v>
      </c>
      <c r="G19" s="13" t="n">
        <f aca="false">STG_VAR!G19+TRNSPT_VAR!G19+'CE-VAR'!G19+'NE-VAR'!G19+'SE-EGM-VAR'!G19+'SE-LRC-VAR'!G19+'TX-EGM-VAR'!G19+'TX-HPL-VAR '!G19+'WE-VAR'!G19+BGC_VAR!G19</f>
        <v>-412012682.09</v>
      </c>
      <c r="H19" s="13" t="n">
        <f aca="false">F19-D19</f>
        <v>-154231</v>
      </c>
      <c r="I19" s="47" t="n">
        <f aca="false">G19-E19</f>
        <v>-21510262.09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STG_VAR!D20+TRNSPT_VAR!D20+'CE-VAR'!D20+'NE-VAR'!D20+'SE-EGM-VAR'!D20+'SE-LRC-VAR'!D20+'TX-EGM-VAR'!D20+'TX-HPL-VAR '!D20+'WE-VAR'!D20+BGC_VAR!D20</f>
        <v>0</v>
      </c>
      <c r="E20" s="13" t="n">
        <f aca="false">STG_VAR!E20+TRNSPT_VAR!E20+'CE-VAR'!E20+'NE-VAR'!E20+'SE-EGM-VAR'!E20+'SE-LRC-VAR'!E20+'TX-EGM-VAR'!E20+'TX-HPL-VAR '!E20+'WE-VAR'!E20+BGC_VAR!E20</f>
        <v>0</v>
      </c>
      <c r="F20" s="13" t="n">
        <f aca="false">STG_VAR!F20+TRNSPT_VAR!F20+'CE-VAR'!F20+'NE-VAR'!F20+'SE-EGM-VAR'!F20+'SE-LRC-VAR'!F20+'TX-EGM-VAR'!F20+'TX-HPL-VAR '!F20+'WE-VAR'!F20+BGC_VAR!F20</f>
        <v>0</v>
      </c>
      <c r="G20" s="13" t="n">
        <f aca="false">STG_VAR!G20+TRNSPT_VAR!G20+'CE-VAR'!G20+'NE-VAR'!G20+'SE-EGM-VAR'!G20+'SE-LRC-VAR'!G20+'TX-EGM-VAR'!G20+'TX-HPL-VAR '!G20+'WE-VAR'!G20+BGC_VAR!G20</f>
        <v>10818083.19</v>
      </c>
      <c r="H20" s="13" t="n">
        <f aca="false">F20-D20</f>
        <v>0</v>
      </c>
      <c r="I20" s="47" t="n">
        <f aca="false">G20-E20</f>
        <v>10818083.19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STG_VAR!D21+TRNSPT_VAR!D21+'CE-VAR'!D21+'NE-VAR'!D21+'SE-EGM-VAR'!D21+'SE-LRC-VAR'!D21+'TX-EGM-VAR'!D21+'TX-HPL-VAR '!D21+'WE-VAR'!D21+BGC_VAR!D21</f>
        <v>-147318124</v>
      </c>
      <c r="E21" s="13" t="n">
        <f aca="false">STG_VAR!E21+TRNSPT_VAR!E21+'CE-VAR'!E21+'NE-VAR'!E21+'SE-EGM-VAR'!E21+'SE-LRC-VAR'!E21+'TX-EGM-VAR'!E21+'TX-HPL-VAR '!E21+'WE-VAR'!E21+BGC_VAR!E21</f>
        <v>-294696681</v>
      </c>
      <c r="F21" s="13" t="n">
        <f aca="false">STG_VAR!F21+TRNSPT_VAR!F21+'CE-VAR'!F21+'NE-VAR'!F21+'SE-EGM-VAR'!F21+'SE-LRC-VAR'!F21+'TX-EGM-VAR'!F21+'TX-HPL-VAR '!F21+'WE-VAR'!F21+BGC_VAR!F21</f>
        <v>-119100068</v>
      </c>
      <c r="G21" s="13" t="n">
        <f aca="false">STG_VAR!G21+TRNSPT_VAR!G21+'CE-VAR'!G21+'NE-VAR'!G21+'SE-EGM-VAR'!G21+'SE-LRC-VAR'!G21+'TX-EGM-VAR'!G21+'TX-HPL-VAR '!G21+'WE-VAR'!G21+BGC_VAR!G21</f>
        <v>-242083366</v>
      </c>
      <c r="H21" s="13" t="n">
        <f aca="false">F21-D21</f>
        <v>28218056</v>
      </c>
      <c r="I21" s="47" t="n">
        <f aca="false">G21-E21</f>
        <v>52613315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STG_VAR!D22+TRNSPT_VAR!D22+'CE-VAR'!D22+'NE-VAR'!D22+'SE-EGM-VAR'!D22+'SE-LRC-VAR'!D22+'TX-EGM-VAR'!D22+'TX-HPL-VAR '!D22+'WE-VAR'!D22+BGC_VAR!D22</f>
        <v>0</v>
      </c>
      <c r="E22" s="13" t="n">
        <f aca="false">STG_VAR!E22+TRNSPT_VAR!E22+'CE-VAR'!E22+'NE-VAR'!E22+'SE-EGM-VAR'!E22+'SE-LRC-VAR'!E22+'TX-EGM-VAR'!E22+'TX-HPL-VAR '!E22+'WE-VAR'!E22+BGC_VAR!E22</f>
        <v>0</v>
      </c>
      <c r="F22" s="13" t="n">
        <f aca="false">STG_VAR!F22+TRNSPT_VAR!F22+'CE-VAR'!F22+'NE-VAR'!F22+'SE-EGM-VAR'!F22+'SE-LRC-VAR'!F22+'TX-EGM-VAR'!F22+'TX-HPL-VAR '!F22+'WE-VAR'!F22+BGC_VAR!F22</f>
        <v>0</v>
      </c>
      <c r="G22" s="13" t="n">
        <f aca="false">STG_VAR!G22+TRNSPT_VAR!G22+'CE-VAR'!G22+'NE-VAR'!G22+'SE-EGM-VAR'!G22+'SE-LRC-VAR'!G22+'TX-EGM-VAR'!G22+'TX-HPL-VAR '!G22+'WE-VAR'!G22+BGC_VAR!G22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STG_VAR!D23+TRNSPT_VAR!D23+'CE-VAR'!D23+'NE-VAR'!D23+'SE-EGM-VAR'!D23+'SE-LRC-VAR'!D23+'TX-EGM-VAR'!D23+'TX-HPL-VAR '!D23+'WE-VAR'!D23+BGC_VAR!D23</f>
        <v>1956029</v>
      </c>
      <c r="E23" s="13" t="n">
        <f aca="false">STG_VAR!E23+TRNSPT_VAR!E23+'CE-VAR'!E23+'NE-VAR'!E23+'SE-EGM-VAR'!E23+'SE-LRC-VAR'!E23+'TX-EGM-VAR'!E23+'TX-HPL-VAR '!E23+'WE-VAR'!E23+BGC_VAR!E23</f>
        <v>3659864</v>
      </c>
      <c r="F23" s="13" t="n">
        <f aca="false">STG_VAR!F23+TRNSPT_VAR!F23+'CE-VAR'!F23+'NE-VAR'!F23+'SE-EGM-VAR'!F23+'SE-LRC-VAR'!F23+'TX-EGM-VAR'!F23+'TX-HPL-VAR '!F23+'WE-VAR'!F23+BGC_VAR!F23</f>
        <v>1807214</v>
      </c>
      <c r="G23" s="13" t="n">
        <f aca="false">STG_VAR!G23+TRNSPT_VAR!G23+'CE-VAR'!G23+'NE-VAR'!G23+'SE-EGM-VAR'!G23+'SE-LRC-VAR'!G23+'TX-EGM-VAR'!G23+'TX-HPL-VAR '!G23+'WE-VAR'!G23+BGC_VAR!G23</f>
        <v>3213718.334</v>
      </c>
      <c r="H23" s="13" t="n">
        <f aca="false">F23-D23</f>
        <v>-148815</v>
      </c>
      <c r="I23" s="47" t="n">
        <f aca="false">G23-E23</f>
        <v>-446145.666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-365372757</v>
      </c>
      <c r="E24" s="48" t="n">
        <f aca="false">SUM(E19:E23)</f>
        <v>-681539237</v>
      </c>
      <c r="F24" s="17" t="n">
        <f aca="false">SUM(F19:F23)</f>
        <v>-337457747</v>
      </c>
      <c r="G24" s="48" t="n">
        <f aca="false">SUM(G19:G23)</f>
        <v>-640064246.566</v>
      </c>
      <c r="H24" s="17" t="n">
        <f aca="false">SUM(H19:H23)</f>
        <v>27915010</v>
      </c>
      <c r="I24" s="48" t="n">
        <f aca="false">SUM(I19:I23)</f>
        <v>41474990.434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STG_VAR!D27+TRNSPT_VAR!D27+'CE-VAR'!D27+'NE-VAR'!D27+'SE-EGM-VAR'!D27+'SE-LRC-VAR'!D27+'TX-EGM-VAR'!D27+'TX-HPL-VAR '!D27+'WE-VAR'!D27+BGC_VAR!D27</f>
        <v>34026976</v>
      </c>
      <c r="E27" s="13" t="n">
        <f aca="false">STG_VAR!E27+TRNSPT_VAR!E27+'CE-VAR'!E27+'NE-VAR'!E27+'SE-EGM-VAR'!E27+'SE-LRC-VAR'!E27+'TX-EGM-VAR'!E27+'TX-HPL-VAR '!E27+'WE-VAR'!E27+BGC_VAR!E27</f>
        <v>62195394</v>
      </c>
      <c r="F27" s="13" t="n">
        <f aca="false">STG_VAR!F27+TRNSPT_VAR!F27+'CE-VAR'!F27+'NE-VAR'!F27+'SE-EGM-VAR'!F27+'SE-LRC-VAR'!F27+'TX-EGM-VAR'!F27+'TX-HPL-VAR '!F27+'WE-VAR'!F27+BGC_VAR!F27</f>
        <v>18850689</v>
      </c>
      <c r="G27" s="13" t="n">
        <f aca="false">STG_VAR!G27+TRNSPT_VAR!G27+'CE-VAR'!G27+'NE-VAR'!G27+'SE-EGM-VAR'!G27+'SE-LRC-VAR'!G27+'TX-EGM-VAR'!G27+'TX-HPL-VAR '!G27+'WE-VAR'!G27+BGC_VAR!G27</f>
        <v>34114267.8733</v>
      </c>
      <c r="H27" s="13" t="n">
        <f aca="false">F27-D27</f>
        <v>-15176287</v>
      </c>
      <c r="I27" s="47" t="n">
        <f aca="false">G27-E27</f>
        <v>-28081126.1267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STG_VAR!D28+TRNSPT_VAR!D28+'CE-VAR'!D28+'NE-VAR'!D28+'SE-EGM-VAR'!D28+'SE-LRC-VAR'!D28+'TX-EGM-VAR'!D28+'TX-HPL-VAR '!D28+'WE-VAR'!D28+BGC_VAR!D28</f>
        <v>-35431725</v>
      </c>
      <c r="E28" s="13" t="n">
        <f aca="false">STG_VAR!E28+TRNSPT_VAR!E28+'CE-VAR'!E28+'NE-VAR'!E28+'SE-EGM-VAR'!E28+'SE-LRC-VAR'!E28+'TX-EGM-VAR'!E28+'TX-HPL-VAR '!E28+'WE-VAR'!E28+BGC_VAR!E28</f>
        <v>-64714076</v>
      </c>
      <c r="F28" s="13" t="n">
        <f aca="false">STG_VAR!F28+TRNSPT_VAR!F28+'CE-VAR'!F28+'NE-VAR'!F28+'SE-EGM-VAR'!F28+'SE-LRC-VAR'!F28+'TX-EGM-VAR'!F28+'TX-HPL-VAR '!F28+'WE-VAR'!F28+BGC_VAR!F28</f>
        <v>-33641609</v>
      </c>
      <c r="G28" s="13" t="n">
        <f aca="false">STG_VAR!G28+TRNSPT_VAR!G28+'CE-VAR'!G28+'NE-VAR'!G28+'SE-EGM-VAR'!G28+'SE-LRC-VAR'!G28+'TX-EGM-VAR'!G28+'TX-HPL-VAR '!G28+'WE-VAR'!G28+BGC_VAR!G28</f>
        <v>-53548599.9109</v>
      </c>
      <c r="H28" s="13" t="n">
        <f aca="false">F28-D28</f>
        <v>1790116</v>
      </c>
      <c r="I28" s="47" t="n">
        <f aca="false">G28-E28</f>
        <v>11165476.0891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-1404749</v>
      </c>
      <c r="E29" s="48" t="n">
        <f aca="false">SUM(E27:E28)</f>
        <v>-2518682</v>
      </c>
      <c r="F29" s="17" t="n">
        <f aca="false">SUM(F27:F28)</f>
        <v>-14790920</v>
      </c>
      <c r="G29" s="48" t="n">
        <f aca="false">SUM(G27:G28)</f>
        <v>-19434332.0376</v>
      </c>
      <c r="H29" s="17" t="n">
        <f aca="false">SUM(H27:H28)</f>
        <v>-13386171</v>
      </c>
      <c r="I29" s="48" t="n">
        <f aca="false">SUM(I27:I28)</f>
        <v>-16915650.0376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STG_VAR!D32+TRNSPT_VAR!D32+'CE-VAR'!D32+'NE-VAR'!D32+'SE-EGM-VAR'!D32+'SE-LRC-VAR'!D32+'TX-EGM-VAR'!D32+'TX-HPL-VAR '!D32+'WE-VAR'!D32+BGC_VAR!D32</f>
        <v>5480470</v>
      </c>
      <c r="E32" s="13" t="n">
        <f aca="false">STG_VAR!E32+TRNSPT_VAR!E32+'CE-VAR'!E32+'NE-VAR'!E32+'SE-EGM-VAR'!E32+'SE-LRC-VAR'!E32+'TX-EGM-VAR'!E32+'TX-HPL-VAR '!E32+'WE-VAR'!E32+BGC_VAR!E32</f>
        <v>10475002</v>
      </c>
      <c r="F32" s="13" t="n">
        <f aca="false">STG_VAR!F32+TRNSPT_VAR!F32+'CE-VAR'!F32+'NE-VAR'!F32+'SE-EGM-VAR'!F32+'SE-LRC-VAR'!F32+'TX-EGM-VAR'!F32+'TX-HPL-VAR '!F32+'WE-VAR'!F32+BGC_VAR!F32</f>
        <v>-156181</v>
      </c>
      <c r="G32" s="13" t="n">
        <f aca="false">STG_VAR!G32+TRNSPT_VAR!G32+'CE-VAR'!G32+'NE-VAR'!G32+'SE-EGM-VAR'!G32+'SE-LRC-VAR'!G32+'TX-EGM-VAR'!G32+'TX-HPL-VAR '!G32+'WE-VAR'!G32+BGC_VAR!G32</f>
        <v>-288497.454</v>
      </c>
      <c r="H32" s="13" t="n">
        <f aca="false">F32-D32</f>
        <v>-5636651</v>
      </c>
      <c r="I32" s="47" t="n">
        <f aca="false">G32-E32</f>
        <v>-10763499.454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STG_VAR!D33+TRNSPT_VAR!D33+'CE-VAR'!D33+'NE-VAR'!D33+'SE-EGM-VAR'!D33+'SE-LRC-VAR'!D33+'TX-EGM-VAR'!D33+'TX-HPL-VAR '!D33+'WE-VAR'!D33+BGC_VAR!D33</f>
        <v>-4379129</v>
      </c>
      <c r="E33" s="13" t="n">
        <f aca="false">STG_VAR!E33+TRNSPT_VAR!E33+'CE-VAR'!E33+'NE-VAR'!E33+'SE-EGM-VAR'!E33+'SE-LRC-VAR'!E33+'TX-EGM-VAR'!E33+'TX-HPL-VAR '!E33+'WE-VAR'!E33+BGC_VAR!E33</f>
        <v>-8513755.43567262</v>
      </c>
      <c r="F33" s="13" t="n">
        <f aca="false">STG_VAR!F33+TRNSPT_VAR!F33+'CE-VAR'!F33+'NE-VAR'!F33+'SE-EGM-VAR'!F33+'SE-LRC-VAR'!F33+'TX-EGM-VAR'!F33+'TX-HPL-VAR '!F33+'WE-VAR'!F33+BGC_VAR!F33</f>
        <v>-110026</v>
      </c>
      <c r="G33" s="13" t="n">
        <f aca="false">STG_VAR!G33+TRNSPT_VAR!G33+'CE-VAR'!G33+'NE-VAR'!G33+'SE-EGM-VAR'!G33+'SE-LRC-VAR'!G33+'TX-EGM-VAR'!G33+'TX-HPL-VAR '!G33+'WE-VAR'!G33+BGC_VAR!G33</f>
        <v>-287829.45</v>
      </c>
      <c r="H33" s="13" t="n">
        <f aca="false">F33-D33</f>
        <v>4269103</v>
      </c>
      <c r="I33" s="47" t="n">
        <f aca="false">G33-E33</f>
        <v>8225925.98567262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STG_VAR!D34+TRNSPT_VAR!D34+'CE-VAR'!D34+'NE-VAR'!D34+'SE-EGM-VAR'!D34+'SE-LRC-VAR'!D34+'TX-EGM-VAR'!D34+'TX-HPL-VAR '!D34+'WE-VAR'!D34+BGC_VAR!D34</f>
        <v>370827</v>
      </c>
      <c r="E34" s="13" t="n">
        <f aca="false">STG_VAR!E34+TRNSPT_VAR!E34+'CE-VAR'!E34+'NE-VAR'!E34+'SE-EGM-VAR'!E34+'SE-LRC-VAR'!E34+'TX-EGM-VAR'!E34+'TX-HPL-VAR '!E34+'WE-VAR'!E34+BGC_VAR!E34</f>
        <v>681979</v>
      </c>
      <c r="F34" s="13" t="n">
        <f aca="false">STG_VAR!F34+TRNSPT_VAR!F34+'CE-VAR'!F34+'NE-VAR'!F34+'SE-EGM-VAR'!F34+'SE-LRC-VAR'!F34+'TX-EGM-VAR'!F34+'TX-HPL-VAR '!F34+'WE-VAR'!F34+BGC_VAR!F34</f>
        <v>324172</v>
      </c>
      <c r="G34" s="13" t="n">
        <f aca="false">STG_VAR!G34+TRNSPT_VAR!G34+'CE-VAR'!G34+'NE-VAR'!G34+'SE-EGM-VAR'!G34+'SE-LRC-VAR'!G34+'TX-EGM-VAR'!G34+'TX-HPL-VAR '!G34+'WE-VAR'!G34+BGC_VAR!G34</f>
        <v>573917.5</v>
      </c>
      <c r="H34" s="13" t="n">
        <f aca="false">F34-D34</f>
        <v>-46655</v>
      </c>
      <c r="I34" s="47" t="n">
        <f aca="false">G34-E34</f>
        <v>-108061.5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STG_VAR!D35+TRNSPT_VAR!D35+'CE-VAR'!D35+'NE-VAR'!D35+'SE-EGM-VAR'!D35+'SE-LRC-VAR'!D35+'TX-EGM-VAR'!D35+'TX-HPL-VAR '!D35+'WE-VAR'!D35+BGC_VAR!D35</f>
        <v>-296839</v>
      </c>
      <c r="E35" s="13" t="n">
        <f aca="false">STG_VAR!E35+TRNSPT_VAR!E35+'CE-VAR'!E35+'NE-VAR'!E35+'SE-EGM-VAR'!E35+'SE-LRC-VAR'!E35+'TX-EGM-VAR'!E35+'TX-HPL-VAR '!E35+'WE-VAR'!E35+BGC_VAR!E35</f>
        <v>-557042</v>
      </c>
      <c r="F35" s="13" t="n">
        <f aca="false">STG_VAR!F35+TRNSPT_VAR!F35+'CE-VAR'!F35+'NE-VAR'!F35+'SE-EGM-VAR'!F35+'SE-LRC-VAR'!F35+'TX-EGM-VAR'!F35+'TX-HPL-VAR '!F35+'WE-VAR'!F35+BGC_VAR!F35</f>
        <v>-331307</v>
      </c>
      <c r="G35" s="13" t="n">
        <f aca="false">STG_VAR!G35+TRNSPT_VAR!G35+'CE-VAR'!G35+'NE-VAR'!G35+'SE-EGM-VAR'!G35+'SE-LRC-VAR'!G35+'TX-EGM-VAR'!G35+'TX-HPL-VAR '!G35+'WE-VAR'!G35+BGC_VAR!G35</f>
        <v>-251896.65</v>
      </c>
      <c r="H35" s="13" t="n">
        <f aca="false">F35-D35</f>
        <v>-34468</v>
      </c>
      <c r="I35" s="47" t="n">
        <f aca="false">G35-E35</f>
        <v>305145.35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1175329</v>
      </c>
      <c r="E36" s="48" t="n">
        <f aca="false">SUM(E32:E35)</f>
        <v>2086183.56432738</v>
      </c>
      <c r="F36" s="17" t="n">
        <f aca="false">SUM(F32:F35)</f>
        <v>-273342</v>
      </c>
      <c r="G36" s="48" t="n">
        <f aca="false">SUM(G32:G35)</f>
        <v>-254306.054</v>
      </c>
      <c r="H36" s="17" t="n">
        <f aca="false">SUM(H32:H35)</f>
        <v>-1448671</v>
      </c>
      <c r="I36" s="48" t="n">
        <f aca="false">SUM(I32:I35)</f>
        <v>-2340489.61832738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STG_VAR!D39+TRNSPT_VAR!D39+'CE-VAR'!D39+'NE-VAR'!D39+'SE-EGM-VAR'!D39+'SE-LRC-VAR'!D39+'TX-EGM-VAR'!D39+'TX-HPL-VAR '!D39+'WE-VAR'!D39+BGC_VAR!D39</f>
        <v>2079881</v>
      </c>
      <c r="E39" s="13" t="n">
        <f aca="false">STG_VAR!E39+TRNSPT_VAR!E39+'CE-VAR'!E39+'NE-VAR'!E39+'SE-EGM-VAR'!E39+'SE-LRC-VAR'!E39+'TX-EGM-VAR'!E39+'TX-HPL-VAR '!E39+'WE-VAR'!E39+BGC_VAR!E39</f>
        <v>3709189</v>
      </c>
      <c r="F39" s="13" t="n">
        <f aca="false">STG_VAR!F39+TRNSPT_VAR!F39+'CE-VAR'!F39+'NE-VAR'!F39+'SE-EGM-VAR'!F39+'SE-LRC-VAR'!F39+'TX-EGM-VAR'!F39+'TX-HPL-VAR '!F39+'WE-VAR'!F39+BGC_VAR!F39</f>
        <v>711551</v>
      </c>
      <c r="G39" s="13" t="n">
        <f aca="false">STG_VAR!G39+TRNSPT_VAR!G39+'CE-VAR'!G39+'NE-VAR'!G39+'SE-EGM-VAR'!G39+'SE-LRC-VAR'!G39+'TX-EGM-VAR'!G39+'TX-HPL-VAR '!G39+'WE-VAR'!G39+BGC_VAR!G39</f>
        <v>1363406.01</v>
      </c>
      <c r="H39" s="13" t="n">
        <f aca="false">F39-D39</f>
        <v>-1368330</v>
      </c>
      <c r="I39" s="47" t="n">
        <f aca="false">G39-E39</f>
        <v>-2345782.99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STG_VAR!D40+TRNSPT_VAR!D40+'CE-VAR'!D40+'NE-VAR'!D40+'SE-EGM-VAR'!D40+'SE-LRC-VAR'!D40+'TX-EGM-VAR'!D40+'TX-HPL-VAR '!D40+'WE-VAR'!D40+BGC_VAR!D40</f>
        <v>-23251356</v>
      </c>
      <c r="E40" s="13" t="n">
        <f aca="false">STG_VAR!E40+TRNSPT_VAR!E40+'CE-VAR'!E40+'NE-VAR'!E40+'SE-EGM-VAR'!E40+'SE-LRC-VAR'!E40+'TX-EGM-VAR'!E40+'TX-HPL-VAR '!E40+'WE-VAR'!E40+BGC_VAR!E40</f>
        <v>-28258998</v>
      </c>
      <c r="F40" s="13" t="n">
        <f aca="false">STG_VAR!F40+TRNSPT_VAR!F40+'CE-VAR'!F40+'NE-VAR'!F40+'SE-EGM-VAR'!F40+'SE-LRC-VAR'!F40+'TX-EGM-VAR'!F40+'TX-HPL-VAR '!F40+'WE-VAR'!F40+BGC_VAR!F40</f>
        <v>-23551131</v>
      </c>
      <c r="G40" s="13" t="n">
        <f aca="false">STG_VAR!G40+TRNSPT_VAR!G40+'CE-VAR'!G40+'NE-VAR'!G40+'SE-EGM-VAR'!G40+'SE-LRC-VAR'!G40+'TX-EGM-VAR'!G40+'TX-HPL-VAR '!G40+'WE-VAR'!G40+BGC_VAR!G40</f>
        <v>-46308636.05</v>
      </c>
      <c r="H40" s="13" t="n">
        <f aca="false">F40-D40</f>
        <v>-299775</v>
      </c>
      <c r="I40" s="47" t="n">
        <f aca="false">G40-E40</f>
        <v>-18049638.05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STG_VAR!D41+TRNSPT_VAR!D41+'CE-VAR'!D41+'NE-VAR'!D41+'SE-EGM-VAR'!D41+'SE-LRC-VAR'!D41+'TX-EGM-VAR'!D41+'TX-HPL-VAR '!D41+'WE-VAR'!D41+BGC_VAR!D41</f>
        <v>0</v>
      </c>
      <c r="E41" s="13" t="n">
        <f aca="false">STG_VAR!E41+TRNSPT_VAR!E41+'CE-VAR'!E41+'NE-VAR'!E41+'SE-EGM-VAR'!E41+'SE-LRC-VAR'!E41+'TX-EGM-VAR'!E41+'TX-HPL-VAR '!E41+'WE-VAR'!E41+BGC_VAR!E41</f>
        <v>0</v>
      </c>
      <c r="F41" s="13" t="n">
        <f aca="false">STG_VAR!F41+TRNSPT_VAR!F41+'CE-VAR'!F41+'NE-VAR'!F41+'SE-EGM-VAR'!F41+'SE-LRC-VAR'!F41+'TX-EGM-VAR'!F41+'TX-HPL-VAR '!F41+'WE-VAR'!F41+BGC_VAR!F41</f>
        <v>0</v>
      </c>
      <c r="G41" s="13" t="n">
        <f aca="false">STG_VAR!G41+TRNSPT_VAR!G41+'CE-VAR'!G41+'NE-VAR'!G41+'SE-EGM-VAR'!G41+'SE-LRC-VAR'!G41+'TX-EGM-VAR'!G41+'TX-HPL-VAR '!G41+'WE-VAR'!G41+BGC_VAR!G41</f>
        <v>215412</v>
      </c>
      <c r="H41" s="13" t="n">
        <f aca="false">F41-D41</f>
        <v>0</v>
      </c>
      <c r="I41" s="47" t="n">
        <f aca="false">G41-E41</f>
        <v>215412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-23251356</v>
      </c>
      <c r="E42" s="48" t="n">
        <f aca="false">SUM(E40:E41)</f>
        <v>-28258998</v>
      </c>
      <c r="F42" s="17" t="n">
        <f aca="false">SUM(F40:F41)</f>
        <v>-23551131</v>
      </c>
      <c r="G42" s="48" t="n">
        <f aca="false">SUM(G40:G41)</f>
        <v>-46093224.05</v>
      </c>
      <c r="H42" s="17" t="n">
        <f aca="false">SUM(H40:H41)</f>
        <v>-299775</v>
      </c>
      <c r="I42" s="48" t="n">
        <f aca="false">SUM(I40:I41)</f>
        <v>-17834226.05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-21171475</v>
      </c>
      <c r="E43" s="48" t="n">
        <f aca="false">E42+E39</f>
        <v>-24549809</v>
      </c>
      <c r="F43" s="17" t="n">
        <f aca="false">F42+F39</f>
        <v>-22839580</v>
      </c>
      <c r="G43" s="48" t="n">
        <f aca="false">G42+G39</f>
        <v>-44729818.04</v>
      </c>
      <c r="H43" s="17" t="n">
        <f aca="false">H42+H39</f>
        <v>-1668105</v>
      </c>
      <c r="I43" s="48" t="n">
        <f aca="false">I42+I39</f>
        <v>-20180009.04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STG_VAR!D45+TRNSPT_VAR!D45+'CE-VAR'!D45+'NE-VAR'!D45+'SE-EGM-VAR'!D45+'SE-LRC-VAR'!D45+'TX-EGM-VAR'!D45+'TX-HPL-VAR '!D45+'WE-VAR'!D45+BGC_VAR!D45</f>
        <v>0</v>
      </c>
      <c r="E45" s="13" t="n">
        <f aca="false">STG_VAR!E45+TRNSPT_VAR!E45+'CE-VAR'!E45+'NE-VAR'!E45+'SE-EGM-VAR'!E45+'SE-LRC-VAR'!E45+'TX-EGM-VAR'!E45+'TX-HPL-VAR '!E45+'WE-VAR'!E45+BGC_VAR!E45</f>
        <v>0</v>
      </c>
      <c r="F45" s="13" t="n">
        <f aca="false">STG_VAR!F45+TRNSPT_VAR!F45+'CE-VAR'!F45+'NE-VAR'!F45+'SE-EGM-VAR'!F45+'SE-LRC-VAR'!F45+'TX-EGM-VAR'!F45+'TX-HPL-VAR '!F45+'WE-VAR'!F45+BGC_VAR!F45</f>
        <v>8416</v>
      </c>
      <c r="G45" s="13" t="n">
        <f aca="false">STG_VAR!G45+TRNSPT_VAR!G45+'CE-VAR'!G45+'NE-VAR'!G45+'SE-EGM-VAR'!G45+'SE-LRC-VAR'!G45+'TX-EGM-VAR'!G45+'TX-HPL-VAR '!G45+'WE-VAR'!G45+BGC_VAR!G45</f>
        <v>16242.88</v>
      </c>
      <c r="H45" s="13" t="n">
        <f aca="false">F45-D45</f>
        <v>8416</v>
      </c>
      <c r="I45" s="47" t="n">
        <f aca="false">G45-E45</f>
        <v>16242.88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STG_VAR!D47+TRNSPT_VAR!D47+'CE-VAR'!D47+'NE-VAR'!D47+'SE-EGM-VAR'!D47+'SE-LRC-VAR'!D47+'TX-EGM-VAR'!D47+'TX-HPL-VAR '!D47+'WE-VAR'!D47+BGC_VAR!D47</f>
        <v>0</v>
      </c>
      <c r="E47" s="13" t="n">
        <f aca="false">STG_VAR!E47+TRNSPT_VAR!E47+'CE-VAR'!E47+'NE-VAR'!E47+'SE-EGM-VAR'!E47+'SE-LRC-VAR'!E47+'TX-EGM-VAR'!E47+'TX-HPL-VAR '!E47+'WE-VAR'!E47+BGC_VAR!E47</f>
        <v>0</v>
      </c>
      <c r="F47" s="13" t="n">
        <f aca="false">STG_VAR!F47+TRNSPT_VAR!F47+'CE-VAR'!F47+'NE-VAR'!F47+'SE-EGM-VAR'!F47+'SE-LRC-VAR'!F47+'TX-EGM-VAR'!F47+'TX-HPL-VAR '!F47+'WE-VAR'!F47+BGC_VAR!F47</f>
        <v>82416</v>
      </c>
      <c r="G47" s="13" t="n">
        <f aca="false">STG_VAR!G47+TRNSPT_VAR!G47+'CE-VAR'!G47+'NE-VAR'!G47+'SE-EGM-VAR'!G47+'SE-LRC-VAR'!G47+'TX-EGM-VAR'!G47+'TX-HPL-VAR '!G47+'WE-VAR'!G47+BGC_VAR!G47</f>
        <v>79311.13</v>
      </c>
      <c r="H47" s="13" t="n">
        <f aca="false">F47-D47</f>
        <v>82416</v>
      </c>
      <c r="I47" s="47" t="n">
        <f aca="false">G47-E47</f>
        <v>79311.13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STG_VAR!D49+TRNSPT_VAR!D49+'CE-VAR'!D49+'NE-VAR'!D49+'SE-EGM-VAR'!D49+'SE-LRC-VAR'!D49+'TX-EGM-VAR'!D49+'TX-HPL-VAR '!D49+'WE-VAR'!D49+BGC_VAR!D49</f>
        <v>0</v>
      </c>
      <c r="E49" s="13" t="n">
        <f aca="false">STG_VAR!E49+TRNSPT_VAR!E49+'CE-VAR'!E49+'NE-VAR'!E49+'SE-EGM-VAR'!E49+'SE-LRC-VAR'!E49+'TX-EGM-VAR'!E49+'TX-HPL-VAR '!E49+'WE-VAR'!E49+BGC_VAR!E49</f>
        <v>0</v>
      </c>
      <c r="F49" s="13" t="n">
        <f aca="false">STG_VAR!F49+TRNSPT_VAR!F49+'CE-VAR'!F49+'NE-VAR'!F49+'SE-EGM-VAR'!F49+'SE-LRC-VAR'!F49+'TX-EGM-VAR'!F49+'TX-HPL-VAR '!F49+'WE-VAR'!F49+BGC_VAR!F49</f>
        <v>-3676</v>
      </c>
      <c r="G49" s="13" t="n">
        <f aca="false">STG_VAR!G49+TRNSPT_VAR!G49+'CE-VAR'!G49+'NE-VAR'!G49+'SE-EGM-VAR'!G49+'SE-LRC-VAR'!G49+'TX-EGM-VAR'!G49+'TX-HPL-VAR '!G49+'WE-VAR'!G49+BGC_VAR!G49</f>
        <v>23781.1250000004</v>
      </c>
      <c r="H49" s="13" t="n">
        <f aca="false">F49-D49</f>
        <v>-3676</v>
      </c>
      <c r="I49" s="47" t="n">
        <f aca="false">G49-E49</f>
        <v>23781.1250000004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STG_VAR!D51+TRNSPT_VAR!D51+'CE-VAR'!D51+'NE-VAR'!D51+'SE-EGM-VAR'!D51+'SE-LRC-VAR'!D51+'TX-EGM-VAR'!D51+'TX-HPL-VAR '!D51+'WE-VAR'!D51+BGC_VAR!D51</f>
        <v>-1949287</v>
      </c>
      <c r="E51" s="13" t="n">
        <f aca="false">STG_VAR!E51+TRNSPT_VAR!E51+'CE-VAR'!E51+'NE-VAR'!E51+'SE-EGM-VAR'!E51+'SE-LRC-VAR'!E51+'TX-EGM-VAR'!E51+'TX-HPL-VAR '!E51+'WE-VAR'!E51+BGC_VAR!E51</f>
        <v>-3774213.70406761</v>
      </c>
      <c r="F51" s="13" t="n">
        <f aca="false">STG_VAR!F51+TRNSPT_VAR!F51+'CE-VAR'!F51+'NE-VAR'!F51+'SE-EGM-VAR'!F51+'SE-LRC-VAR'!F51+'TX-EGM-VAR'!F51+'TX-HPL-VAR '!F51+'WE-VAR'!F51+BGC_VAR!F51</f>
        <v>-1807214</v>
      </c>
      <c r="G51" s="13" t="n">
        <f aca="false">STG_VAR!G51+TRNSPT_VAR!G51+'CE-VAR'!G51+'NE-VAR'!G51+'SE-EGM-VAR'!G51+'SE-LRC-VAR'!G51+'TX-EGM-VAR'!G51+'TX-HPL-VAR '!G51+'WE-VAR'!G51+BGC_VAR!G51</f>
        <v>-3236345.334</v>
      </c>
      <c r="H51" s="13" t="n">
        <f aca="false">F51-D51</f>
        <v>142073</v>
      </c>
      <c r="I51" s="47" t="n">
        <f aca="false">G51-E51</f>
        <v>537868.370067613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STG_VAR!D54+TRNSPT_VAR!D54+'CE-VAR'!D54+'NE-VAR'!D54+'SE-EGM-VAR'!D54+'SE-LRC-VAR'!D54+'TX-EGM-VAR'!D54+'TX-HPL-VAR '!D54+'WE-VAR'!D54+BGC_VAR!D54</f>
        <v>0</v>
      </c>
      <c r="E54" s="13" t="n">
        <f aca="false">STG_VAR!E54+TRNSPT_VAR!E54+'CE-VAR'!E54+'NE-VAR'!E54+'SE-EGM-VAR'!E54+'SE-LRC-VAR'!E54+'TX-EGM-VAR'!E54+'TX-HPL-VAR '!E54+'WE-VAR'!E54+BGC_VAR!E54</f>
        <v>-4155556</v>
      </c>
      <c r="F54" s="13" t="n">
        <f aca="false">STG_VAR!F54+TRNSPT_VAR!F54+'CE-VAR'!F54+'NE-VAR'!F54+'SE-EGM-VAR'!F54+'SE-LRC-VAR'!F54+'TX-EGM-VAR'!F54+'TX-HPL-VAR '!F54+'WE-VAR'!F54+BGC_VAR!F54</f>
        <v>-136385689</v>
      </c>
      <c r="G54" s="13" t="n">
        <f aca="false">STG_VAR!G54+TRNSPT_VAR!G54+'CE-VAR'!G54+'NE-VAR'!G54+'SE-EGM-VAR'!G54+'SE-LRC-VAR'!G54+'TX-EGM-VAR'!G54+'TX-HPL-VAR '!G54+'WE-VAR'!G54+BGC_VAR!G54</f>
        <v>-3203264.33</v>
      </c>
      <c r="H54" s="13" t="n">
        <f aca="false">F54-D54</f>
        <v>-136385689</v>
      </c>
      <c r="I54" s="47" t="n">
        <f aca="false">G54-E54</f>
        <v>952291.67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STG_VAR!D55+TRNSPT_VAR!D55+'CE-VAR'!D55+'NE-VAR'!D55+'SE-EGM-VAR'!D55+'SE-LRC-VAR'!D55+'TX-EGM-VAR'!D55+'TX-HPL-VAR '!D55+'WE-VAR'!D55+BGC_VAR!D55</f>
        <v>0</v>
      </c>
      <c r="E55" s="13" t="n">
        <f aca="false">STG_VAR!E55+TRNSPT_VAR!E55+'CE-VAR'!E55+'NE-VAR'!E55+'SE-EGM-VAR'!E55+'SE-LRC-VAR'!E55+'TX-EGM-VAR'!E55+'TX-HPL-VAR '!E55+'WE-VAR'!E55+BGC_VAR!E55</f>
        <v>-22175476</v>
      </c>
      <c r="F55" s="13" t="n">
        <f aca="false">STG_VAR!F55+TRNSPT_VAR!F55+'CE-VAR'!F55+'NE-VAR'!F55+'SE-EGM-VAR'!F55+'SE-LRC-VAR'!F55+'TX-EGM-VAR'!F55+'TX-HPL-VAR '!F55+'WE-VAR'!F55+BGC_VAR!F55</f>
        <v>3992658</v>
      </c>
      <c r="G55" s="13" t="n">
        <f aca="false">STG_VAR!G55+TRNSPT_VAR!G55+'CE-VAR'!G55+'NE-VAR'!G55+'SE-EGM-VAR'!G55+'SE-LRC-VAR'!G55+'TX-EGM-VAR'!G55+'TX-HPL-VAR '!G55+'WE-VAR'!G55+BGC_VAR!G55</f>
        <v>-20151310.53</v>
      </c>
      <c r="H55" s="13" t="n">
        <f aca="false">F55-D55</f>
        <v>3992658</v>
      </c>
      <c r="I55" s="47" t="n">
        <f aca="false">G55-E55</f>
        <v>2024165.47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-26331032</v>
      </c>
      <c r="F56" s="17" t="n">
        <f aca="false">SUM(F54:F55)</f>
        <v>-132393031</v>
      </c>
      <c r="G56" s="48" t="n">
        <f aca="false">SUM(G54:G55)</f>
        <v>-23354574.86</v>
      </c>
      <c r="H56" s="17" t="n">
        <f aca="false">SUM(H54:H55)</f>
        <v>-132393031</v>
      </c>
      <c r="I56" s="48" t="n">
        <f aca="false">SUM(I54:I55)</f>
        <v>2976457.14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STG_VAR!D59+TRNSPT_VAR!D59+'CE-VAR'!D59+'NE-VAR'!D59+'SE-EGM-VAR'!D59+'SE-LRC-VAR'!D59+'TX-EGM-VAR'!D59+'TX-HPL-VAR '!D59+'WE-VAR'!D59+BGC_VAR!D59</f>
        <v>0</v>
      </c>
      <c r="E59" s="13" t="n">
        <f aca="false">STG_VAR!E59+TRNSPT_VAR!E59+'CE-VAR'!E59+'NE-VAR'!E59+'SE-EGM-VAR'!E59+'SE-LRC-VAR'!E59+'TX-EGM-VAR'!E59+'TX-HPL-VAR '!E59+'WE-VAR'!E59+BGC_VAR!E59</f>
        <v>0</v>
      </c>
      <c r="F59" s="13" t="n">
        <f aca="false">STG_VAR!F59+TRNSPT_VAR!F59+'CE-VAR'!F59+'NE-VAR'!F59+'SE-EGM-VAR'!F59+'SE-LRC-VAR'!F59+'TX-EGM-VAR'!F59+'TX-HPL-VAR '!F59+'WE-VAR'!F59+BGC_VAR!F59</f>
        <v>2728781</v>
      </c>
      <c r="G59" s="13" t="n">
        <f aca="false">STG_VAR!G59+TRNSPT_VAR!G59+'CE-VAR'!G59+'NE-VAR'!G59+'SE-EGM-VAR'!G59+'SE-LRC-VAR'!G59+'TX-EGM-VAR'!G59+'TX-HPL-VAR '!G59+'WE-VAR'!G59+BGC_VAR!G59</f>
        <v>148202.79</v>
      </c>
      <c r="H59" s="13" t="n">
        <f aca="false">F59-D59</f>
        <v>2728781</v>
      </c>
      <c r="I59" s="47" t="n">
        <f aca="false">G59-E59</f>
        <v>148202.79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STG_VAR!D60+TRNSPT_VAR!D60+'CE-VAR'!D60+'NE-VAR'!D60+'SE-EGM-VAR'!D60+'SE-LRC-VAR'!D60+'TX-EGM-VAR'!D60+'TX-HPL-VAR '!D60+'WE-VAR'!D60+BGC_VAR!D60</f>
        <v>0</v>
      </c>
      <c r="E60" s="13" t="n">
        <f aca="false">STG_VAR!E60+TRNSPT_VAR!E60+'CE-VAR'!E60+'NE-VAR'!E60+'SE-EGM-VAR'!E60+'SE-LRC-VAR'!E60+'TX-EGM-VAR'!E60+'TX-HPL-VAR '!E60+'WE-VAR'!E60+BGC_VAR!E60</f>
        <v>0</v>
      </c>
      <c r="F60" s="13" t="n">
        <f aca="false">STG_VAR!F60+TRNSPT_VAR!F60+'CE-VAR'!F60+'NE-VAR'!F60+'SE-EGM-VAR'!F60+'SE-LRC-VAR'!F60+'TX-EGM-VAR'!F60+'TX-HPL-VAR '!F60+'WE-VAR'!F60+BGC_VAR!F60</f>
        <v>0</v>
      </c>
      <c r="G60" s="13" t="n">
        <f aca="false">STG_VAR!G60+TRNSPT_VAR!G60+'CE-VAR'!G60+'NE-VAR'!G60+'SE-EGM-VAR'!G60+'SE-LRC-VAR'!G60+'TX-EGM-VAR'!G60+'TX-HPL-VAR '!G60+'WE-VAR'!G60+BGC_VAR!G60</f>
        <v>4178799</v>
      </c>
      <c r="H60" s="13" t="n">
        <f aca="false">F60-D60</f>
        <v>0</v>
      </c>
      <c r="I60" s="47" t="n">
        <f aca="false">G60-E60</f>
        <v>4178799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2728781</v>
      </c>
      <c r="G61" s="48" t="n">
        <f aca="false">SUM(G59:G60)</f>
        <v>4327001.79</v>
      </c>
      <c r="H61" s="17" t="n">
        <f aca="false">SUM(H59:H60)</f>
        <v>2728781</v>
      </c>
      <c r="I61" s="48" t="n">
        <f aca="false">SUM(I59:I60)</f>
        <v>4327001.79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STG_VAR!D64+TRNSPT_VAR!D64+'CE-VAR'!D64+'NE-VAR'!D64+'SE-EGM-VAR'!D64+'SE-LRC-VAR'!D64+'TX-EGM-VAR'!D64+'TX-HPL-VAR '!D64+'WE-VAR'!D64+BGC_VAR!D64</f>
        <v>0</v>
      </c>
      <c r="E64" s="13" t="n">
        <f aca="false">STG_VAR!E64+TRNSPT_VAR!E64+'CE-VAR'!E64+'NE-VAR'!E64+'SE-EGM-VAR'!E64+'SE-LRC-VAR'!E64+'TX-EGM-VAR'!E64+'TX-HPL-VAR '!E64+'WE-VAR'!E64+BGC_VAR!E64</f>
        <v>182067.92</v>
      </c>
      <c r="F64" s="13" t="n">
        <f aca="false">STG_VAR!F64+TRNSPT_VAR!F64+'CE-VAR'!F64+'NE-VAR'!F64+'SE-EGM-VAR'!F64+'SE-LRC-VAR'!F64+'TX-EGM-VAR'!F64+'TX-HPL-VAR '!F64+'WE-VAR'!F64+BGC_VAR!F64</f>
        <v>-33105776</v>
      </c>
      <c r="G64" s="13" t="n">
        <f aca="false">STG_VAR!G64+TRNSPT_VAR!G64+'CE-VAR'!G64+'NE-VAR'!G64+'SE-EGM-VAR'!G64+'SE-LRC-VAR'!G64+'TX-EGM-VAR'!G64+'TX-HPL-VAR '!G64+'WE-VAR'!G64+BGC_VAR!G64</f>
        <v>-4763050.95</v>
      </c>
      <c r="H64" s="13" t="n">
        <f aca="false">F64-D64</f>
        <v>-33105776</v>
      </c>
      <c r="I64" s="47" t="n">
        <f aca="false">G64-E64</f>
        <v>-4945118.87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STG_VAR!D65+TRNSPT_VAR!D65+'CE-VAR'!D65+'NE-VAR'!D65+'SE-EGM-VAR'!D65+'SE-LRC-VAR'!D65+'TX-EGM-VAR'!D65+'TX-HPL-VAR '!D65+'WE-VAR'!D65+BGC_VAR!D65</f>
        <v>0</v>
      </c>
      <c r="E65" s="13" t="n">
        <f aca="false">STG_VAR!E65+TRNSPT_VAR!E65+'CE-VAR'!E65+'NE-VAR'!E65+'SE-EGM-VAR'!E65+'SE-LRC-VAR'!E65+'TX-EGM-VAR'!E65+'TX-HPL-VAR '!E65+'WE-VAR'!E65+BGC_VAR!E65</f>
        <v>0</v>
      </c>
      <c r="F65" s="13" t="n">
        <f aca="false">STG_VAR!F65+TRNSPT_VAR!F65+'CE-VAR'!F65+'NE-VAR'!F65+'SE-EGM-VAR'!F65+'SE-LRC-VAR'!F65+'TX-EGM-VAR'!F65+'TX-HPL-VAR '!F65+'WE-VAR'!F65+BGC_VAR!F65</f>
        <v>23625389</v>
      </c>
      <c r="G65" s="13" t="n">
        <f aca="false">STG_VAR!G65+TRNSPT_VAR!G65+'CE-VAR'!G65+'NE-VAR'!G65+'SE-EGM-VAR'!G65+'SE-LRC-VAR'!G65+'TX-EGM-VAR'!G65+'TX-HPL-VAR '!G65+'WE-VAR'!G65+BGC_VAR!G65</f>
        <v>962028.67</v>
      </c>
      <c r="H65" s="13" t="n">
        <f aca="false">F65-D65</f>
        <v>23625389</v>
      </c>
      <c r="I65" s="47" t="n">
        <f aca="false">G65-E65</f>
        <v>962028.67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182067.92</v>
      </c>
      <c r="F66" s="17" t="n">
        <f aca="false">SUM(F64:F65)</f>
        <v>-9480387</v>
      </c>
      <c r="G66" s="48" t="n">
        <f aca="false">SUM(G64:G65)</f>
        <v>-3801022.28</v>
      </c>
      <c r="H66" s="17" t="n">
        <f aca="false">SUM(H64:H65)</f>
        <v>-9480387</v>
      </c>
      <c r="I66" s="48" t="n">
        <f aca="false">SUM(I64:I65)</f>
        <v>-3983090.2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STG_VAR!D70+TRNSPT_VAR!D70+'CE-VAR'!D70+'NE-VAR'!D70+'SE-EGM-VAR'!D70+'SE-LRC-VAR'!D70+'TX-EGM-VAR'!D70+'TX-HPL-VAR '!D70+'WE-VAR'!D70+BGC_VAR!D70</f>
        <v>0</v>
      </c>
      <c r="E70" s="13" t="n">
        <f aca="false">STG_VAR!E70+TRNSPT_VAR!E70+'CE-VAR'!E70+'NE-VAR'!E70+'SE-EGM-VAR'!E70+'SE-LRC-VAR'!E70+'TX-EGM-VAR'!E70+'TX-HPL-VAR '!E70+'WE-VAR'!E70+BGC_VAR!E70</f>
        <v>1976673.83</v>
      </c>
      <c r="F70" s="13" t="n">
        <f aca="false">STG_VAR!F70+TRNSPT_VAR!F70+'CE-VAR'!F70+'NE-VAR'!F70+'SE-EGM-VAR'!F70+'SE-LRC-VAR'!F70+'TX-EGM-VAR'!F70+'TX-HPL-VAR '!F70+'WE-VAR'!F70+BGC_VAR!F70</f>
        <v>0</v>
      </c>
      <c r="G70" s="13" t="n">
        <f aca="false">STG_VAR!G70+TRNSPT_VAR!G70+'CE-VAR'!G70+'NE-VAR'!G70+'SE-EGM-VAR'!G70+'SE-LRC-VAR'!G70+'TX-EGM-VAR'!G70+'TX-HPL-VAR '!G70+'WE-VAR'!G70+BGC_VAR!G70</f>
        <v>-24519879.29</v>
      </c>
      <c r="H70" s="13" t="n">
        <f aca="false">F70-D70</f>
        <v>0</v>
      </c>
      <c r="I70" s="47" t="n">
        <f aca="false">G70-E70</f>
        <v>-26496553.12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STG_VAR!D71+TRNSPT_VAR!D71+'CE-VAR'!D71+'NE-VAR'!D71+'SE-EGM-VAR'!D71+'SE-LRC-VAR'!D71+'TX-EGM-VAR'!D71+'TX-HPL-VAR '!D71+'WE-VAR'!D71+BGC_VAR!D71</f>
        <v>0</v>
      </c>
      <c r="E71" s="13" t="n">
        <f aca="false">STG_VAR!E71+TRNSPT_VAR!E71+'CE-VAR'!E71+'NE-VAR'!E71+'SE-EGM-VAR'!E71+'SE-LRC-VAR'!E71+'TX-EGM-VAR'!E71+'TX-HPL-VAR '!E71+'WE-VAR'!E71+BGC_VAR!E71</f>
        <v>-10670629</v>
      </c>
      <c r="F71" s="13" t="n">
        <f aca="false">STG_VAR!F71+TRNSPT_VAR!F71+'CE-VAR'!F71+'NE-VAR'!F71+'SE-EGM-VAR'!F71+'SE-LRC-VAR'!F71+'TX-EGM-VAR'!F71+'TX-HPL-VAR '!F71+'WE-VAR'!F71+BGC_VAR!F71</f>
        <v>0</v>
      </c>
      <c r="G71" s="13" t="n">
        <f aca="false">STG_VAR!G71+TRNSPT_VAR!G71+'CE-VAR'!G71+'NE-VAR'!G71+'SE-EGM-VAR'!G71+'SE-LRC-VAR'!G71+'TX-EGM-VAR'!G71+'TX-HPL-VAR '!G71+'WE-VAR'!G71+BGC_VAR!G71</f>
        <v>0</v>
      </c>
      <c r="H71" s="13" t="n">
        <f aca="false">F71-D71</f>
        <v>0</v>
      </c>
      <c r="I71" s="47" t="n">
        <f aca="false">G71-E71</f>
        <v>10670629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-8693955.17</v>
      </c>
      <c r="F72" s="17" t="n">
        <f aca="false">SUM(F70:F71)</f>
        <v>0</v>
      </c>
      <c r="G72" s="48" t="n">
        <f aca="false">SUM(G70:G71)</f>
        <v>-24519879.29</v>
      </c>
      <c r="H72" s="17" t="n">
        <f aca="false">SUM(H70:H71)</f>
        <v>0</v>
      </c>
      <c r="I72" s="48" t="n">
        <f aca="false">SUM(I70:I71)</f>
        <v>-15825924.12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STG_VAR!D73+TRNSPT_VAR!D73+'CE-VAR'!D73+'NE-VAR'!D73+'SE-EGM-VAR'!D73+'SE-LRC-VAR'!D73+'TX-EGM-VAR'!D73+'TX-HPL-VAR '!D73+'WE-VAR'!D73+BGC_VAR!D73</f>
        <v>0</v>
      </c>
      <c r="E73" s="13" t="n">
        <f aca="false">STG_VAR!E73+TRNSPT_VAR!E73+'CE-VAR'!E73+'NE-VAR'!E73+'SE-EGM-VAR'!E73+'SE-LRC-VAR'!E73+'TX-EGM-VAR'!E73+'TX-HPL-VAR '!E73+'WE-VAR'!E73+BGC_VAR!E73</f>
        <v>0</v>
      </c>
      <c r="F73" s="13" t="n">
        <f aca="false">STG_VAR!F73+TRNSPT_VAR!F73+'CE-VAR'!F73+'NE-VAR'!F73+'SE-EGM-VAR'!F73+'SE-LRC-VAR'!F73+'TX-EGM-VAR'!F73+'TX-HPL-VAR '!F73+'WE-VAR'!F73+BGC_VAR!F73</f>
        <v>0</v>
      </c>
      <c r="G73" s="13" t="n">
        <f aca="false">STG_VAR!G73+TRNSPT_VAR!G73+'CE-VAR'!G73+'NE-VAR'!G73+'SE-EGM-VAR'!G73+'SE-LRC-VAR'!G73+'TX-EGM-VAR'!G73+'TX-HPL-VAR '!G73+'WE-VAR'!G73+BGC_VAR!G73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STG_VAR!D74+TRNSPT_VAR!D74+'CE-VAR'!D74+'NE-VAR'!D74+'SE-EGM-VAR'!D74+'SE-LRC-VAR'!D74+'TX-EGM-VAR'!D74+'TX-HPL-VAR '!D74+'WE-VAR'!D74+BGC_VAR!D74</f>
        <v>0</v>
      </c>
      <c r="E74" s="13" t="n">
        <f aca="false">STG_VAR!E74+TRNSPT_VAR!E74+'CE-VAR'!E74+'NE-VAR'!E74+'SE-EGM-VAR'!E74+'SE-LRC-VAR'!E74+'TX-EGM-VAR'!E74+'TX-HPL-VAR '!E74+'WE-VAR'!E74+BGC_VAR!E74</f>
        <v>13052476.9458824</v>
      </c>
      <c r="F74" s="13" t="n">
        <f aca="false">STG_VAR!F74+TRNSPT_VAR!F74+'CE-VAR'!F74+'NE-VAR'!F74+'SE-EGM-VAR'!F74+'SE-LRC-VAR'!F74+'TX-EGM-VAR'!F74+'TX-HPL-VAR '!F74+'WE-VAR'!F74+BGC_VAR!F74</f>
        <v>0</v>
      </c>
      <c r="G74" s="13" t="n">
        <f aca="false">STG_VAR!G74+TRNSPT_VAR!G74+'CE-VAR'!G74+'NE-VAR'!G74+'SE-EGM-VAR'!G74+'SE-LRC-VAR'!G74+'TX-EGM-VAR'!G74+'TX-HPL-VAR '!G74+'WE-VAR'!G74+BGC_VAR!G74</f>
        <v>15884749.49</v>
      </c>
      <c r="H74" s="13" t="n">
        <f aca="false">F74-D74</f>
        <v>0</v>
      </c>
      <c r="I74" s="47" t="n">
        <f aca="false">G74-E74</f>
        <v>2832272.54411765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STG_VAR!D75+TRNSPT_VAR!D75+'CE-VAR'!D75+'NE-VAR'!D75+'SE-EGM-VAR'!D75+'SE-LRC-VAR'!D75+'TX-EGM-VAR'!D75+'TX-HPL-VAR '!D75+'WE-VAR'!D75+BGC_VAR!D75</f>
        <v>0</v>
      </c>
      <c r="E75" s="13" t="n">
        <f aca="false">STG_VAR!E75+TRNSPT_VAR!E75+'CE-VAR'!E75+'NE-VAR'!E75+'SE-EGM-VAR'!E75+'SE-LRC-VAR'!E75+'TX-EGM-VAR'!E75+'TX-HPL-VAR '!E75+'WE-VAR'!E75+BGC_VAR!E75</f>
        <v>612672</v>
      </c>
      <c r="F75" s="13" t="n">
        <f aca="false">STG_VAR!F75+TRNSPT_VAR!F75+'CE-VAR'!F75+'NE-VAR'!F75+'SE-EGM-VAR'!F75+'SE-LRC-VAR'!F75+'TX-EGM-VAR'!F75+'TX-HPL-VAR '!F75+'WE-VAR'!F75+BGC_VAR!F75</f>
        <v>0</v>
      </c>
      <c r="G75" s="13" t="n">
        <f aca="false">STG_VAR!G75+TRNSPT_VAR!G75+'CE-VAR'!G75+'NE-VAR'!G75+'SE-EGM-VAR'!G75+'SE-LRC-VAR'!G75+'TX-EGM-VAR'!G75+'TX-HPL-VAR '!G75+'WE-VAR'!G75+BGC_VAR!G75</f>
        <v>612600</v>
      </c>
      <c r="H75" s="13" t="n">
        <f aca="false">F75-D75</f>
        <v>0</v>
      </c>
      <c r="I75" s="47" t="n">
        <f aca="false">G75-E75</f>
        <v>-72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STG_VAR!D76+TRNSPT_VAR!D76+'CE-VAR'!D76+'NE-VAR'!D76+'SE-EGM-VAR'!D76+'SE-LRC-VAR'!D76+'TX-EGM-VAR'!D76+'TX-HPL-VAR '!D76+'WE-VAR'!D76+BGC_VAR!D76</f>
        <v>0</v>
      </c>
      <c r="E76" s="13" t="n">
        <f aca="false">STG_VAR!E76+TRNSPT_VAR!E76+'CE-VAR'!E76+'NE-VAR'!E76+'SE-EGM-VAR'!E76+'SE-LRC-VAR'!E76+'TX-EGM-VAR'!E76+'TX-HPL-VAR '!E76+'WE-VAR'!E76+BGC_VAR!E76</f>
        <v>-30470</v>
      </c>
      <c r="F76" s="13" t="n">
        <f aca="false">STG_VAR!F76+TRNSPT_VAR!F76+'CE-VAR'!F76+'NE-VAR'!F76+'SE-EGM-VAR'!F76+'SE-LRC-VAR'!F76+'TX-EGM-VAR'!F76+'TX-HPL-VAR '!F76+'WE-VAR'!F76+BGC_VAR!F76</f>
        <v>0</v>
      </c>
      <c r="G76" s="13" t="n">
        <f aca="false">STG_VAR!G76+TRNSPT_VAR!G76+'CE-VAR'!G76+'NE-VAR'!G76+'SE-EGM-VAR'!G76+'SE-LRC-VAR'!G76+'TX-EGM-VAR'!G76+'TX-HPL-VAR '!G76+'WE-VAR'!G76+BGC_VAR!G76</f>
        <v>-278736.77</v>
      </c>
      <c r="H76" s="13" t="n">
        <f aca="false">F76-D76</f>
        <v>0</v>
      </c>
      <c r="I76" s="47" t="n">
        <f aca="false">G76-E76</f>
        <v>-248266.77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STG_VAR!D77+TRNSPT_VAR!D77+'CE-VAR'!D77+'NE-VAR'!D77+'SE-EGM-VAR'!D77+'SE-LRC-VAR'!D77+'TX-EGM-VAR'!D77+'TX-HPL-VAR '!D77+'WE-VAR'!D77+BGC_VAR!D77</f>
        <v>0</v>
      </c>
      <c r="E77" s="13" t="n">
        <f aca="false">STG_VAR!E77+TRNSPT_VAR!E77+'CE-VAR'!E77+'NE-VAR'!E77+'SE-EGM-VAR'!E77+'SE-LRC-VAR'!E77+'TX-EGM-VAR'!E77+'TX-HPL-VAR '!E77+'WE-VAR'!E77+BGC_VAR!E77</f>
        <v>-1261726</v>
      </c>
      <c r="F77" s="13" t="n">
        <f aca="false">STG_VAR!F77+TRNSPT_VAR!F77+'CE-VAR'!F77+'NE-VAR'!F77+'SE-EGM-VAR'!F77+'SE-LRC-VAR'!F77+'TX-EGM-VAR'!F77+'TX-HPL-VAR '!F77+'WE-VAR'!F77+BGC_VAR!F77</f>
        <v>0</v>
      </c>
      <c r="G77" s="13" t="n">
        <f aca="false">STG_VAR!G77+TRNSPT_VAR!G77+'CE-VAR'!G77+'NE-VAR'!G77+'SE-EGM-VAR'!G77+'SE-LRC-VAR'!G77+'TX-EGM-VAR'!G77+'TX-HPL-VAR '!G77+'WE-VAR'!G77+BGC_VAR!G77</f>
        <v>-4310392</v>
      </c>
      <c r="H77" s="13" t="n">
        <f aca="false">F77-D77</f>
        <v>0</v>
      </c>
      <c r="I77" s="47" t="n">
        <f aca="false">G77-E77</f>
        <v>-3048666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STG_VAR!D78+TRNSPT_VAR!D78+'CE-VAR'!D78+'NE-VAR'!D78+'SE-EGM-VAR'!D78+'SE-LRC-VAR'!D78+'TX-EGM-VAR'!D78+'TX-HPL-VAR '!D78+'WE-VAR'!D78+BGC_VAR!D78</f>
        <v>0</v>
      </c>
      <c r="E78" s="13" t="n">
        <f aca="false">STG_VAR!E78+TRNSPT_VAR!E78+'CE-VAR'!E78+'NE-VAR'!E78+'SE-EGM-VAR'!E78+'SE-LRC-VAR'!E78+'TX-EGM-VAR'!E78+'TX-HPL-VAR '!E78+'WE-VAR'!E78+BGC_VAR!E78</f>
        <v>23732.945</v>
      </c>
      <c r="F78" s="13" t="n">
        <f aca="false">STG_VAR!F78+TRNSPT_VAR!F78+'CE-VAR'!F78+'NE-VAR'!F78+'SE-EGM-VAR'!F78+'SE-LRC-VAR'!F78+'TX-EGM-VAR'!F78+'TX-HPL-VAR '!F78+'WE-VAR'!F78+BGC_VAR!F78</f>
        <v>0</v>
      </c>
      <c r="G78" s="13" t="n">
        <f aca="false">STG_VAR!G78+TRNSPT_VAR!G78+'CE-VAR'!G78+'NE-VAR'!G78+'SE-EGM-VAR'!G78+'SE-LRC-VAR'!G78+'TX-EGM-VAR'!G78+'TX-HPL-VAR '!G78+'WE-VAR'!G78+BGC_VAR!G78</f>
        <v>0</v>
      </c>
      <c r="H78" s="13" t="n">
        <f aca="false">F78-D78</f>
        <v>0</v>
      </c>
      <c r="I78" s="47" t="n">
        <f aca="false">G78-E78</f>
        <v>-23732.945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STG_VAR!D79+TRNSPT_VAR!D79+'CE-VAR'!D79+'NE-VAR'!D79+'SE-EGM-VAR'!D79+'SE-LRC-VAR'!D79+'TX-EGM-VAR'!D79+'TX-HPL-VAR '!D79+'WE-VAR'!D79+BGC_VAR!D79</f>
        <v>0</v>
      </c>
      <c r="E79" s="13" t="n">
        <f aca="false">STG_VAR!E79+TRNSPT_VAR!E79+'CE-VAR'!E79+'NE-VAR'!E79+'SE-EGM-VAR'!E79+'SE-LRC-VAR'!E79+'TX-EGM-VAR'!E79+'TX-HPL-VAR '!E79+'WE-VAR'!E79+BGC_VAR!E79</f>
        <v>17843007</v>
      </c>
      <c r="F79" s="13" t="n">
        <f aca="false">STG_VAR!F79+TRNSPT_VAR!F79+'CE-VAR'!F79+'NE-VAR'!F79+'SE-EGM-VAR'!F79+'SE-LRC-VAR'!F79+'TX-EGM-VAR'!F79+'TX-HPL-VAR '!F79+'WE-VAR'!F79+BGC_VAR!F79</f>
        <v>0</v>
      </c>
      <c r="G79" s="13" t="n">
        <f aca="false">STG_VAR!G79+TRNSPT_VAR!G79+'CE-VAR'!G79+'NE-VAR'!G79+'SE-EGM-VAR'!G79+'SE-LRC-VAR'!G79+'TX-EGM-VAR'!G79+'TX-HPL-VAR '!G79+'WE-VAR'!G79+BGC_VAR!G79</f>
        <v>0</v>
      </c>
      <c r="H79" s="13" t="n">
        <f aca="false">F79-D79</f>
        <v>0</v>
      </c>
      <c r="I79" s="47" t="n">
        <f aca="false">G79-E79</f>
        <v>-17843007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STG_VAR!D80+TRNSPT_VAR!D80+'CE-VAR'!D80+'NE-VAR'!D80+'SE-EGM-VAR'!D80+'SE-LRC-VAR'!D80+'TX-EGM-VAR'!D80+'TX-HPL-VAR '!D80+'WE-VAR'!D80+BGC_VAR!D80</f>
        <v>0</v>
      </c>
      <c r="E80" s="13" t="n">
        <f aca="false">STG_VAR!E80+TRNSPT_VAR!E80+'CE-VAR'!E80+'NE-VAR'!E80+'SE-EGM-VAR'!E80+'SE-LRC-VAR'!E80+'TX-EGM-VAR'!E80+'TX-HPL-VAR '!E80+'WE-VAR'!E80+BGC_VAR!E80</f>
        <v>152798.017028186</v>
      </c>
      <c r="F80" s="13" t="n">
        <f aca="false">STG_VAR!F80+TRNSPT_VAR!F80+'CE-VAR'!F80+'NE-VAR'!F80+'SE-EGM-VAR'!F80+'SE-LRC-VAR'!F80+'TX-EGM-VAR'!F80+'TX-HPL-VAR '!F80+'WE-VAR'!F80+BGC_VAR!F80</f>
        <v>0</v>
      </c>
      <c r="G80" s="13" t="n">
        <f aca="false">STG_VAR!G80+TRNSPT_VAR!G80+'CE-VAR'!G80+'NE-VAR'!G80+'SE-EGM-VAR'!G80+'SE-LRC-VAR'!G80+'TX-EGM-VAR'!G80+'TX-HPL-VAR '!G80+'WE-VAR'!G80+BGC_VAR!G80</f>
        <v>0</v>
      </c>
      <c r="H80" s="13" t="n">
        <f aca="false">F80-D80</f>
        <v>0</v>
      </c>
      <c r="I80" s="47" t="n">
        <f aca="false">G80-E80</f>
        <v>-152798.017028186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STG_VAR!D81+TRNSPT_VAR!D81+'CE-VAR'!D81+'NE-VAR'!D81+'SE-EGM-VAR'!D81+'SE-LRC-VAR'!D81+'TX-EGM-VAR'!D81+'TX-HPL-VAR '!D81+'WE-VAR'!D81+BGC_VAR!D81</f>
        <v>0</v>
      </c>
      <c r="E81" s="13" t="n">
        <f aca="false">STG_VAR!E81+TRNSPT_VAR!E81+'CE-VAR'!E81+'NE-VAR'!E81+'SE-EGM-VAR'!E81+'SE-LRC-VAR'!E81+'TX-EGM-VAR'!E81+'TX-HPL-VAR '!E81+'WE-VAR'!E81+BGC_VAR!E81</f>
        <v>-3787995</v>
      </c>
      <c r="F81" s="13" t="n">
        <f aca="false">STG_VAR!F81+TRNSPT_VAR!F81+'CE-VAR'!F81+'NE-VAR'!F81+'SE-EGM-VAR'!F81+'SE-LRC-VAR'!F81+'TX-EGM-VAR'!F81+'TX-HPL-VAR '!F81+'WE-VAR'!F81+BGC_VAR!F81</f>
        <v>0</v>
      </c>
      <c r="G81" s="13" t="n">
        <f aca="false">STG_VAR!G81+TRNSPT_VAR!G81+'CE-VAR'!G81+'NE-VAR'!G81+'SE-EGM-VAR'!G81+'SE-LRC-VAR'!G81+'TX-EGM-VAR'!G81+'TX-HPL-VAR '!G81+'WE-VAR'!G81+BGC_VAR!G81</f>
        <v>819562.86</v>
      </c>
      <c r="H81" s="13" t="n">
        <f aca="false">F81-D81</f>
        <v>0</v>
      </c>
      <c r="I81" s="47" t="n">
        <f aca="false">G81-E81</f>
        <v>4607557.86</v>
      </c>
    </row>
    <row r="82" customFormat="false" ht="20.25" hidden="false" customHeight="true" outlineLevel="0" collapsed="false">
      <c r="A82" s="56"/>
      <c r="B82" s="57"/>
      <c r="C82" s="58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-1360857.48182972</v>
      </c>
      <c r="F82" s="59" t="n">
        <f aca="false">F16+F24+F29+F36+F43+F45+F47+F49</f>
        <v>0</v>
      </c>
      <c r="G82" s="60" t="n">
        <f aca="false">SUM(G72:G81)+G16+G24+G29+G36+G43+G45+G47+G49+G51+G56+G61+G66</f>
        <v>769439.903399991</v>
      </c>
      <c r="H82" s="59" t="n">
        <f aca="false">H16+H24+H29+H36+H43+H45+H47+H49</f>
        <v>0</v>
      </c>
      <c r="I82" s="60" t="n">
        <f aca="false">SUM(I72:I81)+I16+I24+I29+I36+I43+I45+I47+I49+I51+I56+I61+I66</f>
        <v>2130297.38522965</v>
      </c>
      <c r="J82" s="61"/>
      <c r="K82" s="61"/>
      <c r="L82" s="61"/>
      <c r="M82" s="61"/>
      <c r="N82" s="61"/>
      <c r="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G84" s="22"/>
      <c r="I84" s="22"/>
    </row>
    <row r="85" customFormat="false" ht="12.75" hidden="false" customHeight="false" outlineLevel="0" collapsed="false">
      <c r="A85" s="62" t="s">
        <v>97</v>
      </c>
      <c r="B85" s="52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2"/>
      <c r="C86" s="54" t="s">
        <v>98</v>
      </c>
      <c r="D86" s="63" t="n">
        <f aca="false">STG_VAR!D86+TRNSPT_VAR!D86+'CE-VAR'!D86+'NE-VAR'!D86+'SE-EGM-VAR'!D86+'SE-LRC-VAR'!D86+'TX-EGM-VAR'!D86+'TX-HPL-VAR '!D86+'WE-VAR'!D86+BGC_VAR!D86</f>
        <v>0</v>
      </c>
      <c r="E86" s="63" t="n">
        <f aca="false">STG_VAR!E86+TRNSPT_VAR!E86+'CE-VAR'!E86+'NE-VAR'!E86+'SE-EGM-VAR'!E86+'SE-LRC-VAR'!E86+'TX-EGM-VAR'!E86+'TX-HPL-VAR '!E86+'WE-VAR'!E86+BGC_VAR!E86</f>
        <v>212360</v>
      </c>
      <c r="F86" s="63" t="n">
        <f aca="false">STG_VAR!F86+TRNSPT_VAR!F86+'CE-VAR'!F86+'NE-VAR'!F86+'SE-EGM-VAR'!F86+'SE-LRC-VAR'!F86+'TX-EGM-VAR'!F86+'TX-HPL-VAR '!F86+'WE-VAR'!F86+BGC_VAR!F86</f>
        <v>0</v>
      </c>
      <c r="G86" s="63" t="n">
        <f aca="false">STG_VAR!G86+TRNSPT_VAR!G86+'CE-VAR'!G86+'NE-VAR'!G86+'SE-EGM-VAR'!G86+'SE-LRC-VAR'!G86+'TX-EGM-VAR'!G86+'TX-HPL-VAR '!G86+'WE-VAR'!G86+BGC_VAR!G86</f>
        <v>212361.29</v>
      </c>
      <c r="H86" s="63" t="n">
        <f aca="false">F86-D86</f>
        <v>0</v>
      </c>
      <c r="I86" s="63" t="n">
        <f aca="false">G86-E86</f>
        <v>1.29000000000815</v>
      </c>
    </row>
    <row r="87" customFormat="false" ht="12.75" hidden="false" customHeight="false" outlineLevel="0" collapsed="false">
      <c r="A87" s="3"/>
      <c r="B87" s="52"/>
      <c r="C87" s="54" t="s">
        <v>88</v>
      </c>
      <c r="D87" s="64" t="n">
        <f aca="false">STG_VAR!D87+TRNSPT_VAR!D87+'CE-VAR'!D87+'NE-VAR'!D87+'SE-EGM-VAR'!D87+'SE-LRC-VAR'!D87+'TX-EGM-VAR'!D87+'TX-HPL-VAR '!D87+'WE-VAR'!D87+BGC_VAR!D87</f>
        <v>0</v>
      </c>
      <c r="E87" s="64" t="n">
        <f aca="false">STG_VAR!E87+TRNSPT_VAR!E87+'CE-VAR'!E87+'NE-VAR'!E87+'SE-EGM-VAR'!E87+'SE-LRC-VAR'!E87+'TX-EGM-VAR'!E87+'TX-HPL-VAR '!E87+'WE-VAR'!E87+BGC_VAR!E87</f>
        <v>0</v>
      </c>
      <c r="F87" s="64" t="n">
        <f aca="false">STG_VAR!F87+TRNSPT_VAR!F87+'CE-VAR'!F87+'NE-VAR'!F87+'SE-EGM-VAR'!F87+'SE-LRC-VAR'!F87+'TX-EGM-VAR'!F87+'TX-HPL-VAR '!F87+'WE-VAR'!F87+BGC_VAR!F87</f>
        <v>0</v>
      </c>
      <c r="G87" s="64" t="n">
        <f aca="false">STG_VAR!G87+TRNSPT_VAR!G87+'CE-VAR'!G87+'NE-VAR'!G87+'SE-EGM-VAR'!G87+'SE-LRC-VAR'!G87+'TX-EGM-VAR'!G87+'TX-HPL-VAR '!G87+'WE-VAR'!G87+BGC_VAR!G87</f>
        <v>0</v>
      </c>
      <c r="H87" s="64" t="n">
        <f aca="false">F87-D87</f>
        <v>0</v>
      </c>
      <c r="I87" s="64" t="n">
        <f aca="false">G87-E87</f>
        <v>0</v>
      </c>
    </row>
    <row r="88" customFormat="false" ht="12.75" hidden="false" customHeight="false" outlineLevel="0" collapsed="false">
      <c r="A88" s="3"/>
      <c r="B88" s="52"/>
      <c r="C88" s="54" t="s">
        <v>89</v>
      </c>
      <c r="D88" s="65" t="n">
        <f aca="false">STG_VAR!D88+TRNSPT_VAR!D88+'CE-VAR'!D88+'NE-VAR'!D88+'SE-EGM-VAR'!D88+'SE-LRC-VAR'!D88+'TX-EGM-VAR'!D88+'TX-HPL-VAR '!D88+'WE-VAR'!D88+BGC_VAR!D88</f>
        <v>0</v>
      </c>
      <c r="E88" s="65" t="n">
        <f aca="false">STG_VAR!E88+TRNSPT_VAR!E88+'CE-VAR'!E88+'NE-VAR'!E88+'SE-EGM-VAR'!E88+'SE-LRC-VAR'!E88+'TX-EGM-VAR'!E88+'TX-HPL-VAR '!E88+'WE-VAR'!E88+BGC_VAR!E88</f>
        <v>-323423</v>
      </c>
      <c r="F88" s="65" t="n">
        <f aca="false">STG_VAR!F88+TRNSPT_VAR!F88+'CE-VAR'!F88+'NE-VAR'!F88+'SE-EGM-VAR'!F88+'SE-LRC-VAR'!F88+'TX-EGM-VAR'!F88+'TX-HPL-VAR '!F88+'WE-VAR'!F88+BGC_VAR!F88</f>
        <v>0</v>
      </c>
      <c r="G88" s="65" t="n">
        <f aca="false">STG_VAR!G88+TRNSPT_VAR!G88+'CE-VAR'!G88+'NE-VAR'!G88+'SE-EGM-VAR'!G88+'SE-LRC-VAR'!G88+'TX-EGM-VAR'!G88+'TX-HPL-VAR '!G88+'WE-VAR'!G88+BGC_VAR!G88</f>
        <v>-323600</v>
      </c>
      <c r="H88" s="65" t="n">
        <f aca="false">F88-D88</f>
        <v>0</v>
      </c>
      <c r="I88" s="65" t="n">
        <f aca="false">G88-E88</f>
        <v>-177</v>
      </c>
    </row>
    <row r="89" customFormat="false" ht="12.75" hidden="false" customHeight="false" outlineLevel="0" collapsed="false">
      <c r="A89" s="66"/>
      <c r="B89" s="67"/>
      <c r="C89" s="68" t="s">
        <v>99</v>
      </c>
      <c r="D89" s="69" t="n">
        <f aca="false">SUM(D86:D88)</f>
        <v>0</v>
      </c>
      <c r="E89" s="69" t="n">
        <f aca="false">SUM(E86:E88)</f>
        <v>-111063</v>
      </c>
      <c r="F89" s="69" t="n">
        <f aca="false">SUM(F86:F88)</f>
        <v>0</v>
      </c>
      <c r="G89" s="69" t="n">
        <f aca="false">SUM(G86:G88)</f>
        <v>-111238.71</v>
      </c>
      <c r="H89" s="69" t="n">
        <f aca="false">SUM(H86:H88)</f>
        <v>0</v>
      </c>
      <c r="I89" s="69" t="n">
        <f aca="false">SUM(I86:I88)</f>
        <v>-175.709999999992</v>
      </c>
      <c r="J89" s="70"/>
      <c r="K89" s="70"/>
      <c r="L89" s="70"/>
      <c r="M89" s="70"/>
      <c r="N89" s="70"/>
      <c r="O89" s="70"/>
    </row>
    <row r="90" customFormat="false" ht="12.75" hidden="false" customHeight="false" outlineLevel="0" collapsed="false">
      <c r="A90" s="71"/>
      <c r="B90" s="67"/>
      <c r="C90" s="70"/>
      <c r="D90" s="72"/>
      <c r="E90" s="72"/>
      <c r="F90" s="72"/>
      <c r="G90" s="72"/>
      <c r="H90" s="72"/>
      <c r="I90" s="72"/>
      <c r="J90" s="70"/>
      <c r="K90" s="70"/>
      <c r="L90" s="70"/>
      <c r="M90" s="70"/>
      <c r="N90" s="70"/>
      <c r="O90" s="70"/>
    </row>
    <row r="91" customFormat="false" ht="12.75" hidden="false" customHeight="false" outlineLevel="0" collapsed="false">
      <c r="A91" s="66"/>
      <c r="B91" s="67"/>
      <c r="C91" s="68" t="s">
        <v>100</v>
      </c>
      <c r="D91" s="69" t="n">
        <f aca="false">+D82+D89</f>
        <v>0</v>
      </c>
      <c r="E91" s="69" t="n">
        <f aca="false">+E82+E89</f>
        <v>-1471920.48182972</v>
      </c>
      <c r="F91" s="69" t="n">
        <f aca="false">+F82+F89</f>
        <v>0</v>
      </c>
      <c r="G91" s="69" t="n">
        <f aca="false">+G82+G89</f>
        <v>658201.193399991</v>
      </c>
      <c r="H91" s="69" t="n">
        <f aca="false">+H82+H89</f>
        <v>0</v>
      </c>
      <c r="I91" s="69" t="n">
        <f aca="false">+I82+I89</f>
        <v>2130121.67522965</v>
      </c>
      <c r="J91" s="70"/>
      <c r="K91" s="70"/>
      <c r="L91" s="70"/>
      <c r="M91" s="70"/>
      <c r="N91" s="70"/>
      <c r="O91" s="70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9">
    <mergeCell ref="A1:I1"/>
    <mergeCell ref="A2:I2"/>
    <mergeCell ref="A3:I3"/>
    <mergeCell ref="A4:I4"/>
    <mergeCell ref="J4:O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'TX-HPL-FLSH'!L11</f>
        <v>30964203</v>
      </c>
      <c r="E11" s="47" t="n">
        <f aca="false">'TX-HPL-FLSH'!M11</f>
        <v>55045695</v>
      </c>
      <c r="F11" s="13" t="n">
        <f aca="false">'TX-HPL-GL '!D11</f>
        <v>25379879</v>
      </c>
      <c r="G11" s="47" t="n">
        <f aca="false">'TX-HPL-GL '!E11</f>
        <v>47481128.52</v>
      </c>
      <c r="H11" s="13" t="n">
        <f aca="false">F11-D11</f>
        <v>-5584324</v>
      </c>
      <c r="I11" s="47" t="n">
        <f aca="false">G11-E11</f>
        <v>-7564566.48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'TX-HPL-FLSH'!L12</f>
        <v>0</v>
      </c>
      <c r="E12" s="47" t="n">
        <f aca="false">'TX-HPL-FLSH'!M12</f>
        <v>0</v>
      </c>
      <c r="F12" s="13" t="n">
        <f aca="false">'TX-HPL-GL '!D12</f>
        <v>0</v>
      </c>
      <c r="G12" s="47" t="n">
        <f aca="false">'TX-HPL-GL '!E12</f>
        <v>-2899134.3</v>
      </c>
      <c r="H12" s="13" t="n">
        <f aca="false">F12-D12</f>
        <v>0</v>
      </c>
      <c r="I12" s="47" t="n">
        <f aca="false">G12-E12</f>
        <v>-2899134.3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'TX-HPL-FLSH'!L13</f>
        <v>885997</v>
      </c>
      <c r="E13" s="47" t="n">
        <f aca="false">'TX-HPL-FLSH'!M13</f>
        <v>1488118</v>
      </c>
      <c r="F13" s="13" t="n">
        <f aca="false">'TX-HPL-GL '!D13</f>
        <v>0</v>
      </c>
      <c r="G13" s="47" t="n">
        <f aca="false">'TX-HPL-GL '!E13</f>
        <v>0</v>
      </c>
      <c r="H13" s="13" t="n">
        <f aca="false">F13-D13</f>
        <v>-885997</v>
      </c>
      <c r="I13" s="47" t="n">
        <f aca="false">G13-E13</f>
        <v>-1488118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'TX-HPL-FLSH'!L14</f>
        <v>0</v>
      </c>
      <c r="E14" s="47" t="n">
        <f aca="false">'TX-HPL-FLSH'!M14</f>
        <v>0</v>
      </c>
      <c r="F14" s="13" t="n">
        <f aca="false">'TX-HPL-GL '!D14</f>
        <v>0</v>
      </c>
      <c r="G14" s="47" t="n">
        <f aca="false">'TX-HPL-GL 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'TX-HPL-FLSH'!L15</f>
        <v>0</v>
      </c>
      <c r="E15" s="47" t="n">
        <f aca="false">'TX-HPL-FLSH'!M15</f>
        <v>120000</v>
      </c>
      <c r="F15" s="13" t="n">
        <f aca="false">'TX-HPL-GL '!D15</f>
        <v>0</v>
      </c>
      <c r="G15" s="47" t="n">
        <f aca="false">'TX-HPL-GL '!E15</f>
        <v>0</v>
      </c>
      <c r="H15" s="13" t="n">
        <f aca="false">F15-D15</f>
        <v>0</v>
      </c>
      <c r="I15" s="47" t="n">
        <f aca="false">G15-E15</f>
        <v>-120000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31850200</v>
      </c>
      <c r="E16" s="48" t="n">
        <f aca="false">SUM(E11:E15)</f>
        <v>56653813</v>
      </c>
      <c r="F16" s="17" t="n">
        <f aca="false">SUM(F11:F15)</f>
        <v>25379879</v>
      </c>
      <c r="G16" s="48" t="n">
        <f aca="false">SUM(G11:G15)</f>
        <v>44581994.22</v>
      </c>
      <c r="H16" s="17" t="n">
        <f aca="false">SUM(H11:H15)</f>
        <v>-6470321</v>
      </c>
      <c r="I16" s="48" t="n">
        <f aca="false">SUM(I11:I15)</f>
        <v>-12071818.78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'TX-HPL-FLSH'!L19</f>
        <v>-14599039</v>
      </c>
      <c r="E19" s="47" t="n">
        <f aca="false">'TX-HPL-FLSH'!M19</f>
        <v>-25887807</v>
      </c>
      <c r="F19" s="13" t="n">
        <f aca="false">'TX-HPL-GL '!D19</f>
        <v>-5138107</v>
      </c>
      <c r="G19" s="47" t="n">
        <f aca="false">'TX-HPL-GL '!E19</f>
        <v>-8832406.84</v>
      </c>
      <c r="H19" s="13" t="n">
        <f aca="false">F19-D19</f>
        <v>9460932</v>
      </c>
      <c r="I19" s="47" t="n">
        <f aca="false">G19-E19</f>
        <v>17055400.16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'TX-HPL-FLSH'!L20</f>
        <v>0</v>
      </c>
      <c r="E20" s="47" t="n">
        <f aca="false">'TX-HPL-FLSH'!M20</f>
        <v>0</v>
      </c>
      <c r="F20" s="13" t="n">
        <f aca="false">'TX-HPL-GL '!D20</f>
        <v>0</v>
      </c>
      <c r="G20" s="47" t="n">
        <f aca="false">'TX-HPL-GL '!E20</f>
        <v>813484.61</v>
      </c>
      <c r="H20" s="13" t="n">
        <f aca="false">F20-D20</f>
        <v>0</v>
      </c>
      <c r="I20" s="47" t="n">
        <f aca="false">G20-E20</f>
        <v>813484.61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'TX-HPL-FLSH'!L21</f>
        <v>632740</v>
      </c>
      <c r="E21" s="47" t="n">
        <f aca="false">'TX-HPL-FLSH'!M21</f>
        <v>1233071</v>
      </c>
      <c r="F21" s="13" t="n">
        <f aca="false">'TX-HPL-GL '!D21</f>
        <v>0</v>
      </c>
      <c r="G21" s="47" t="n">
        <f aca="false">'TX-HPL-GL '!E21</f>
        <v>0</v>
      </c>
      <c r="H21" s="13" t="n">
        <f aca="false">F21-D21</f>
        <v>-632740</v>
      </c>
      <c r="I21" s="47" t="n">
        <f aca="false">G21-E21</f>
        <v>-1233071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'TX-HPL-FLSH'!L22</f>
        <v>0</v>
      </c>
      <c r="E22" s="47" t="n">
        <f aca="false">'TX-HPL-FLSH'!M22</f>
        <v>0</v>
      </c>
      <c r="F22" s="13" t="n">
        <f aca="false">'TX-HPL-GL '!D22</f>
        <v>0</v>
      </c>
      <c r="G22" s="47" t="n">
        <f aca="false">'TX-HPL-GL 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'TX-HPL-FLSH'!L23</f>
        <v>6742</v>
      </c>
      <c r="E23" s="47" t="n">
        <f aca="false">'TX-HPL-FLSH'!M23</f>
        <v>11742</v>
      </c>
      <c r="F23" s="13" t="n">
        <f aca="false">'TX-HPL-GL '!D23</f>
        <v>0</v>
      </c>
      <c r="G23" s="47" t="n">
        <f aca="false">'TX-HPL-GL '!E23</f>
        <v>0</v>
      </c>
      <c r="H23" s="13" t="n">
        <f aca="false">F23-D23</f>
        <v>-6742</v>
      </c>
      <c r="I23" s="47" t="n">
        <f aca="false">G23-E23</f>
        <v>-11742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-13959557</v>
      </c>
      <c r="E24" s="48" t="n">
        <f aca="false">SUM(E19:E23)</f>
        <v>-24642994</v>
      </c>
      <c r="F24" s="17" t="n">
        <f aca="false">SUM(F19:F23)</f>
        <v>-5138107</v>
      </c>
      <c r="G24" s="48" t="n">
        <f aca="false">SUM(G19:G23)</f>
        <v>-8018922.23</v>
      </c>
      <c r="H24" s="17" t="n">
        <f aca="false">SUM(H19:H23)</f>
        <v>8821450</v>
      </c>
      <c r="I24" s="48" t="n">
        <f aca="false">SUM(I19:I23)</f>
        <v>16624071.77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'TX-HPL-FLSH'!L27</f>
        <v>180699</v>
      </c>
      <c r="E27" s="47" t="n">
        <f aca="false">'TX-HPL-FLSH'!M27</f>
        <v>310538</v>
      </c>
      <c r="F27" s="13" t="n">
        <f aca="false">'TX-HPL-GL '!D27</f>
        <v>-3646715</v>
      </c>
      <c r="G27" s="47" t="n">
        <f aca="false">'TX-HPL-GL '!E27</f>
        <v>-6653895.5867</v>
      </c>
      <c r="H27" s="13" t="n">
        <f aca="false">F27-D27</f>
        <v>-3827414</v>
      </c>
      <c r="I27" s="47" t="n">
        <f aca="false">G27-E27</f>
        <v>-6964433.5867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'TX-HPL-FLSH'!L28</f>
        <v>-1633510</v>
      </c>
      <c r="E28" s="47" t="n">
        <f aca="false">'TX-HPL-FLSH'!M28</f>
        <v>-2896543</v>
      </c>
      <c r="F28" s="13" t="n">
        <f aca="false">'TX-HPL-GL '!D28</f>
        <v>-16536703</v>
      </c>
      <c r="G28" s="47" t="n">
        <f aca="false">'TX-HPL-GL '!E28</f>
        <v>-29328779.7709</v>
      </c>
      <c r="H28" s="13" t="n">
        <f aca="false">F28-D28</f>
        <v>-14903193</v>
      </c>
      <c r="I28" s="47" t="n">
        <f aca="false">G28-E28</f>
        <v>-26432236.7709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-1452811</v>
      </c>
      <c r="E29" s="48" t="n">
        <f aca="false">SUM(E27:E28)</f>
        <v>-2586005</v>
      </c>
      <c r="F29" s="17" t="n">
        <f aca="false">SUM(F27:F28)</f>
        <v>-20183418</v>
      </c>
      <c r="G29" s="48" t="n">
        <f aca="false">SUM(G27:G28)</f>
        <v>-35982675.3576</v>
      </c>
      <c r="H29" s="17" t="n">
        <f aca="false">SUM(H27:H28)</f>
        <v>-18730607</v>
      </c>
      <c r="I29" s="48" t="n">
        <f aca="false">SUM(I27:I28)</f>
        <v>-33396670.3576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'TX-HPL-FLSH'!L32</f>
        <v>0</v>
      </c>
      <c r="E32" s="47" t="n">
        <f aca="false">'TX-HPL-FLSH'!M32</f>
        <v>0</v>
      </c>
      <c r="F32" s="13" t="n">
        <f aca="false">'TX-HPL-GL '!D32</f>
        <v>-58354</v>
      </c>
      <c r="G32" s="47" t="n">
        <f aca="false">'TX-HPL-GL '!E32</f>
        <v>-100485.586</v>
      </c>
      <c r="H32" s="13" t="n">
        <f aca="false">F32-D32</f>
        <v>-58354</v>
      </c>
      <c r="I32" s="47" t="n">
        <f aca="false">G32-E32</f>
        <v>-100485.586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'TX-HPL-FLSH'!L33</f>
        <v>-10940598</v>
      </c>
      <c r="E33" s="47" t="n">
        <f aca="false">'TX-HPL-FLSH'!M33</f>
        <v>-18773748.2156979</v>
      </c>
      <c r="F33" s="13" t="n">
        <f aca="false">'TX-HPL-GL '!D33</f>
        <v>0</v>
      </c>
      <c r="G33" s="47" t="n">
        <f aca="false">'TX-HPL-GL '!E33</f>
        <v>0</v>
      </c>
      <c r="H33" s="13" t="n">
        <f aca="false">F33-D33</f>
        <v>10940598</v>
      </c>
      <c r="I33" s="47" t="n">
        <f aca="false">G33-E33</f>
        <v>18773748.2156979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'TX-HPL-FLSH'!L34</f>
        <v>0</v>
      </c>
      <c r="E34" s="47" t="n">
        <f aca="false">'TX-HPL-FLSH'!M34</f>
        <v>0</v>
      </c>
      <c r="F34" s="13" t="n">
        <f aca="false">'TX-HPL-GL '!D34</f>
        <v>0</v>
      </c>
      <c r="G34" s="47" t="n">
        <f aca="false">'TX-HPL-GL 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'TX-HPL-FLSH'!L35</f>
        <v>0</v>
      </c>
      <c r="E35" s="47" t="n">
        <f aca="false">'TX-HPL-FLSH'!M35</f>
        <v>0</v>
      </c>
      <c r="F35" s="13" t="n">
        <f aca="false">'TX-HPL-GL '!D35</f>
        <v>0</v>
      </c>
      <c r="G35" s="47" t="n">
        <f aca="false">'TX-HPL-GL '!E35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-10940598</v>
      </c>
      <c r="E36" s="48" t="n">
        <f aca="false">SUM(E32:E35)</f>
        <v>-18773748.2156979</v>
      </c>
      <c r="F36" s="17" t="n">
        <f aca="false">SUM(F32:F35)</f>
        <v>-58354</v>
      </c>
      <c r="G36" s="48" t="n">
        <f aca="false">SUM(G32:G35)</f>
        <v>-100485.586</v>
      </c>
      <c r="H36" s="17" t="n">
        <f aca="false">SUM(H32:H35)</f>
        <v>10882244</v>
      </c>
      <c r="I36" s="48" t="n">
        <f aca="false">SUM(I32:I35)</f>
        <v>18673262.6296979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'TX-HPL-FLSH'!L39</f>
        <v>-5497234</v>
      </c>
      <c r="E39" s="47" t="n">
        <f aca="false">'TX-HPL-FLSH'!M39</f>
        <v>-9782691</v>
      </c>
      <c r="F39" s="13" t="n">
        <f aca="false">'TX-HPL-GL '!D39</f>
        <v>0</v>
      </c>
      <c r="G39" s="47" t="n">
        <f aca="false">'TX-HPL-GL '!E39</f>
        <v>0</v>
      </c>
      <c r="H39" s="13" t="n">
        <f aca="false">F39-D39</f>
        <v>5497234</v>
      </c>
      <c r="I39" s="47" t="n">
        <f aca="false">G39-E39</f>
        <v>9782691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'TX-HPL-FLSH'!L40</f>
        <v>0</v>
      </c>
      <c r="E40" s="47" t="n">
        <f aca="false">'TX-HPL-FLSH'!M40</f>
        <v>-2</v>
      </c>
      <c r="F40" s="13" t="n">
        <f aca="false">'TX-HPL-GL '!D40</f>
        <v>0</v>
      </c>
      <c r="G40" s="47" t="n">
        <f aca="false">'TX-HPL-GL '!E40</f>
        <v>-0.0900000002420711</v>
      </c>
      <c r="H40" s="13" t="n">
        <f aca="false">F40-D40</f>
        <v>0</v>
      </c>
      <c r="I40" s="47" t="n">
        <f aca="false">G40-E40</f>
        <v>1.90999999975793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'TX-HPL-FLSH'!L41</f>
        <v>0</v>
      </c>
      <c r="E41" s="47" t="n">
        <f aca="false">'TX-HPL-FLSH'!M41</f>
        <v>0</v>
      </c>
      <c r="F41" s="13" t="n">
        <f aca="false">'TX-HPL-GL '!D41</f>
        <v>0</v>
      </c>
      <c r="G41" s="47" t="n">
        <f aca="false">'TX-HPL-GL 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-2</v>
      </c>
      <c r="F42" s="17" t="n">
        <f aca="false">SUM(F40:F41)</f>
        <v>0</v>
      </c>
      <c r="G42" s="48" t="n">
        <f aca="false">SUM(G40:G41)</f>
        <v>-0.0900000002420711</v>
      </c>
      <c r="H42" s="17" t="n">
        <f aca="false">SUM(H40:H41)</f>
        <v>0</v>
      </c>
      <c r="I42" s="48" t="n">
        <f aca="false">SUM(I40:I41)</f>
        <v>1.90999999975793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-5497234</v>
      </c>
      <c r="E43" s="48" t="n">
        <f aca="false">E42+E39</f>
        <v>-9782693</v>
      </c>
      <c r="F43" s="17" t="n">
        <f aca="false">F42+F39</f>
        <v>0</v>
      </c>
      <c r="G43" s="48" t="n">
        <f aca="false">G42+G39</f>
        <v>-0.0900000002420711</v>
      </c>
      <c r="H43" s="17" t="n">
        <f aca="false">H42+H39</f>
        <v>5497234</v>
      </c>
      <c r="I43" s="48" t="n">
        <f aca="false">I42+I39</f>
        <v>9782692.91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'TX-HPL-FLSH'!L45</f>
        <v>0</v>
      </c>
      <c r="E45" s="47" t="n">
        <f aca="false">'TX-HPL-FLSH'!M45</f>
        <v>0</v>
      </c>
      <c r="F45" s="13" t="n">
        <f aca="false">'TX-HPL-GL '!D45</f>
        <v>0</v>
      </c>
      <c r="G45" s="47" t="n">
        <f aca="false">'TX-HPL-GL 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'TX-HPL-FLSH'!L47</f>
        <v>0</v>
      </c>
      <c r="E47" s="47" t="n">
        <f aca="false">'TX-HPL-FLSH'!M47</f>
        <v>0</v>
      </c>
      <c r="F47" s="13" t="n">
        <f aca="false">'TX-HPL-GL '!D47</f>
        <v>0</v>
      </c>
      <c r="G47" s="47" t="n">
        <f aca="false">'TX-HPL-GL '!E47</f>
        <v>-69038</v>
      </c>
      <c r="H47" s="13" t="n">
        <f aca="false">F47-D47</f>
        <v>0</v>
      </c>
      <c r="I47" s="47" t="n">
        <f aca="false">G47-E47</f>
        <v>-69038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'TX-HPL-FLSH'!L49</f>
        <v>0</v>
      </c>
      <c r="E49" s="47" t="n">
        <f aca="false">'TX-HPL-FLSH'!M49</f>
        <v>0</v>
      </c>
      <c r="F49" s="13" t="n">
        <f aca="false">'TX-HPL-GL '!D49</f>
        <v>0</v>
      </c>
      <c r="G49" s="47" t="n">
        <f aca="false">'TX-HPL-GL '!E49</f>
        <v>0</v>
      </c>
      <c r="H49" s="13" t="n">
        <f aca="false">F49-D49</f>
        <v>0</v>
      </c>
      <c r="I49" s="47" t="n">
        <f aca="false">G49-E49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'TX-HPL-FLSH'!L51</f>
        <v>0</v>
      </c>
      <c r="E51" s="47" t="n">
        <f aca="false">'TX-HPL-FLSH'!M51</f>
        <v>25000</v>
      </c>
      <c r="F51" s="13" t="n">
        <f aca="false">'TX-HPL-GL '!D51</f>
        <v>0</v>
      </c>
      <c r="G51" s="47" t="n">
        <f aca="false">'TX-HPL-GL '!E51</f>
        <v>0</v>
      </c>
      <c r="H51" s="13" t="n">
        <f aca="false">F51-D51</f>
        <v>0</v>
      </c>
      <c r="I51" s="47" t="n">
        <f aca="false">G51-E51</f>
        <v>-25000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'TX-HPL-FLSH'!L54</f>
        <v>0</v>
      </c>
      <c r="E54" s="47" t="n">
        <f aca="false">'TX-HPL-FLSH'!M54</f>
        <v>-914459</v>
      </c>
      <c r="F54" s="13" t="n">
        <f aca="false">'TX-HPL-GL '!D54</f>
        <v>-9499</v>
      </c>
      <c r="G54" s="47" t="n">
        <f aca="false">'TX-HPL-GL '!E54</f>
        <v>43004.29</v>
      </c>
      <c r="H54" s="13" t="n">
        <f aca="false">F54-D54</f>
        <v>-9499</v>
      </c>
      <c r="I54" s="47" t="n">
        <f aca="false">G54-E54</f>
        <v>957463.29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'TX-HPL-FLSH'!L55</f>
        <v>0</v>
      </c>
      <c r="E55" s="47" t="n">
        <f aca="false">'TX-HPL-FLSH'!M55</f>
        <v>0</v>
      </c>
      <c r="F55" s="13" t="n">
        <f aca="false">'TX-HPL-GL '!D55</f>
        <v>0</v>
      </c>
      <c r="G55" s="47" t="n">
        <f aca="false">'TX-HPL-GL '!E55</f>
        <v>-912625</v>
      </c>
      <c r="H55" s="13" t="n">
        <f aca="false">F55-D55</f>
        <v>0</v>
      </c>
      <c r="I55" s="47" t="n">
        <f aca="false">G55-E55</f>
        <v>-912625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-914459</v>
      </c>
      <c r="F56" s="17" t="n">
        <f aca="false">SUM(F54:F55)</f>
        <v>-9499</v>
      </c>
      <c r="G56" s="48" t="n">
        <f aca="false">SUM(G54:G55)</f>
        <v>-869620.71</v>
      </c>
      <c r="H56" s="17" t="n">
        <f aca="false">SUM(H54:H55)</f>
        <v>-9499</v>
      </c>
      <c r="I56" s="48" t="n">
        <f aca="false">SUM(I54:I55)</f>
        <v>44838.29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'TX-HPL-FLSH'!L59</f>
        <v>0</v>
      </c>
      <c r="E59" s="47" t="n">
        <f aca="false">'TX-HPL-FLSH'!M59</f>
        <v>0</v>
      </c>
      <c r="F59" s="13" t="n">
        <f aca="false">'TX-HPL-GL '!D59</f>
        <v>0</v>
      </c>
      <c r="G59" s="47" t="n">
        <f aca="false">'TX-HPL-GL '!E59</f>
        <v>10116.98</v>
      </c>
      <c r="H59" s="13" t="n">
        <f aca="false">F59-D59</f>
        <v>0</v>
      </c>
      <c r="I59" s="47" t="n">
        <f aca="false">G59-E59</f>
        <v>10116.98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'TX-HPL-FLSH'!L60</f>
        <v>0</v>
      </c>
      <c r="E60" s="47" t="n">
        <f aca="false">'TX-HPL-FLSH'!M60</f>
        <v>0</v>
      </c>
      <c r="F60" s="13" t="n">
        <f aca="false">'TX-HPL-GL '!D60</f>
        <v>0</v>
      </c>
      <c r="G60" s="47" t="n">
        <f aca="false">'TX-HPL-GL '!E60</f>
        <v>4066916</v>
      </c>
      <c r="H60" s="13" t="n">
        <f aca="false">F60-D60</f>
        <v>0</v>
      </c>
      <c r="I60" s="47" t="n">
        <f aca="false">G60-E60</f>
        <v>4066916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4077032.98</v>
      </c>
      <c r="H61" s="17" t="n">
        <f aca="false">SUM(H59:H60)</f>
        <v>0</v>
      </c>
      <c r="I61" s="48" t="n">
        <f aca="false">SUM(I59:I60)</f>
        <v>4077032.98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'TX-HPL-FLSH'!L64</f>
        <v>0</v>
      </c>
      <c r="E64" s="47" t="n">
        <f aca="false">'TX-HPL-FLSH'!M64</f>
        <v>0</v>
      </c>
      <c r="F64" s="13" t="n">
        <f aca="false">'TX-HPL-GL '!D64</f>
        <v>-19935965</v>
      </c>
      <c r="G64" s="47" t="n">
        <f aca="false">'TX-HPL-GL '!E64</f>
        <v>-2382993.81</v>
      </c>
      <c r="H64" s="13" t="n">
        <f aca="false">F64-D64</f>
        <v>-19935965</v>
      </c>
      <c r="I64" s="47" t="n">
        <f aca="false">G64-E64</f>
        <v>-2382993.81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'TX-HPL-FLSH'!L65</f>
        <v>0</v>
      </c>
      <c r="E65" s="47" t="n">
        <f aca="false">'TX-HPL-FLSH'!M65</f>
        <v>0</v>
      </c>
      <c r="F65" s="13" t="n">
        <f aca="false">'TX-HPL-GL '!D65</f>
        <v>0</v>
      </c>
      <c r="G65" s="47" t="n">
        <f aca="false">'TX-HPL-GL '!E65</f>
        <v>-1720610</v>
      </c>
      <c r="H65" s="13" t="n">
        <f aca="false">F65-D65</f>
        <v>0</v>
      </c>
      <c r="I65" s="47" t="n">
        <f aca="false">G65-E65</f>
        <v>-1720610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-19935965</v>
      </c>
      <c r="G66" s="48" t="n">
        <f aca="false">SUM(G64:G65)</f>
        <v>-4103603.81</v>
      </c>
      <c r="H66" s="17" t="n">
        <f aca="false">SUM(H64:H65)</f>
        <v>-19935965</v>
      </c>
      <c r="I66" s="48" t="n">
        <f aca="false">SUM(I64:I65)</f>
        <v>-4103603.81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'TX-HPL-FLSH'!L70</f>
        <v>0</v>
      </c>
      <c r="E70" s="47" t="n">
        <f aca="false">'TX-HPL-FLSH'!M70</f>
        <v>0</v>
      </c>
      <c r="F70" s="13" t="n">
        <f aca="false">'TX-HPL-GL '!D70</f>
        <v>0</v>
      </c>
      <c r="G70" s="47" t="n">
        <f aca="false">'TX-HPL-GL '!E70</f>
        <v>0</v>
      </c>
      <c r="H70" s="13" t="n">
        <f aca="false">F70-D70</f>
        <v>0</v>
      </c>
      <c r="I70" s="47" t="n">
        <f aca="false">G70-E70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'TX-HPL-FLSH'!L71</f>
        <v>0</v>
      </c>
      <c r="E71" s="47" t="n">
        <f aca="false">'TX-HPL-FLSH'!M71</f>
        <v>0</v>
      </c>
      <c r="F71" s="13" t="n">
        <f aca="false">'TX-HPL-GL '!D71</f>
        <v>0</v>
      </c>
      <c r="G71" s="47" t="n">
        <f aca="false">'TX-HPL-GL '!E71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'TX-HPL-FLSH'!L73</f>
        <v>0</v>
      </c>
      <c r="E73" s="47" t="n">
        <f aca="false">'TX-HPL-FLSH'!M73</f>
        <v>0</v>
      </c>
      <c r="F73" s="13" t="n">
        <f aca="false">'TX-HPL-GL '!D73</f>
        <v>0</v>
      </c>
      <c r="G73" s="47" t="n">
        <f aca="false">'TX-HPL-GL 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'TX-HPL-FLSH'!L74</f>
        <v>0</v>
      </c>
      <c r="E74" s="47" t="n">
        <f aca="false">'TX-HPL-FLSH'!M74</f>
        <v>0</v>
      </c>
      <c r="F74" s="13" t="n">
        <f aca="false">'TX-HPL-GL '!D74</f>
        <v>0</v>
      </c>
      <c r="G74" s="47" t="n">
        <f aca="false">'TX-HPL-GL '!E74</f>
        <v>254800</v>
      </c>
      <c r="H74" s="13" t="n">
        <f aca="false">F74-D74</f>
        <v>0</v>
      </c>
      <c r="I74" s="47" t="n">
        <f aca="false">G74-E74</f>
        <v>254800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'TX-HPL-FLSH'!L75</f>
        <v>0</v>
      </c>
      <c r="E75" s="47" t="n">
        <f aca="false">'TX-HPL-FLSH'!M75</f>
        <v>0</v>
      </c>
      <c r="F75" s="13" t="n">
        <f aca="false">'TX-HPL-GL '!D75</f>
        <v>0</v>
      </c>
      <c r="G75" s="47" t="n">
        <f aca="false">'TX-HPL-GL '!E75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'TX-HPL-FLSH'!L76</f>
        <v>0</v>
      </c>
      <c r="E76" s="47" t="n">
        <f aca="false">'TX-HPL-FLSH'!M76</f>
        <v>0</v>
      </c>
      <c r="F76" s="13" t="n">
        <f aca="false">'TX-HPL-GL '!D76</f>
        <v>0</v>
      </c>
      <c r="G76" s="47" t="n">
        <f aca="false">'TX-HPL-GL '!E76</f>
        <v>0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'TX-HPL-FLSH'!L77</f>
        <v>0</v>
      </c>
      <c r="E77" s="47" t="n">
        <f aca="false">'TX-HPL-FLSH'!M77</f>
        <v>0</v>
      </c>
      <c r="F77" s="13" t="n">
        <f aca="false">'TX-HPL-GL '!D77</f>
        <v>0</v>
      </c>
      <c r="G77" s="47" t="n">
        <f aca="false">'TX-HPL-GL '!E77</f>
        <v>-820000</v>
      </c>
      <c r="H77" s="13" t="n">
        <f aca="false">F77-D77</f>
        <v>0</v>
      </c>
      <c r="I77" s="47" t="n">
        <f aca="false">G77-E77</f>
        <v>-820000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'TX-HPL-FLSH'!L78</f>
        <v>0</v>
      </c>
      <c r="E78" s="47" t="n">
        <f aca="false">'TX-HPL-FLSH'!M78</f>
        <v>0</v>
      </c>
      <c r="F78" s="13" t="n">
        <f aca="false">'TX-HPL-GL '!D78</f>
        <v>0</v>
      </c>
      <c r="G78" s="47" t="n">
        <f aca="false">'TX-HPL-GL 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'TX-HPL-FLSH'!L79</f>
        <v>0</v>
      </c>
      <c r="E79" s="47" t="n">
        <f aca="false">'TX-HPL-FLSH'!M79</f>
        <v>0</v>
      </c>
      <c r="F79" s="13" t="n">
        <f aca="false">'TX-HPL-GL '!D79</f>
        <v>0</v>
      </c>
      <c r="G79" s="47" t="n">
        <f aca="false">'TX-HPL-GL 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'TX-HPL-FLSH'!L80</f>
        <v>0</v>
      </c>
      <c r="E80" s="47" t="n">
        <f aca="false">'TX-HPL-FLSH'!M80</f>
        <v>0</v>
      </c>
      <c r="F80" s="13" t="n">
        <f aca="false">'TX-HPL-GL '!D80</f>
        <v>0</v>
      </c>
      <c r="G80" s="47" t="n">
        <f aca="false">'TX-HPL-GL 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'TX-HPL-FLSH'!L81</f>
        <v>0</v>
      </c>
      <c r="E81" s="47" t="n">
        <f aca="false">'TX-HPL-FLSH'!M81</f>
        <v>0</v>
      </c>
      <c r="F81" s="13" t="n">
        <f aca="false">'TX-HPL-GL '!D81</f>
        <v>0</v>
      </c>
      <c r="G81" s="47" t="n">
        <f aca="false">'TX-HPL-GL '!E81</f>
        <v>4900</v>
      </c>
      <c r="H81" s="13" t="n">
        <f aca="false">F81-D81</f>
        <v>0</v>
      </c>
      <c r="I81" s="47" t="n">
        <f aca="false">G81-E81</f>
        <v>4900</v>
      </c>
    </row>
    <row r="82" customFormat="false" ht="20.25" hidden="false" customHeight="true" outlineLevel="0" collapsed="false">
      <c r="A82" s="79"/>
      <c r="B82" s="80"/>
      <c r="C82" s="81" t="s">
        <v>96</v>
      </c>
      <c r="D82" s="136" t="n">
        <f aca="false">D16+D24+D29+D36+D43+D45+D47+D49</f>
        <v>0</v>
      </c>
      <c r="E82" s="88" t="n">
        <f aca="false">SUM(E72:E81)+E16+E24+E29+E36+E43+E45+E47+E49+E51+E56+E61+E66</f>
        <v>-21086.2156979293</v>
      </c>
      <c r="F82" s="136" t="n">
        <f aca="false">F16+F24+F29+F36+F43+F45+F47+F49</f>
        <v>0</v>
      </c>
      <c r="G82" s="88" t="n">
        <f aca="false">SUM(G72:G81)+G16+G24+G29+G36+G43+G45+G47+G49+G51+G56+G61+G66</f>
        <v>-1045618.5836</v>
      </c>
      <c r="H82" s="136" t="n">
        <f aca="false">H16+H24+H29+H36+H43+H45+H47+H49</f>
        <v>0</v>
      </c>
      <c r="I82" s="88" t="n">
        <f aca="false">SUM(I72:I81)+I16+I24+I29+I36+I43+I45+I47+I49+I51+I56+I61+I66</f>
        <v>-1024532.36790207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8" activePane="bottomRight" state="frozen"/>
      <selection pane="topLeft" activeCell="A1" activeCellId="0" sqref="A1"/>
      <selection pane="topRight" activeCell="D1" activeCellId="0" sqref="D1"/>
      <selection pane="bottomLeft" activeCell="A68" activeCellId="0" sqref="A68"/>
      <selection pane="bottomRight" activeCell="I72" activeCellId="0" sqref="I72:I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'TX-CON-FLSH'!L11</f>
        <v>48063152</v>
      </c>
      <c r="E11" s="47" t="n">
        <f aca="false">'TX-CON-FLSH'!M11</f>
        <v>83601392</v>
      </c>
      <c r="F11" s="13" t="n">
        <f aca="false">'TX-CON-GL '!D11</f>
        <v>46983125</v>
      </c>
      <c r="G11" s="47" t="n">
        <f aca="false">'TX-CON-GL '!E11</f>
        <v>96652479.44</v>
      </c>
      <c r="H11" s="13" t="n">
        <f aca="false">F11-D11</f>
        <v>-1080027</v>
      </c>
      <c r="I11" s="47" t="n">
        <f aca="false">G11-E11</f>
        <v>13051087.44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'TX-CON-FLSH'!L12</f>
        <v>0</v>
      </c>
      <c r="E12" s="47" t="n">
        <f aca="false">'TX-CON-FLSH'!M12</f>
        <v>0</v>
      </c>
      <c r="F12" s="13" t="n">
        <f aca="false">'TX-CON-GL '!D12</f>
        <v>0</v>
      </c>
      <c r="G12" s="47" t="n">
        <f aca="false">'TX-CON-GL '!E12</f>
        <v>-16185896.16</v>
      </c>
      <c r="H12" s="13" t="n">
        <f aca="false">F12-D12</f>
        <v>0</v>
      </c>
      <c r="I12" s="47" t="n">
        <f aca="false">G12-E12</f>
        <v>-16185896.16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'TX-CON-FLSH'!L13</f>
        <v>5503413</v>
      </c>
      <c r="E13" s="47" t="n">
        <f aca="false">'TX-CON-FLSH'!M13</f>
        <v>9717449</v>
      </c>
      <c r="F13" s="13" t="n">
        <f aca="false">'TX-CON-GL '!D13</f>
        <v>5503413</v>
      </c>
      <c r="G13" s="47" t="n">
        <f aca="false">'TX-CON-GL '!E13</f>
        <v>9717449</v>
      </c>
      <c r="H13" s="13" t="n">
        <f aca="false">F13-D13</f>
        <v>0</v>
      </c>
      <c r="I13" s="47" t="n">
        <f aca="false">G13-E13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'TX-CON-FLSH'!L14</f>
        <v>0</v>
      </c>
      <c r="E14" s="47" t="n">
        <f aca="false">'TX-CON-FLSH'!M14</f>
        <v>0</v>
      </c>
      <c r="F14" s="13" t="n">
        <f aca="false">'TX-CON-GL '!D14</f>
        <v>0</v>
      </c>
      <c r="G14" s="47" t="n">
        <f aca="false">'TX-CON-GL 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'TX-CON-FLSH'!L15</f>
        <v>0</v>
      </c>
      <c r="E15" s="47" t="n">
        <f aca="false">'TX-CON-FLSH'!M15</f>
        <v>120000</v>
      </c>
      <c r="F15" s="13" t="n">
        <f aca="false">'TX-CON-GL '!D15</f>
        <v>0</v>
      </c>
      <c r="G15" s="47" t="n">
        <f aca="false">'TX-CON-GL '!E15</f>
        <v>0</v>
      </c>
      <c r="H15" s="13" t="n">
        <f aca="false">F15-D15</f>
        <v>0</v>
      </c>
      <c r="I15" s="47" t="n">
        <f aca="false">G15-E15</f>
        <v>-120000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53566565</v>
      </c>
      <c r="E16" s="48" t="n">
        <f aca="false">SUM(E11:E15)</f>
        <v>93438841</v>
      </c>
      <c r="F16" s="17" t="n">
        <f aca="false">SUM(F11:F15)</f>
        <v>52486538</v>
      </c>
      <c r="G16" s="48" t="n">
        <f aca="false">SUM(G11:G15)</f>
        <v>90184032.28</v>
      </c>
      <c r="H16" s="17" t="n">
        <f aca="false">SUM(H11:H15)</f>
        <v>-1080027</v>
      </c>
      <c r="I16" s="48" t="n">
        <f aca="false">SUM(I11:I15)</f>
        <v>-3254808.72000002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'TX-CON-FLSH'!L19</f>
        <v>-44005599</v>
      </c>
      <c r="E19" s="47" t="n">
        <f aca="false">'TX-CON-FLSH'!M19</f>
        <v>-76688957</v>
      </c>
      <c r="F19" s="13" t="n">
        <f aca="false">'TX-CON-GL '!D19</f>
        <v>-26248753</v>
      </c>
      <c r="G19" s="47" t="n">
        <f aca="false">'TX-CON-GL '!E19</f>
        <v>-52860936.36</v>
      </c>
      <c r="H19" s="13" t="n">
        <f aca="false">F19-D19</f>
        <v>17756846</v>
      </c>
      <c r="I19" s="47" t="n">
        <f aca="false">G19-E19</f>
        <v>23828020.64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'TX-CON-FLSH'!L20</f>
        <v>0</v>
      </c>
      <c r="E20" s="47" t="n">
        <f aca="false">'TX-CON-FLSH'!M20</f>
        <v>0</v>
      </c>
      <c r="F20" s="13" t="n">
        <f aca="false">'TX-CON-GL '!D20</f>
        <v>0</v>
      </c>
      <c r="G20" s="47" t="n">
        <f aca="false">'TX-CON-GL '!E20</f>
        <v>3132421.89</v>
      </c>
      <c r="H20" s="13" t="n">
        <f aca="false">F20-D20</f>
        <v>0</v>
      </c>
      <c r="I20" s="47" t="n">
        <f aca="false">G20-E20</f>
        <v>3132421.89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'TX-CON-FLSH'!L21</f>
        <v>-2764333</v>
      </c>
      <c r="E21" s="47" t="n">
        <f aca="false">'TX-CON-FLSH'!M21</f>
        <v>-4798807</v>
      </c>
      <c r="F21" s="13" t="n">
        <f aca="false">'TX-CON-GL '!D21</f>
        <v>-4169082</v>
      </c>
      <c r="G21" s="47" t="n">
        <f aca="false">'TX-CON-GL '!E21</f>
        <v>-7317489</v>
      </c>
      <c r="H21" s="13" t="n">
        <f aca="false">F21-D21</f>
        <v>-1404749</v>
      </c>
      <c r="I21" s="47" t="n">
        <f aca="false">G21-E21</f>
        <v>-2518682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'TX-CON-FLSH'!L22</f>
        <v>0</v>
      </c>
      <c r="E22" s="47" t="n">
        <f aca="false">'TX-CON-FLSH'!M22</f>
        <v>0</v>
      </c>
      <c r="F22" s="13" t="n">
        <f aca="false">'TX-CON-GL '!D22</f>
        <v>0</v>
      </c>
      <c r="G22" s="47" t="n">
        <f aca="false">'TX-CON-GL 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'TX-CON-FLSH'!L23</f>
        <v>6742</v>
      </c>
      <c r="E23" s="47" t="n">
        <f aca="false">'TX-CON-FLSH'!M23</f>
        <v>11742</v>
      </c>
      <c r="F23" s="13" t="n">
        <f aca="false">'TX-CON-GL '!D23</f>
        <v>9009</v>
      </c>
      <c r="G23" s="47" t="n">
        <f aca="false">'TX-CON-GL '!E23</f>
        <v>15454.2</v>
      </c>
      <c r="H23" s="13" t="n">
        <f aca="false">F23-D23</f>
        <v>2267</v>
      </c>
      <c r="I23" s="47" t="n">
        <f aca="false">G23-E23</f>
        <v>3712.2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-46763190</v>
      </c>
      <c r="E24" s="48" t="n">
        <f aca="false">SUM(E19:E23)</f>
        <v>-81476022</v>
      </c>
      <c r="F24" s="17" t="n">
        <f aca="false">SUM(F19:F23)</f>
        <v>-30408826</v>
      </c>
      <c r="G24" s="48" t="n">
        <f aca="false">SUM(G19:G23)</f>
        <v>-57030549.27</v>
      </c>
      <c r="H24" s="17" t="n">
        <f aca="false">SUM(H19:H23)</f>
        <v>16354364</v>
      </c>
      <c r="I24" s="48" t="n">
        <f aca="false">SUM(I19:I23)</f>
        <v>24445472.73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'TX-CON-FLSH'!L27</f>
        <v>34026976</v>
      </c>
      <c r="E27" s="47" t="n">
        <f aca="false">'TX-CON-FLSH'!M27</f>
        <v>62195394</v>
      </c>
      <c r="F27" s="13" t="n">
        <f aca="false">'TX-CON-GL '!D27</f>
        <v>5362891</v>
      </c>
      <c r="G27" s="47" t="n">
        <f aca="false">'TX-CON-GL '!E27</f>
        <v>9374197.5033</v>
      </c>
      <c r="H27" s="13" t="n">
        <f aca="false">F27-D27</f>
        <v>-28664085</v>
      </c>
      <c r="I27" s="47" t="n">
        <f aca="false">G27-E27</f>
        <v>-52821196.4967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'TX-CON-FLSH'!L28</f>
        <v>-35431725</v>
      </c>
      <c r="E28" s="47" t="n">
        <f aca="false">'TX-CON-FLSH'!M28</f>
        <v>-64714076</v>
      </c>
      <c r="F28" s="13" t="n">
        <f aca="false">'TX-CON-GL '!D28</f>
        <v>-19866562</v>
      </c>
      <c r="G28" s="47" t="n">
        <f aca="false">'TX-CON-GL '!E28</f>
        <v>-28308435.6909</v>
      </c>
      <c r="H28" s="13" t="n">
        <f aca="false">F28-D28</f>
        <v>15565163</v>
      </c>
      <c r="I28" s="47" t="n">
        <f aca="false">G28-E28</f>
        <v>36405640.3091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-1404749</v>
      </c>
      <c r="E29" s="48" t="n">
        <f aca="false">SUM(E27:E28)</f>
        <v>-2518682</v>
      </c>
      <c r="F29" s="17" t="n">
        <f aca="false">SUM(F27:F28)</f>
        <v>-14503671</v>
      </c>
      <c r="G29" s="48" t="n">
        <f aca="false">SUM(G27:G28)</f>
        <v>-18934238.1876</v>
      </c>
      <c r="H29" s="17" t="n">
        <f aca="false">SUM(H27:H28)</f>
        <v>-13098922</v>
      </c>
      <c r="I29" s="48" t="n">
        <f aca="false">SUM(I27:I28)</f>
        <v>-16415556.1876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'TX-CON-FLSH'!L32</f>
        <v>0</v>
      </c>
      <c r="E32" s="47" t="n">
        <f aca="false">'TX-CON-FLSH'!M32</f>
        <v>0</v>
      </c>
      <c r="F32" s="13" t="n">
        <f aca="false">'TX-CON-GL '!D32</f>
        <v>-62854</v>
      </c>
      <c r="G32" s="47" t="n">
        <f aca="false">'TX-CON-GL '!E32</f>
        <v>-111490.954</v>
      </c>
      <c r="H32" s="13" t="n">
        <f aca="false">F32-D32</f>
        <v>-62854</v>
      </c>
      <c r="I32" s="47" t="n">
        <f aca="false">G32-E32</f>
        <v>-111490.954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'TX-CON-FLSH'!L33</f>
        <v>1220057</v>
      </c>
      <c r="E33" s="47" t="n">
        <f aca="false">'TX-CON-FLSH'!M33</f>
        <v>2100663.3152873</v>
      </c>
      <c r="F33" s="13" t="n">
        <f aca="false">'TX-CON-GL '!D33</f>
        <v>0</v>
      </c>
      <c r="G33" s="47" t="n">
        <f aca="false">'TX-CON-GL '!E33</f>
        <v>0</v>
      </c>
      <c r="H33" s="13" t="n">
        <f aca="false">F33-D33</f>
        <v>-1220057</v>
      </c>
      <c r="I33" s="47" t="n">
        <f aca="false">G33-E33</f>
        <v>-2100663.3152873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'TX-CON-FLSH'!L34</f>
        <v>0</v>
      </c>
      <c r="E34" s="47" t="n">
        <f aca="false">'TX-CON-FLSH'!M34</f>
        <v>0</v>
      </c>
      <c r="F34" s="13" t="n">
        <f aca="false">'TX-CON-GL '!D34</f>
        <v>0</v>
      </c>
      <c r="G34" s="47" t="n">
        <f aca="false">'TX-CON-GL 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'TX-CON-FLSH'!L35</f>
        <v>0</v>
      </c>
      <c r="E35" s="47" t="n">
        <f aca="false">'TX-CON-FLSH'!M35</f>
        <v>0</v>
      </c>
      <c r="F35" s="13" t="n">
        <f aca="false">'TX-CON-GL '!D35</f>
        <v>0</v>
      </c>
      <c r="G35" s="47" t="n">
        <f aca="false">'TX-CON-GL '!E35</f>
        <v>0.01</v>
      </c>
      <c r="H35" s="13" t="n">
        <f aca="false">F35-D35</f>
        <v>0</v>
      </c>
      <c r="I35" s="47" t="n">
        <f aca="false">G35-E35</f>
        <v>0.01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1220057</v>
      </c>
      <c r="E36" s="48" t="n">
        <f aca="false">SUM(E32:E35)</f>
        <v>2100663.3152873</v>
      </c>
      <c r="F36" s="17" t="n">
        <f aca="false">SUM(F32:F35)</f>
        <v>-62854</v>
      </c>
      <c r="G36" s="48" t="n">
        <f aca="false">SUM(G32:G35)</f>
        <v>-111490.944</v>
      </c>
      <c r="H36" s="17" t="n">
        <f aca="false">SUM(H32:H35)</f>
        <v>-1282911</v>
      </c>
      <c r="I36" s="48" t="n">
        <f aca="false">SUM(I32:I35)</f>
        <v>-2212154.2592873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'TX-CON-FLSH'!L39</f>
        <v>1121449</v>
      </c>
      <c r="E39" s="47" t="n">
        <f aca="false">'TX-CON-FLSH'!M39</f>
        <v>1995819</v>
      </c>
      <c r="F39" s="13" t="n">
        <f aca="false">'TX-CON-GL '!D39</f>
        <v>-18900</v>
      </c>
      <c r="G39" s="47" t="n">
        <f aca="false">'TX-CON-GL '!E39</f>
        <v>-33642</v>
      </c>
      <c r="H39" s="13" t="n">
        <f aca="false">F39-D39</f>
        <v>-1140349</v>
      </c>
      <c r="I39" s="47" t="n">
        <f aca="false">G39-E39</f>
        <v>-2029461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'TX-CON-FLSH'!L40</f>
        <v>-7740132</v>
      </c>
      <c r="E40" s="47" t="n">
        <f aca="false">'TX-CON-FLSH'!M40</f>
        <v>-13774331</v>
      </c>
      <c r="F40" s="13" t="n">
        <f aca="false">'TX-CON-GL '!D40</f>
        <v>-6964765</v>
      </c>
      <c r="G40" s="47" t="n">
        <f aca="false">'TX-CON-GL '!E40</f>
        <v>-13531828.14</v>
      </c>
      <c r="H40" s="13" t="n">
        <f aca="false">F40-D40</f>
        <v>775367</v>
      </c>
      <c r="I40" s="47" t="n">
        <f aca="false">G40-E40</f>
        <v>242502.859999999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'TX-CON-FLSH'!L41</f>
        <v>0</v>
      </c>
      <c r="E41" s="47" t="n">
        <f aca="false">'TX-CON-FLSH'!M41</f>
        <v>0</v>
      </c>
      <c r="F41" s="13" t="n">
        <f aca="false">'TX-CON-GL '!D41</f>
        <v>0</v>
      </c>
      <c r="G41" s="47" t="n">
        <f aca="false">'TX-CON-GL '!E41</f>
        <v>-539228</v>
      </c>
      <c r="H41" s="13" t="n">
        <f aca="false">F41-D41</f>
        <v>0</v>
      </c>
      <c r="I41" s="47" t="n">
        <f aca="false">G41-E41</f>
        <v>-539228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-7740132</v>
      </c>
      <c r="E42" s="48" t="n">
        <f aca="false">SUM(E40:E41)</f>
        <v>-13774331</v>
      </c>
      <c r="F42" s="17" t="n">
        <f aca="false">SUM(F40:F41)</f>
        <v>-6964765</v>
      </c>
      <c r="G42" s="48" t="n">
        <f aca="false">SUM(G40:G41)</f>
        <v>-14071056.14</v>
      </c>
      <c r="H42" s="17" t="n">
        <f aca="false">SUM(H40:H41)</f>
        <v>775367</v>
      </c>
      <c r="I42" s="48" t="n">
        <f aca="false">SUM(I40:I41)</f>
        <v>-296725.140000001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-6618683</v>
      </c>
      <c r="E43" s="48" t="n">
        <f aca="false">E42+E39</f>
        <v>-11778512</v>
      </c>
      <c r="F43" s="17" t="n">
        <f aca="false">F42+F39</f>
        <v>-6983665</v>
      </c>
      <c r="G43" s="48" t="n">
        <f aca="false">G42+G39</f>
        <v>-14104698.14</v>
      </c>
      <c r="H43" s="17" t="n">
        <f aca="false">H42+H39</f>
        <v>-364982</v>
      </c>
      <c r="I43" s="48" t="n">
        <f aca="false">I42+I39</f>
        <v>-2326186.14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'TX-CON-FLSH'!L45</f>
        <v>0</v>
      </c>
      <c r="E45" s="47" t="n">
        <f aca="false">'TX-CON-FLSH'!M45</f>
        <v>0</v>
      </c>
      <c r="F45" s="13" t="n">
        <f aca="false">'TX-CON-GL '!D45</f>
        <v>0</v>
      </c>
      <c r="G45" s="47" t="n">
        <f aca="false">'TX-CON-GL 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'TX-CON-FLSH'!L47</f>
        <v>0</v>
      </c>
      <c r="E47" s="47" t="n">
        <f aca="false">'TX-CON-FLSH'!M47</f>
        <v>0</v>
      </c>
      <c r="F47" s="13" t="n">
        <f aca="false">'TX-CON-GL '!D47</f>
        <v>0</v>
      </c>
      <c r="G47" s="47" t="n">
        <f aca="false">'TX-CON-GL '!E47</f>
        <v>-69038</v>
      </c>
      <c r="H47" s="13" t="n">
        <f aca="false">F47-D47</f>
        <v>0</v>
      </c>
      <c r="I47" s="47" t="n">
        <f aca="false">G47-E47</f>
        <v>-69038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'TX-CON-FLSH'!L49</f>
        <v>0</v>
      </c>
      <c r="E49" s="47" t="n">
        <f aca="false">'TX-CON-FLSH'!M49</f>
        <v>0</v>
      </c>
      <c r="F49" s="13" t="n">
        <f aca="false">'TX-CON-GL '!D49</f>
        <v>-527522</v>
      </c>
      <c r="G49" s="47" t="n">
        <f aca="false">'TX-CON-GL '!E49</f>
        <v>-908789.774</v>
      </c>
      <c r="H49" s="13" t="n">
        <f aca="false">F49-D49</f>
        <v>-527522</v>
      </c>
      <c r="I49" s="47" t="n">
        <f aca="false">G49-E49</f>
        <v>-908789.774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'TX-CON-FLSH'!L51</f>
        <v>0</v>
      </c>
      <c r="E51" s="47" t="n">
        <f aca="false">'TX-CON-FLSH'!M51</f>
        <v>-14560</v>
      </c>
      <c r="F51" s="13" t="n">
        <f aca="false">'TX-CON-GL '!D51</f>
        <v>-9009</v>
      </c>
      <c r="G51" s="47" t="n">
        <f aca="false">'TX-CON-GL '!E51</f>
        <v>-15454.2</v>
      </c>
      <c r="H51" s="13" t="n">
        <f aca="false">F51-D51</f>
        <v>-9009</v>
      </c>
      <c r="I51" s="47" t="n">
        <f aca="false">G51-E51</f>
        <v>-894.200000000001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'TX-CON-FLSH'!L54</f>
        <v>0</v>
      </c>
      <c r="E54" s="47" t="n">
        <f aca="false">'TX-CON-FLSH'!M54</f>
        <v>-1066961</v>
      </c>
      <c r="F54" s="13" t="n">
        <f aca="false">'TX-CON-GL '!D54</f>
        <v>-44868726</v>
      </c>
      <c r="G54" s="47" t="n">
        <f aca="false">'TX-CON-GL '!E54</f>
        <v>-1061267.19</v>
      </c>
      <c r="H54" s="13" t="n">
        <f aca="false">F54-D54</f>
        <v>-44868726</v>
      </c>
      <c r="I54" s="47" t="n">
        <f aca="false">G54-E54</f>
        <v>5693.81000000006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'TX-CON-FLSH'!L55</f>
        <v>0</v>
      </c>
      <c r="E55" s="47" t="n">
        <f aca="false">'TX-CON-FLSH'!M55</f>
        <v>-155300</v>
      </c>
      <c r="F55" s="13" t="n">
        <f aca="false">'TX-CON-GL '!D55</f>
        <v>3992658</v>
      </c>
      <c r="G55" s="47" t="n">
        <f aca="false">'TX-CON-GL '!E55</f>
        <v>-802697</v>
      </c>
      <c r="H55" s="13" t="n">
        <f aca="false">F55-D55</f>
        <v>3992658</v>
      </c>
      <c r="I55" s="47" t="n">
        <f aca="false">G55-E55</f>
        <v>-647397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-1222261</v>
      </c>
      <c r="F56" s="17" t="n">
        <f aca="false">SUM(F54:F55)</f>
        <v>-40876068</v>
      </c>
      <c r="G56" s="48" t="n">
        <f aca="false">SUM(G54:G55)</f>
        <v>-1863964.19</v>
      </c>
      <c r="H56" s="17" t="n">
        <f aca="false">SUM(H54:H55)</f>
        <v>-40876068</v>
      </c>
      <c r="I56" s="48" t="n">
        <f aca="false">SUM(I54:I55)</f>
        <v>-641703.19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'TX-CON-FLSH'!L59</f>
        <v>0</v>
      </c>
      <c r="E59" s="47" t="n">
        <f aca="false">'TX-CON-FLSH'!M59</f>
        <v>0</v>
      </c>
      <c r="F59" s="13" t="n">
        <f aca="false">'TX-CON-GL '!D59</f>
        <v>0</v>
      </c>
      <c r="G59" s="47" t="n">
        <f aca="false">'TX-CON-GL '!E59</f>
        <v>9346.32</v>
      </c>
      <c r="H59" s="13" t="n">
        <f aca="false">F59-D59</f>
        <v>0</v>
      </c>
      <c r="I59" s="47" t="n">
        <f aca="false">G59-E59</f>
        <v>9346.32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'TX-CON-FLSH'!L60</f>
        <v>0</v>
      </c>
      <c r="E60" s="47" t="n">
        <f aca="false">'TX-CON-FLSH'!M60</f>
        <v>0</v>
      </c>
      <c r="F60" s="13" t="n">
        <f aca="false">'TX-CON-GL '!D60</f>
        <v>0</v>
      </c>
      <c r="G60" s="47" t="n">
        <f aca="false">'TX-CON-GL '!E60</f>
        <v>4066916</v>
      </c>
      <c r="H60" s="13" t="n">
        <f aca="false">F60-D60</f>
        <v>0</v>
      </c>
      <c r="I60" s="47" t="n">
        <f aca="false">G60-E60</f>
        <v>4066916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4076262.32</v>
      </c>
      <c r="H61" s="17" t="n">
        <f aca="false">SUM(H59:H60)</f>
        <v>0</v>
      </c>
      <c r="I61" s="48" t="n">
        <f aca="false">SUM(I59:I60)</f>
        <v>4076262.32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'TX-CON-FLSH'!L64</f>
        <v>0</v>
      </c>
      <c r="E64" s="47" t="n">
        <f aca="false">'TX-CON-FLSH'!M64</f>
        <v>0</v>
      </c>
      <c r="F64" s="13" t="n">
        <f aca="false">'TX-CON-GL '!D64</f>
        <v>-8262262</v>
      </c>
      <c r="G64" s="47" t="n">
        <f aca="false">'TX-CON-GL '!E64</f>
        <v>-2287674.56</v>
      </c>
      <c r="H64" s="13" t="n">
        <f aca="false">F64-D64</f>
        <v>-8262262</v>
      </c>
      <c r="I64" s="47" t="n">
        <f aca="false">G64-E64</f>
        <v>-2287674.56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'TX-CON-FLSH'!L65</f>
        <v>0</v>
      </c>
      <c r="E65" s="47" t="n">
        <f aca="false">'TX-CON-FLSH'!M65</f>
        <v>0</v>
      </c>
      <c r="F65" s="13" t="n">
        <f aca="false">'TX-CON-GL '!D65</f>
        <v>0</v>
      </c>
      <c r="G65" s="47" t="n">
        <f aca="false">'TX-CON-GL '!E65</f>
        <v>-1590136</v>
      </c>
      <c r="H65" s="13" t="n">
        <f aca="false">F65-D65</f>
        <v>0</v>
      </c>
      <c r="I65" s="47" t="n">
        <f aca="false">G65-E65</f>
        <v>-1590136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-8262262</v>
      </c>
      <c r="G66" s="48" t="n">
        <f aca="false">SUM(G64:G65)</f>
        <v>-3877810.56</v>
      </c>
      <c r="H66" s="17" t="n">
        <f aca="false">SUM(H64:H65)</f>
        <v>-8262262</v>
      </c>
      <c r="I66" s="48" t="n">
        <f aca="false">SUM(I64:I65)</f>
        <v>-3877810.56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'TX-CON-FLSH'!L70</f>
        <v>0</v>
      </c>
      <c r="E70" s="47" t="n">
        <f aca="false">'TX-CON-FLSH'!M70</f>
        <v>278126</v>
      </c>
      <c r="F70" s="13" t="n">
        <f aca="false">'TX-CON-GL '!D70</f>
        <v>0</v>
      </c>
      <c r="G70" s="47" t="n">
        <f aca="false">'TX-CON-GL '!E70</f>
        <v>723632.56</v>
      </c>
      <c r="H70" s="13" t="n">
        <f aca="false">F70-D70</f>
        <v>0</v>
      </c>
      <c r="I70" s="47" t="n">
        <f aca="false">G70-E70</f>
        <v>445506.56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'TX-CON-FLSH'!L71</f>
        <v>0</v>
      </c>
      <c r="E71" s="47" t="n">
        <f aca="false">'TX-CON-FLSH'!M71</f>
        <v>1825706</v>
      </c>
      <c r="F71" s="13" t="n">
        <f aca="false">'TX-CON-GL '!D71</f>
        <v>0</v>
      </c>
      <c r="G71" s="47" t="n">
        <f aca="false">'TX-CON-GL '!E71</f>
        <v>0</v>
      </c>
      <c r="H71" s="13" t="n">
        <f aca="false">F71-D71</f>
        <v>0</v>
      </c>
      <c r="I71" s="47" t="n">
        <f aca="false">G71-E71</f>
        <v>-1825706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2103832</v>
      </c>
      <c r="F72" s="17" t="n">
        <f aca="false">SUM(F70:F71)</f>
        <v>0</v>
      </c>
      <c r="G72" s="48" t="n">
        <f aca="false">SUM(G70:G71)</f>
        <v>723632.56</v>
      </c>
      <c r="H72" s="17" t="n">
        <f aca="false">SUM(H70:H71)</f>
        <v>0</v>
      </c>
      <c r="I72" s="48" t="n">
        <f aca="false">SUM(I70:I71)</f>
        <v>-1380199.44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'TX-CON-FLSH'!L73</f>
        <v>0</v>
      </c>
      <c r="E73" s="47" t="n">
        <f aca="false">'TX-CON-FLSH'!M73</f>
        <v>0</v>
      </c>
      <c r="F73" s="13" t="n">
        <f aca="false">'TX-CON-GL '!D73</f>
        <v>0</v>
      </c>
      <c r="G73" s="47" t="n">
        <f aca="false">'TX-CON-GL 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'TX-CON-FLSH'!L74</f>
        <v>0</v>
      </c>
      <c r="E74" s="47" t="n">
        <f aca="false">'TX-CON-FLSH'!M74</f>
        <v>-975946</v>
      </c>
      <c r="F74" s="13" t="n">
        <f aca="false">'TX-CON-GL '!D74</f>
        <v>0</v>
      </c>
      <c r="G74" s="47" t="n">
        <f aca="false">'TX-CON-GL '!E74</f>
        <v>474445</v>
      </c>
      <c r="H74" s="13" t="n">
        <f aca="false">F74-D74</f>
        <v>0</v>
      </c>
      <c r="I74" s="47" t="n">
        <f aca="false">G74-E74</f>
        <v>1450391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'TX-CON-FLSH'!L75</f>
        <v>0</v>
      </c>
      <c r="E75" s="47" t="n">
        <f aca="false">'TX-CON-FLSH'!M75</f>
        <v>86397</v>
      </c>
      <c r="F75" s="13" t="n">
        <f aca="false">'TX-CON-GL '!D75</f>
        <v>0</v>
      </c>
      <c r="G75" s="47" t="n">
        <f aca="false">'TX-CON-GL '!E75</f>
        <v>86400</v>
      </c>
      <c r="H75" s="13" t="n">
        <f aca="false">F75-D75</f>
        <v>0</v>
      </c>
      <c r="I75" s="47" t="n">
        <f aca="false">G75-E75</f>
        <v>3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'TX-CON-FLSH'!L76</f>
        <v>0</v>
      </c>
      <c r="E76" s="47" t="n">
        <f aca="false">'TX-CON-FLSH'!M76</f>
        <v>-9088</v>
      </c>
      <c r="F76" s="13" t="n">
        <f aca="false">'TX-CON-GL '!D76</f>
        <v>0</v>
      </c>
      <c r="G76" s="47" t="n">
        <f aca="false">'TX-CON-GL '!E76</f>
        <v>-9087.55</v>
      </c>
      <c r="H76" s="13" t="n">
        <f aca="false">F76-D76</f>
        <v>0</v>
      </c>
      <c r="I76" s="47" t="n">
        <f aca="false">G76-E76</f>
        <v>0.450000000000728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'TX-CON-FLSH'!L77</f>
        <v>0</v>
      </c>
      <c r="E77" s="47" t="n">
        <f aca="false">'TX-CON-FLSH'!M77</f>
        <v>0</v>
      </c>
      <c r="F77" s="13" t="n">
        <f aca="false">'TX-CON-GL '!D77</f>
        <v>0</v>
      </c>
      <c r="G77" s="47" t="n">
        <f aca="false">'TX-CON-GL '!E77</f>
        <v>-820000</v>
      </c>
      <c r="H77" s="13" t="n">
        <f aca="false">F77-D77</f>
        <v>0</v>
      </c>
      <c r="I77" s="47" t="n">
        <f aca="false">G77-E77</f>
        <v>-820000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'TX-CON-FLSH'!L78</f>
        <v>0</v>
      </c>
      <c r="E78" s="47" t="n">
        <f aca="false">'TX-CON-FLSH'!M78</f>
        <v>0</v>
      </c>
      <c r="F78" s="13" t="n">
        <f aca="false">'TX-CON-GL '!D78</f>
        <v>0</v>
      </c>
      <c r="G78" s="47" t="n">
        <f aca="false">'TX-CON-GL 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'TX-CON-FLSH'!L79</f>
        <v>0</v>
      </c>
      <c r="E79" s="47" t="n">
        <f aca="false">'TX-CON-FLSH'!M79</f>
        <v>0</v>
      </c>
      <c r="F79" s="13" t="n">
        <f aca="false">'TX-CON-GL '!D79</f>
        <v>0</v>
      </c>
      <c r="G79" s="47" t="n">
        <f aca="false">'TX-CON-GL 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'TX-CON-FLSH'!L80</f>
        <v>0</v>
      </c>
      <c r="E80" s="47" t="n">
        <f aca="false">'TX-CON-FLSH'!M80</f>
        <v>0</v>
      </c>
      <c r="F80" s="13" t="n">
        <f aca="false">'TX-CON-GL '!D80</f>
        <v>0</v>
      </c>
      <c r="G80" s="47" t="n">
        <f aca="false">'TX-CON-GL 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'TX-CON-FLSH'!L81</f>
        <v>0</v>
      </c>
      <c r="E81" s="47" t="n">
        <f aca="false">'TX-CON-FLSH'!M81</f>
        <v>-6827</v>
      </c>
      <c r="F81" s="13" t="n">
        <f aca="false">'TX-CON-GL '!D81</f>
        <v>0</v>
      </c>
      <c r="G81" s="47" t="n">
        <f aca="false">'TX-CON-GL '!E81</f>
        <v>-54818</v>
      </c>
      <c r="H81" s="13" t="n">
        <f aca="false">F81-D81</f>
        <v>0</v>
      </c>
      <c r="I81" s="47" t="n">
        <f aca="false">G81-E81</f>
        <v>-47991</v>
      </c>
    </row>
    <row r="82" customFormat="false" ht="20.25" hidden="false" customHeight="true" outlineLevel="0" collapsed="false">
      <c r="A82" s="79"/>
      <c r="B82" s="80"/>
      <c r="C82" s="81" t="s">
        <v>96</v>
      </c>
      <c r="D82" s="136" t="n">
        <f aca="false">D16+D24+D29+D36+D43+D45+D47+D49</f>
        <v>0</v>
      </c>
      <c r="E82" s="88" t="n">
        <f aca="false">SUM(E72:E81)+E16+E24+E29+E36+E43+E45+E47+E49+E51+E56+E61+E66</f>
        <v>-272164.684712704</v>
      </c>
      <c r="F82" s="136" t="n">
        <f aca="false">F16+F24+F29+F36+F43+F45+F47+F49</f>
        <v>0</v>
      </c>
      <c r="G82" s="88" t="n">
        <f aca="false">SUM(G72:G81)+G16+G24+G29+G36+G43+G45+G47+G49+G51+G56+G61+G66</f>
        <v>-2255166.6556</v>
      </c>
      <c r="H82" s="136" t="n">
        <f aca="false">H16+H24+H29+H36+H43+H45+H47+H49</f>
        <v>0</v>
      </c>
      <c r="I82" s="88" t="n">
        <f aca="false">SUM(I72:I81)+I16+I24+I29+I36+I43+I45+I47+I49+I51+I56+I61+I66</f>
        <v>-1983001.97088731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41" activePane="bottomRight" state="frozen"/>
      <selection pane="topLeft" activeCell="A1" activeCellId="0" sqref="A1"/>
      <selection pane="topRight" activeCell="D1" activeCellId="0" sqref="D1"/>
      <selection pane="bottomLeft" activeCell="A41" activeCellId="0" sqref="A41"/>
      <selection pane="bottomRigh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162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'WE-FLSH'!L11</f>
        <v>19766941</v>
      </c>
      <c r="E11" s="47" t="n">
        <f aca="false">'WE-FLSH'!M11</f>
        <v>37756664</v>
      </c>
      <c r="F11" s="13" t="n">
        <f aca="false">'WE-GL '!D11</f>
        <v>19649168</v>
      </c>
      <c r="G11" s="47" t="n">
        <f aca="false">'WE-GL '!E11</f>
        <v>39531158.96</v>
      </c>
      <c r="H11" s="13" t="n">
        <f aca="false">F11-D11</f>
        <v>-117773</v>
      </c>
      <c r="I11" s="47" t="n">
        <f aca="false">G11-E11</f>
        <v>1774494.96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'WE-FLSH'!L12</f>
        <v>0</v>
      </c>
      <c r="E12" s="47" t="n">
        <f aca="false">'WE-FLSH'!M12</f>
        <v>0</v>
      </c>
      <c r="F12" s="13" t="n">
        <f aca="false">'WE-GL '!D12</f>
        <v>0</v>
      </c>
      <c r="G12" s="47" t="n">
        <f aca="false">'WE-GL '!E12</f>
        <v>-1088135.08</v>
      </c>
      <c r="H12" s="13" t="n">
        <f aca="false">F12-D12</f>
        <v>0</v>
      </c>
      <c r="I12" s="47" t="n">
        <f aca="false">G12-E12</f>
        <v>-1088135.08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'WE-FLSH'!L13</f>
        <v>14254931</v>
      </c>
      <c r="E13" s="47" t="n">
        <f aca="false">'WE-FLSH'!M13</f>
        <v>26063190</v>
      </c>
      <c r="F13" s="13" t="n">
        <f aca="false">'WE-GL '!D13</f>
        <v>14109160</v>
      </c>
      <c r="G13" s="47" t="n">
        <f aca="false">'WE-GL '!E13</f>
        <v>25626414</v>
      </c>
      <c r="H13" s="13" t="n">
        <f aca="false">F13-D13</f>
        <v>-145771</v>
      </c>
      <c r="I13" s="47" t="n">
        <f aca="false">G13-E13</f>
        <v>-436776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'WE-FLSH'!L14</f>
        <v>0</v>
      </c>
      <c r="E14" s="47" t="n">
        <f aca="false">'WE-FLSH'!M14</f>
        <v>0</v>
      </c>
      <c r="F14" s="13" t="n">
        <f aca="false">'WE-GL '!D14</f>
        <v>0</v>
      </c>
      <c r="G14" s="47" t="n">
        <f aca="false">'WE-GL 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'WE-FLSH'!L15</f>
        <v>0</v>
      </c>
      <c r="E15" s="47" t="n">
        <f aca="false">'WE-FLSH'!M15</f>
        <v>0</v>
      </c>
      <c r="F15" s="13" t="n">
        <f aca="false">'WE-GL '!D15</f>
        <v>0</v>
      </c>
      <c r="G15" s="47" t="n">
        <f aca="false">'WE-GL 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34021872</v>
      </c>
      <c r="E16" s="48" t="n">
        <f aca="false">SUM(E11:E15)</f>
        <v>63819854</v>
      </c>
      <c r="F16" s="17" t="n">
        <f aca="false">SUM(F11:F15)</f>
        <v>33758328</v>
      </c>
      <c r="G16" s="48" t="n">
        <f aca="false">SUM(G11:G15)</f>
        <v>64069437.88</v>
      </c>
      <c r="H16" s="17" t="n">
        <f aca="false">SUM(H11:H15)</f>
        <v>-263544</v>
      </c>
      <c r="I16" s="48" t="n">
        <f aca="false">SUM(I11:I15)</f>
        <v>249583.880000001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'WE-FLSH'!L19</f>
        <v>-17073962</v>
      </c>
      <c r="E19" s="47" t="n">
        <f aca="false">'WE-FLSH'!M19</f>
        <v>-30540863</v>
      </c>
      <c r="F19" s="13" t="n">
        <f aca="false">'WE-GL '!D19</f>
        <v>-20216851</v>
      </c>
      <c r="G19" s="47" t="n">
        <f aca="false">'WE-GL '!E19</f>
        <v>-37033601.96</v>
      </c>
      <c r="H19" s="13" t="n">
        <f aca="false">F19-D19</f>
        <v>-3142889</v>
      </c>
      <c r="I19" s="47" t="n">
        <f aca="false">G19-E19</f>
        <v>-6492738.96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'WE-FLSH'!L20</f>
        <v>0</v>
      </c>
      <c r="E20" s="47" t="n">
        <f aca="false">'WE-FLSH'!M20</f>
        <v>0</v>
      </c>
      <c r="F20" s="13" t="n">
        <f aca="false">'WE-GL '!D20</f>
        <v>0</v>
      </c>
      <c r="G20" s="47" t="n">
        <f aca="false">'WE-GL '!E20</f>
        <v>-186160.06</v>
      </c>
      <c r="H20" s="13" t="n">
        <f aca="false">F20-D20</f>
        <v>0</v>
      </c>
      <c r="I20" s="47" t="n">
        <f aca="false">G20-E20</f>
        <v>-186160.06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'WE-FLSH'!L21</f>
        <v>-17161515</v>
      </c>
      <c r="E21" s="47" t="n">
        <f aca="false">'WE-FLSH'!M21</f>
        <v>-32130997</v>
      </c>
      <c r="F21" s="13" t="n">
        <f aca="false">'WE-GL '!D21</f>
        <v>-13572026</v>
      </c>
      <c r="G21" s="47" t="n">
        <f aca="false">'WE-GL '!E21</f>
        <v>-24645930</v>
      </c>
      <c r="H21" s="13" t="n">
        <f aca="false">F21-D21</f>
        <v>3589489</v>
      </c>
      <c r="I21" s="47" t="n">
        <f aca="false">G21-E21</f>
        <v>7485067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'WE-FLSH'!L22</f>
        <v>0</v>
      </c>
      <c r="E22" s="47" t="n">
        <f aca="false">'WE-FLSH'!M22</f>
        <v>0</v>
      </c>
      <c r="F22" s="13" t="n">
        <f aca="false">'WE-GL '!D22</f>
        <v>0</v>
      </c>
      <c r="G22" s="47" t="n">
        <f aca="false">'WE-GL 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'WE-FLSH'!L23</f>
        <v>282518</v>
      </c>
      <c r="E23" s="47" t="n">
        <f aca="false">'WE-FLSH'!M23</f>
        <v>486431</v>
      </c>
      <c r="F23" s="13" t="n">
        <f aca="false">'WE-GL '!D23</f>
        <v>284811</v>
      </c>
      <c r="G23" s="47" t="n">
        <f aca="false">'WE-GL '!E23</f>
        <v>515792.721</v>
      </c>
      <c r="H23" s="13" t="n">
        <f aca="false">F23-D23</f>
        <v>2293</v>
      </c>
      <c r="I23" s="47" t="n">
        <f aca="false">G23-E23</f>
        <v>29361.721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-33952959</v>
      </c>
      <c r="E24" s="48" t="n">
        <f aca="false">SUM(E19:E23)</f>
        <v>-62185429</v>
      </c>
      <c r="F24" s="17" t="n">
        <f aca="false">SUM(F19:F23)</f>
        <v>-33504066</v>
      </c>
      <c r="G24" s="48" t="n">
        <f aca="false">SUM(G19:G23)</f>
        <v>-61349899.299</v>
      </c>
      <c r="H24" s="17" t="n">
        <f aca="false">SUM(H19:H23)</f>
        <v>448893</v>
      </c>
      <c r="I24" s="48" t="n">
        <f aca="false">SUM(I19:I23)</f>
        <v>835529.700999999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'WE-FLSH'!L27</f>
        <v>0</v>
      </c>
      <c r="E27" s="47" t="n">
        <f aca="false">'WE-FLSH'!M27</f>
        <v>0</v>
      </c>
      <c r="F27" s="13" t="n">
        <f aca="false">'WE-GL '!D27</f>
        <v>0</v>
      </c>
      <c r="G27" s="47" t="n">
        <f aca="false">'WE-GL '!E27</f>
        <v>0</v>
      </c>
      <c r="H27" s="13" t="n">
        <f aca="false">F27-D27</f>
        <v>0</v>
      </c>
      <c r="I27" s="47" t="n">
        <f aca="false">G27-E27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'WE-FLSH'!L28</f>
        <v>0</v>
      </c>
      <c r="E28" s="47" t="n">
        <f aca="false">'WE-FLSH'!M28</f>
        <v>0</v>
      </c>
      <c r="F28" s="13" t="n">
        <f aca="false">'WE-GL '!D28</f>
        <v>0</v>
      </c>
      <c r="G28" s="47" t="n">
        <f aca="false">'WE-GL '!E28</f>
        <v>0</v>
      </c>
      <c r="H28" s="13" t="n">
        <f aca="false">F28-D28</f>
        <v>0</v>
      </c>
      <c r="I28" s="47" t="n">
        <f aca="false">G28-E28</f>
        <v>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'WE-FLSH'!L32</f>
        <v>1557</v>
      </c>
      <c r="E32" s="47" t="n">
        <f aca="false">'WE-FLSH'!M32</f>
        <v>2708</v>
      </c>
      <c r="F32" s="13" t="n">
        <f aca="false">'WE-GL '!D32</f>
        <v>-24502</v>
      </c>
      <c r="G32" s="47" t="n">
        <f aca="false">'WE-GL '!E32</f>
        <v>-49983.356</v>
      </c>
      <c r="H32" s="13" t="n">
        <f aca="false">F32-D32</f>
        <v>-26059</v>
      </c>
      <c r="I32" s="47" t="n">
        <f aca="false">G32-E32</f>
        <v>-52691.356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'WE-FLSH'!L33</f>
        <v>-21287</v>
      </c>
      <c r="E33" s="47" t="n">
        <f aca="false">'WE-FLSH'!M33</f>
        <v>-34838.0189900622</v>
      </c>
      <c r="F33" s="13" t="n">
        <f aca="false">'WE-GL '!D33</f>
        <v>-5884</v>
      </c>
      <c r="G33" s="47" t="n">
        <f aca="false">'WE-GL '!E33</f>
        <v>-10269.33</v>
      </c>
      <c r="H33" s="13" t="n">
        <f aca="false">F33-D33</f>
        <v>15403</v>
      </c>
      <c r="I33" s="47" t="n">
        <f aca="false">G33-E33</f>
        <v>24568.6889900622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'WE-FLSH'!L34</f>
        <v>0</v>
      </c>
      <c r="E34" s="47" t="n">
        <f aca="false">'WE-FLSH'!M34</f>
        <v>0</v>
      </c>
      <c r="F34" s="13" t="n">
        <f aca="false">'WE-GL '!D34</f>
        <v>17489</v>
      </c>
      <c r="G34" s="47" t="n">
        <f aca="false">'WE-GL '!E34</f>
        <v>25213.51</v>
      </c>
      <c r="H34" s="13" t="n">
        <f aca="false">F34-D34</f>
        <v>17489</v>
      </c>
      <c r="I34" s="47" t="n">
        <f aca="false">G34-E34</f>
        <v>25213.51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'WE-FLSH'!L35</f>
        <v>0</v>
      </c>
      <c r="E35" s="47" t="n">
        <f aca="false">'WE-FLSH'!M35</f>
        <v>0</v>
      </c>
      <c r="F35" s="13" t="n">
        <f aca="false">'WE-GL '!D35</f>
        <v>-207464</v>
      </c>
      <c r="G35" s="47" t="n">
        <f aca="false">'WE-GL '!E35</f>
        <v>0.01</v>
      </c>
      <c r="H35" s="13" t="n">
        <f aca="false">F35-D35</f>
        <v>-207464</v>
      </c>
      <c r="I35" s="47" t="n">
        <f aca="false">G35-E35</f>
        <v>0.01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-19730</v>
      </c>
      <c r="E36" s="48" t="n">
        <f aca="false">SUM(E32:E35)</f>
        <v>-32130.0189900622</v>
      </c>
      <c r="F36" s="17" t="n">
        <f aca="false">SUM(F32:F35)</f>
        <v>-220361</v>
      </c>
      <c r="G36" s="48" t="n">
        <f aca="false">SUM(G32:G35)</f>
        <v>-35039.166</v>
      </c>
      <c r="H36" s="17" t="n">
        <f aca="false">SUM(H32:H35)</f>
        <v>-200631</v>
      </c>
      <c r="I36" s="48" t="n">
        <f aca="false">SUM(I32:I35)</f>
        <v>-2909.14700993783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'WE-FLSH'!L39</f>
        <v>40309</v>
      </c>
      <c r="E39" s="47" t="n">
        <f aca="false">'WE-FLSH'!M39</f>
        <v>63698</v>
      </c>
      <c r="F39" s="13" t="n">
        <f aca="false">'WE-GL '!D39</f>
        <v>0</v>
      </c>
      <c r="G39" s="47" t="n">
        <f aca="false">'WE-GL '!E39</f>
        <v>0</v>
      </c>
      <c r="H39" s="13" t="n">
        <f aca="false">F39-D39</f>
        <v>-40309</v>
      </c>
      <c r="I39" s="47" t="n">
        <f aca="false">G39-E39</f>
        <v>-63698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'WE-FLSH'!L40</f>
        <v>-89492</v>
      </c>
      <c r="E40" s="47" t="n">
        <f aca="false">'WE-FLSH'!M40</f>
        <v>-155668</v>
      </c>
      <c r="F40" s="13" t="n">
        <f aca="false">'WE-GL '!D40</f>
        <v>-41853</v>
      </c>
      <c r="G40" s="47" t="n">
        <f aca="false">'WE-GL '!E40</f>
        <v>-70000.87</v>
      </c>
      <c r="H40" s="13" t="n">
        <f aca="false">F40-D40</f>
        <v>47639</v>
      </c>
      <c r="I40" s="47" t="n">
        <f aca="false">G40-E40</f>
        <v>85667.13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'WE-FLSH'!L41</f>
        <v>0</v>
      </c>
      <c r="E41" s="47" t="n">
        <f aca="false">'WE-FLSH'!M41</f>
        <v>0</v>
      </c>
      <c r="F41" s="13" t="n">
        <f aca="false">'WE-GL '!D41</f>
        <v>0</v>
      </c>
      <c r="G41" s="47" t="n">
        <f aca="false">'WE-GL 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-89492</v>
      </c>
      <c r="E42" s="48" t="n">
        <f aca="false">SUM(E40:E41)</f>
        <v>-155668</v>
      </c>
      <c r="F42" s="17" t="n">
        <f aca="false">SUM(F40:F41)</f>
        <v>-41853</v>
      </c>
      <c r="G42" s="48" t="n">
        <f aca="false">SUM(G40:G41)</f>
        <v>-70000.87</v>
      </c>
      <c r="H42" s="17" t="n">
        <f aca="false">SUM(H40:H41)</f>
        <v>47639</v>
      </c>
      <c r="I42" s="48" t="n">
        <f aca="false">SUM(I40:I41)</f>
        <v>85667.13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-49183</v>
      </c>
      <c r="E43" s="48" t="n">
        <f aca="false">E42+E39</f>
        <v>-91970</v>
      </c>
      <c r="F43" s="17" t="n">
        <f aca="false">F42+F39</f>
        <v>-41853</v>
      </c>
      <c r="G43" s="48" t="n">
        <f aca="false">G42+G39</f>
        <v>-70000.87</v>
      </c>
      <c r="H43" s="17" t="n">
        <f aca="false">H42+H39</f>
        <v>7330</v>
      </c>
      <c r="I43" s="48" t="n">
        <f aca="false">I42+I39</f>
        <v>21969.13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'WE-FLSH'!L45</f>
        <v>0</v>
      </c>
      <c r="E45" s="47" t="n">
        <f aca="false">'WE-FLSH'!M45</f>
        <v>0</v>
      </c>
      <c r="F45" s="13" t="n">
        <f aca="false">'WE-GL '!D45</f>
        <v>0</v>
      </c>
      <c r="G45" s="47" t="n">
        <f aca="false">'WE-GL 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'WE-FLSH'!L47</f>
        <v>0</v>
      </c>
      <c r="E47" s="47" t="n">
        <f aca="false">'WE-FLSH'!M47</f>
        <v>0</v>
      </c>
      <c r="F47" s="13" t="n">
        <f aca="false">'WE-GL '!D47</f>
        <v>0</v>
      </c>
      <c r="G47" s="47" t="n">
        <f aca="false">'WE-GL '!E47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'WE-FLSH'!L49</f>
        <v>0</v>
      </c>
      <c r="E49" s="47" t="n">
        <f aca="false">'WE-FLSH'!M49</f>
        <v>0</v>
      </c>
      <c r="F49" s="13" t="n">
        <f aca="false">'WE-GL '!D49</f>
        <v>7952</v>
      </c>
      <c r="G49" s="47" t="n">
        <f aca="false">'WE-GL '!E49</f>
        <v>14400.652</v>
      </c>
      <c r="H49" s="13" t="n">
        <f aca="false">F49-D49</f>
        <v>7952</v>
      </c>
      <c r="I49" s="47" t="n">
        <f aca="false">G49-E49</f>
        <v>14400.652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'WE-FLSH'!L51</f>
        <v>-282518</v>
      </c>
      <c r="E51" s="47" t="n">
        <f aca="false">'WE-FLSH'!M51</f>
        <v>-486431</v>
      </c>
      <c r="F51" s="13" t="n">
        <f aca="false">'WE-GL '!D51</f>
        <v>-284811</v>
      </c>
      <c r="G51" s="47" t="n">
        <f aca="false">'WE-GL '!E51</f>
        <v>-515792.721</v>
      </c>
      <c r="H51" s="13" t="n">
        <f aca="false">F51-D51</f>
        <v>-2293</v>
      </c>
      <c r="I51" s="47" t="n">
        <f aca="false">G51-E51</f>
        <v>-29361.721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'WE-FLSH'!L54</f>
        <v>0</v>
      </c>
      <c r="E54" s="47" t="n">
        <f aca="false">'WE-FLSH'!M54</f>
        <v>-289291</v>
      </c>
      <c r="F54" s="13" t="n">
        <f aca="false">'WE-GL '!D54</f>
        <v>-11588511</v>
      </c>
      <c r="G54" s="47" t="n">
        <f aca="false">'WE-GL '!E54</f>
        <v>-121226.95</v>
      </c>
      <c r="H54" s="13" t="n">
        <f aca="false">F54-D54</f>
        <v>-11588511</v>
      </c>
      <c r="I54" s="47" t="n">
        <f aca="false">G54-E54</f>
        <v>168064.05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'WE-FLSH'!L55</f>
        <v>0</v>
      </c>
      <c r="E55" s="47" t="n">
        <f aca="false">'WE-FLSH'!M55</f>
        <v>-2835684</v>
      </c>
      <c r="F55" s="13" t="n">
        <f aca="false">'WE-GL '!D55</f>
        <v>0</v>
      </c>
      <c r="G55" s="47" t="n">
        <f aca="false">'WE-GL '!E55</f>
        <v>-1935292.33</v>
      </c>
      <c r="H55" s="13" t="n">
        <f aca="false">F55-D55</f>
        <v>0</v>
      </c>
      <c r="I55" s="47" t="n">
        <f aca="false">G55-E55</f>
        <v>900391.67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-3124975</v>
      </c>
      <c r="F56" s="17" t="n">
        <f aca="false">SUM(F54:F55)</f>
        <v>-11588511</v>
      </c>
      <c r="G56" s="48" t="n">
        <f aca="false">SUM(G54:G55)</f>
        <v>-2056519.28</v>
      </c>
      <c r="H56" s="17" t="n">
        <f aca="false">SUM(H54:H55)</f>
        <v>-11588511</v>
      </c>
      <c r="I56" s="48" t="n">
        <f aca="false">SUM(I54:I55)</f>
        <v>1068455.72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'WE-FLSH'!L59</f>
        <v>0</v>
      </c>
      <c r="E59" s="47" t="n">
        <f aca="false">'WE-FLSH'!M59</f>
        <v>0</v>
      </c>
      <c r="F59" s="13" t="n">
        <f aca="false">'WE-GL '!D59</f>
        <v>0</v>
      </c>
      <c r="G59" s="47" t="n">
        <f aca="false">'WE-GL '!E59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'WE-FLSH'!L60</f>
        <v>0</v>
      </c>
      <c r="E60" s="47" t="n">
        <f aca="false">'WE-FLSH'!M60</f>
        <v>0</v>
      </c>
      <c r="F60" s="13" t="n">
        <f aca="false">'WE-GL '!D60</f>
        <v>0</v>
      </c>
      <c r="G60" s="47" t="n">
        <f aca="false">'WE-GL 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'WE-FLSH'!L64</f>
        <v>0</v>
      </c>
      <c r="E64" s="47" t="n">
        <f aca="false">'WE-FLSH'!M64</f>
        <v>0</v>
      </c>
      <c r="F64" s="13" t="n">
        <f aca="false">'WE-GL '!D64</f>
        <v>0</v>
      </c>
      <c r="G64" s="47" t="n">
        <f aca="false">'WE-GL '!E64</f>
        <v>0</v>
      </c>
      <c r="H64" s="13" t="n">
        <f aca="false">F64-D64</f>
        <v>0</v>
      </c>
      <c r="I64" s="47" t="n">
        <f aca="false">G64-E64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'WE-FLSH'!L65</f>
        <v>0</v>
      </c>
      <c r="E65" s="47" t="n">
        <f aca="false">'WE-FLSH'!M65</f>
        <v>0</v>
      </c>
      <c r="F65" s="13" t="n">
        <f aca="false">'WE-GL '!D65</f>
        <v>0</v>
      </c>
      <c r="G65" s="47" t="n">
        <f aca="false">'WE-GL '!E65</f>
        <v>0</v>
      </c>
      <c r="H65" s="13" t="n">
        <f aca="false">F65-D65</f>
        <v>0</v>
      </c>
      <c r="I65" s="47" t="n">
        <f aca="false">G65-E65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'WE-FLSH'!L70</f>
        <v>0</v>
      </c>
      <c r="E70" s="47" t="n">
        <f aca="false">'WE-FLSH'!M70</f>
        <v>757450.83</v>
      </c>
      <c r="F70" s="13" t="n">
        <f aca="false">'WE-GL '!D70</f>
        <v>0</v>
      </c>
      <c r="G70" s="47" t="n">
        <f aca="false">'WE-GL '!E70</f>
        <v>-1858948</v>
      </c>
      <c r="H70" s="13" t="n">
        <f aca="false">F70-D70</f>
        <v>0</v>
      </c>
      <c r="I70" s="47" t="n">
        <f aca="false">G70-E70</f>
        <v>-2616398.83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'WE-FLSH'!L71</f>
        <v>0</v>
      </c>
      <c r="E71" s="47" t="n">
        <f aca="false">'WE-FLSH'!M71</f>
        <v>-2616399</v>
      </c>
      <c r="F71" s="13" t="n">
        <f aca="false">'WE-GL '!D71</f>
        <v>0</v>
      </c>
      <c r="G71" s="47" t="n">
        <f aca="false">'WE-GL '!E71</f>
        <v>0</v>
      </c>
      <c r="H71" s="13" t="n">
        <f aca="false">F71-D71</f>
        <v>0</v>
      </c>
      <c r="I71" s="47" t="n">
        <f aca="false">G71-E71</f>
        <v>2616399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-1858948.17</v>
      </c>
      <c r="F72" s="17" t="n">
        <f aca="false">SUM(F70:F71)</f>
        <v>0</v>
      </c>
      <c r="G72" s="48" t="n">
        <f aca="false">SUM(G70:G71)</f>
        <v>-1858948</v>
      </c>
      <c r="H72" s="17" t="n">
        <f aca="false">SUM(H70:H71)</f>
        <v>0</v>
      </c>
      <c r="I72" s="48" t="n">
        <f aca="false">SUM(I70:I71)</f>
        <v>0.169999999925494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'WE-FLSH'!L73</f>
        <v>0</v>
      </c>
      <c r="E73" s="47" t="n">
        <f aca="false">'WE-FLSH'!M73</f>
        <v>0</v>
      </c>
      <c r="F73" s="13" t="n">
        <f aca="false">'WE-GL '!D73</f>
        <v>0</v>
      </c>
      <c r="G73" s="47" t="n">
        <f aca="false">'WE-GL 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'WE-FLSH'!L74</f>
        <v>0</v>
      </c>
      <c r="E74" s="47" t="n">
        <f aca="false">'WE-FLSH'!M74</f>
        <v>2590143.24</v>
      </c>
      <c r="F74" s="13" t="n">
        <f aca="false">'WE-GL '!D74</f>
        <v>0</v>
      </c>
      <c r="G74" s="47" t="n">
        <f aca="false">'WE-GL '!E74</f>
        <v>1799925</v>
      </c>
      <c r="H74" s="13" t="n">
        <f aca="false">F74-D74</f>
        <v>0</v>
      </c>
      <c r="I74" s="47" t="n">
        <f aca="false">G74-E74</f>
        <v>-790218.24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'WE-FLSH'!L75</f>
        <v>0</v>
      </c>
      <c r="E75" s="47" t="n">
        <f aca="false">'WE-FLSH'!M75</f>
        <v>4105</v>
      </c>
      <c r="F75" s="13" t="n">
        <f aca="false">'WE-GL '!D75</f>
        <v>0</v>
      </c>
      <c r="G75" s="47" t="n">
        <f aca="false">'WE-GL '!E75</f>
        <v>4100</v>
      </c>
      <c r="H75" s="13" t="n">
        <f aca="false">F75-D75</f>
        <v>0</v>
      </c>
      <c r="I75" s="47" t="n">
        <f aca="false">G75-E75</f>
        <v>-5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'WE-FLSH'!L76</f>
        <v>0</v>
      </c>
      <c r="E76" s="47" t="n">
        <f aca="false">'WE-FLSH'!M76</f>
        <v>-11114</v>
      </c>
      <c r="F76" s="13" t="n">
        <f aca="false">'WE-GL '!D76</f>
        <v>0</v>
      </c>
      <c r="G76" s="47" t="n">
        <f aca="false">'WE-GL '!E76</f>
        <v>-13946.28</v>
      </c>
      <c r="H76" s="13" t="n">
        <f aca="false">F76-D76</f>
        <v>0</v>
      </c>
      <c r="I76" s="47" t="n">
        <f aca="false">G76-E76</f>
        <v>-2832.28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'WE-FLSH'!L77</f>
        <v>0</v>
      </c>
      <c r="E77" s="47" t="n">
        <f aca="false">'WE-FLSH'!M77</f>
        <v>0</v>
      </c>
      <c r="F77" s="13" t="n">
        <f aca="false">'WE-GL '!D77</f>
        <v>0</v>
      </c>
      <c r="G77" s="47" t="n">
        <f aca="false">'WE-GL '!E77</f>
        <v>0</v>
      </c>
      <c r="H77" s="13" t="n">
        <f aca="false">F77-D77</f>
        <v>0</v>
      </c>
      <c r="I77" s="47" t="n">
        <f aca="false">G77-E77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'WE-FLSH'!L78</f>
        <v>0</v>
      </c>
      <c r="E78" s="47" t="n">
        <f aca="false">'WE-FLSH'!M78</f>
        <v>0</v>
      </c>
      <c r="F78" s="13" t="n">
        <f aca="false">'WE-GL '!D78</f>
        <v>0</v>
      </c>
      <c r="G78" s="47" t="n">
        <f aca="false">'WE-GL 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'WE-FLSH'!L79</f>
        <v>0</v>
      </c>
      <c r="E79" s="47" t="n">
        <f aca="false">'WE-FLSH'!M79</f>
        <v>1621506</v>
      </c>
      <c r="F79" s="13" t="n">
        <f aca="false">'WE-GL '!D79</f>
        <v>0</v>
      </c>
      <c r="G79" s="47" t="n">
        <f aca="false">'WE-GL '!E79</f>
        <v>0</v>
      </c>
      <c r="H79" s="13" t="n">
        <f aca="false">F79-D79</f>
        <v>0</v>
      </c>
      <c r="I79" s="47" t="n">
        <f aca="false">G79-E79</f>
        <v>-1621506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'WE-FLSH'!L80</f>
        <v>0</v>
      </c>
      <c r="E80" s="47" t="n">
        <f aca="false">'WE-FLSH'!M80</f>
        <v>0</v>
      </c>
      <c r="F80" s="13" t="n">
        <f aca="false">'WE-GL '!D80</f>
        <v>0</v>
      </c>
      <c r="G80" s="47" t="n">
        <f aca="false">'WE-GL 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'WE-FLSH'!L81</f>
        <v>0</v>
      </c>
      <c r="E81" s="47" t="n">
        <f aca="false">'WE-FLSH'!M81</f>
        <v>-110</v>
      </c>
      <c r="F81" s="13" t="n">
        <f aca="false">'WE-GL '!D81</f>
        <v>0</v>
      </c>
      <c r="G81" s="47" t="n">
        <f aca="false">'WE-GL '!E81</f>
        <v>59058.83</v>
      </c>
      <c r="H81" s="13" t="n">
        <f aca="false">F81-D81</f>
        <v>0</v>
      </c>
      <c r="I81" s="47" t="n">
        <f aca="false">G81-E81</f>
        <v>59168.83</v>
      </c>
    </row>
    <row r="82" customFormat="false" ht="20.25" hidden="false" customHeight="true" outlineLevel="0" collapsed="false">
      <c r="A82" s="79"/>
      <c r="B82" s="80"/>
      <c r="C82" s="81" t="s">
        <v>96</v>
      </c>
      <c r="D82" s="136" t="n">
        <f aca="false">D16+D24+D29+D36+D43+D45+D47+D49</f>
        <v>0</v>
      </c>
      <c r="E82" s="88" t="n">
        <f aca="false">SUM(E72:E81)+E16+E24+E29+E36+E43+E45+E47+E49+E51+E56+E61+E66</f>
        <v>244501.051009938</v>
      </c>
      <c r="F82" s="136" t="n">
        <f aca="false">F16+F24+F29+F36+F43+F45+F47+F49</f>
        <v>0</v>
      </c>
      <c r="G82" s="88" t="n">
        <f aca="false">SUM(G72:G81)+G16+G24+G29+G36+G43+G45+G47+G49+G51+G56+G61+G66</f>
        <v>46776.7459999968</v>
      </c>
      <c r="H82" s="136" t="n">
        <f aca="false">H16+H24+H29+H36+H43+H45+H47+H49</f>
        <v>0</v>
      </c>
      <c r="I82" s="88" t="n">
        <f aca="false">SUM(I72:I81)+I16+I24+I29+I36+I43+I45+I47+I49+I51+I56+I61+I66</f>
        <v>-197724.305009938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3" activePane="bottomRight" state="frozen"/>
      <selection pane="topLeft" activeCell="A1" activeCellId="0" sqref="A1"/>
      <selection pane="topRight" activeCell="D1" activeCellId="0" sqref="D1"/>
      <selection pane="bottomLeft" activeCell="A53" activeCellId="0" sqref="A53"/>
      <selection pane="bottomRight" activeCell="G70" activeCellId="0" sqref="G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155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STG_FLSH!L11</f>
        <v>0</v>
      </c>
      <c r="E11" s="47" t="n">
        <f aca="false">STG_FLSH!M11</f>
        <v>0</v>
      </c>
      <c r="F11" s="13" t="n">
        <f aca="false">STG_GL!D11</f>
        <v>0</v>
      </c>
      <c r="G11" s="47" t="n">
        <f aca="false">STG_GL!E11</f>
        <v>20833</v>
      </c>
      <c r="H11" s="13" t="n">
        <f aca="false">F11-D11</f>
        <v>0</v>
      </c>
      <c r="I11" s="47" t="n">
        <f aca="false">G11-E11</f>
        <v>20833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STG_FLSH!L12</f>
        <v>0</v>
      </c>
      <c r="E12" s="47" t="n">
        <f aca="false">STG_FLSH!M12</f>
        <v>0</v>
      </c>
      <c r="F12" s="13" t="n">
        <f aca="false">STG_GL!D12</f>
        <v>0</v>
      </c>
      <c r="G12" s="47" t="n">
        <f aca="false">STG_GL!E12</f>
        <v>0</v>
      </c>
      <c r="H12" s="13" t="n">
        <f aca="false">F12-D12</f>
        <v>0</v>
      </c>
      <c r="I12" s="47" t="n">
        <f aca="false">G12-E12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STG_FLSH!L13</f>
        <v>0</v>
      </c>
      <c r="E13" s="47" t="n">
        <f aca="false">STG_FLSH!M13</f>
        <v>0</v>
      </c>
      <c r="F13" s="13" t="n">
        <f aca="false">STG_GL!D13</f>
        <v>0</v>
      </c>
      <c r="G13" s="47" t="n">
        <f aca="false">STG_GL!E13</f>
        <v>13993494</v>
      </c>
      <c r="H13" s="13" t="n">
        <f aca="false">F13-D13</f>
        <v>0</v>
      </c>
      <c r="I13" s="47" t="n">
        <f aca="false">G13-E13</f>
        <v>13993494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STG_FLSH!L14</f>
        <v>0</v>
      </c>
      <c r="E14" s="47" t="n">
        <f aca="false">STG_FLSH!M14</f>
        <v>0</v>
      </c>
      <c r="F14" s="13" t="n">
        <f aca="false">STG_GL!D14</f>
        <v>0</v>
      </c>
      <c r="G14" s="47" t="n">
        <f aca="false">STG_GL!E14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STG_FLSH!L15</f>
        <v>0</v>
      </c>
      <c r="E15" s="47" t="n">
        <f aca="false">STG_FLSH!M15</f>
        <v>0</v>
      </c>
      <c r="F15" s="13" t="n">
        <f aca="false">STG_GL!D15</f>
        <v>0</v>
      </c>
      <c r="G15" s="47" t="n">
        <f aca="false">STG_GL!E15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0</v>
      </c>
      <c r="E16" s="48" t="n">
        <f aca="false">SUM(E11:E15)</f>
        <v>0</v>
      </c>
      <c r="F16" s="17" t="n">
        <f aca="false">SUM(F11:F15)</f>
        <v>0</v>
      </c>
      <c r="G16" s="48" t="n">
        <f aca="false">SUM(G11:G15)</f>
        <v>14014327</v>
      </c>
      <c r="H16" s="17" t="n">
        <f aca="false">SUM(H11:H15)</f>
        <v>0</v>
      </c>
      <c r="I16" s="48" t="n">
        <f aca="false">SUM(I11:I15)</f>
        <v>14014327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STG_FLSH!L19</f>
        <v>0</v>
      </c>
      <c r="E19" s="47" t="n">
        <f aca="false">STG_FLSH!M19</f>
        <v>0</v>
      </c>
      <c r="F19" s="13" t="n">
        <f aca="false">STG_GL!D19</f>
        <v>0</v>
      </c>
      <c r="G19" s="47" t="n">
        <f aca="false">STG_GL!E19</f>
        <v>0</v>
      </c>
      <c r="H19" s="13" t="n">
        <f aca="false">F19-D19</f>
        <v>0</v>
      </c>
      <c r="I19" s="47" t="n">
        <f aca="false">G19-E19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STG_FLSH!L20</f>
        <v>0</v>
      </c>
      <c r="E20" s="47" t="n">
        <f aca="false">STG_FLSH!M20</f>
        <v>0</v>
      </c>
      <c r="F20" s="13" t="n">
        <f aca="false">STG_GL!D20</f>
        <v>0</v>
      </c>
      <c r="G20" s="47" t="n">
        <f aca="false">STG_GL!E20</f>
        <v>0</v>
      </c>
      <c r="H20" s="13" t="n">
        <f aca="false">F20-D20</f>
        <v>0</v>
      </c>
      <c r="I20" s="47" t="n">
        <f aca="false">G20-E20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STG_FLSH!L21</f>
        <v>0</v>
      </c>
      <c r="E21" s="47" t="n">
        <f aca="false">STG_FLSH!M21</f>
        <v>0</v>
      </c>
      <c r="F21" s="13" t="n">
        <f aca="false">STG_GL!D21</f>
        <v>0</v>
      </c>
      <c r="G21" s="47" t="n">
        <f aca="false">STG_GL!E21</f>
        <v>0</v>
      </c>
      <c r="H21" s="13" t="n">
        <f aca="false">F21-D21</f>
        <v>0</v>
      </c>
      <c r="I21" s="47" t="n">
        <f aca="false">G21-E21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STG_FLSH!L22</f>
        <v>0</v>
      </c>
      <c r="E22" s="47" t="n">
        <f aca="false">STG_FLSH!M22</f>
        <v>0</v>
      </c>
      <c r="F22" s="13" t="n">
        <f aca="false">STG_GL!D22</f>
        <v>0</v>
      </c>
      <c r="G22" s="47" t="n">
        <f aca="false">STG_GL!E22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STG_FLSH!L23</f>
        <v>0</v>
      </c>
      <c r="E23" s="47" t="n">
        <f aca="false">STG_FLSH!M23</f>
        <v>0</v>
      </c>
      <c r="F23" s="13" t="n">
        <f aca="false">STG_GL!D23</f>
        <v>0</v>
      </c>
      <c r="G23" s="47" t="n">
        <f aca="false">STG_GL!E23</f>
        <v>0</v>
      </c>
      <c r="H23" s="13" t="n">
        <f aca="false">F23-D23</f>
        <v>0</v>
      </c>
      <c r="I23" s="47" t="n">
        <f aca="false">G23-E23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STG_FLSH!L27</f>
        <v>0</v>
      </c>
      <c r="E27" s="47" t="n">
        <f aca="false">STG_FLSH!M27</f>
        <v>0</v>
      </c>
      <c r="F27" s="13" t="n">
        <f aca="false">STG_GL!D27</f>
        <v>0</v>
      </c>
      <c r="G27" s="47" t="n">
        <f aca="false">STG_GL!E27</f>
        <v>0</v>
      </c>
      <c r="H27" s="13" t="n">
        <f aca="false">F27-D27</f>
        <v>0</v>
      </c>
      <c r="I27" s="47" t="n">
        <f aca="false">G27-E27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STG_FLSH!L28</f>
        <v>0</v>
      </c>
      <c r="E28" s="47" t="n">
        <f aca="false">STG_FLSH!M28</f>
        <v>0</v>
      </c>
      <c r="F28" s="13" t="n">
        <f aca="false">STG_GL!D28</f>
        <v>0</v>
      </c>
      <c r="G28" s="47" t="n">
        <f aca="false">STG_GL!E28</f>
        <v>0</v>
      </c>
      <c r="H28" s="13" t="n">
        <f aca="false">F28-D28</f>
        <v>0</v>
      </c>
      <c r="I28" s="47" t="n">
        <f aca="false">G28-E28</f>
        <v>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STG_FLSH!L32</f>
        <v>0</v>
      </c>
      <c r="E32" s="47" t="n">
        <f aca="false">STG_FLSH!M32</f>
        <v>0</v>
      </c>
      <c r="F32" s="13" t="n">
        <f aca="false">STG_GL!D32</f>
        <v>0</v>
      </c>
      <c r="G32" s="47" t="n">
        <f aca="false">STG_GL!E32</f>
        <v>0</v>
      </c>
      <c r="H32" s="13" t="n">
        <f aca="false">F32-D32</f>
        <v>0</v>
      </c>
      <c r="I32" s="47" t="n">
        <f aca="false">G32-E32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STG_FLSH!L33</f>
        <v>0</v>
      </c>
      <c r="E33" s="47" t="n">
        <f aca="false">STG_FLSH!M33</f>
        <v>0</v>
      </c>
      <c r="F33" s="13" t="n">
        <f aca="false">STG_GL!D33</f>
        <v>0</v>
      </c>
      <c r="G33" s="47" t="n">
        <f aca="false">STG_GL!E33</f>
        <v>0</v>
      </c>
      <c r="H33" s="13" t="n">
        <f aca="false">F33-D33</f>
        <v>0</v>
      </c>
      <c r="I33" s="47" t="n">
        <f aca="false">G33-E33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STG_FLSH!L34</f>
        <v>0</v>
      </c>
      <c r="E34" s="47" t="n">
        <f aca="false">STG_FLSH!M34</f>
        <v>0</v>
      </c>
      <c r="F34" s="13" t="n">
        <f aca="false">STG_GL!D34</f>
        <v>0</v>
      </c>
      <c r="G34" s="47" t="n">
        <f aca="false">STG_GL!E34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STG_FLSH!L35</f>
        <v>0</v>
      </c>
      <c r="E35" s="47" t="n">
        <f aca="false">STG_FLSH!M35</f>
        <v>0</v>
      </c>
      <c r="F35" s="13" t="n">
        <f aca="false">STG_GL!D35</f>
        <v>0</v>
      </c>
      <c r="G35" s="47" t="n">
        <f aca="false">STG_GL!E35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STG_FLSH!L39</f>
        <v>0</v>
      </c>
      <c r="E39" s="47" t="n">
        <f aca="false">STG_FLSH!M39</f>
        <v>0</v>
      </c>
      <c r="F39" s="13" t="n">
        <f aca="false">STG_GL!D39</f>
        <v>0</v>
      </c>
      <c r="G39" s="47" t="n">
        <f aca="false">STG_GL!E39</f>
        <v>0</v>
      </c>
      <c r="H39" s="13" t="n">
        <f aca="false">F39-D39</f>
        <v>0</v>
      </c>
      <c r="I39" s="47" t="n">
        <f aca="false">G39-E39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STG_FLSH!L40</f>
        <v>0</v>
      </c>
      <c r="E40" s="47" t="n">
        <f aca="false">STG_FLSH!M40</f>
        <v>0</v>
      </c>
      <c r="F40" s="13" t="n">
        <f aca="false">STG_GL!D40</f>
        <v>0</v>
      </c>
      <c r="G40" s="47" t="n">
        <f aca="false">STG_GL!E40</f>
        <v>0</v>
      </c>
      <c r="H40" s="13" t="n">
        <f aca="false">F40-D40</f>
        <v>0</v>
      </c>
      <c r="I40" s="47" t="n">
        <f aca="false">G40-E40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STG_FLSH!L41</f>
        <v>0</v>
      </c>
      <c r="E41" s="47" t="n">
        <f aca="false">STG_FLSH!M41</f>
        <v>0</v>
      </c>
      <c r="F41" s="13" t="n">
        <f aca="false">STG_GL!D41</f>
        <v>0</v>
      </c>
      <c r="G41" s="47" t="n">
        <f aca="false">STG_GL!E41</f>
        <v>-1434348</v>
      </c>
      <c r="H41" s="13" t="n">
        <f aca="false">F41-D41</f>
        <v>0</v>
      </c>
      <c r="I41" s="47" t="n">
        <f aca="false">G41-E41</f>
        <v>-1434348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-1434348</v>
      </c>
      <c r="H42" s="17" t="n">
        <f aca="false">SUM(H40:H41)</f>
        <v>0</v>
      </c>
      <c r="I42" s="48" t="n">
        <f aca="false">SUM(I40:I41)</f>
        <v>-1434348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-1434348</v>
      </c>
      <c r="H43" s="17" t="n">
        <f aca="false">H42+H39</f>
        <v>0</v>
      </c>
      <c r="I43" s="48" t="n">
        <f aca="false">I42+I39</f>
        <v>-1434348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STG_FLSH!L45</f>
        <v>0</v>
      </c>
      <c r="E45" s="47" t="n">
        <f aca="false">STG_FLSH!M45</f>
        <v>0</v>
      </c>
      <c r="F45" s="13" t="n">
        <f aca="false">STG_GL!D45</f>
        <v>0</v>
      </c>
      <c r="G45" s="47" t="n">
        <f aca="false">STG_GL!E45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STG_FLSH!L47</f>
        <v>0</v>
      </c>
      <c r="E47" s="47" t="n">
        <f aca="false">STG_FLSH!M47</f>
        <v>0</v>
      </c>
      <c r="F47" s="13" t="n">
        <f aca="false">STG_GL!D47</f>
        <v>0</v>
      </c>
      <c r="G47" s="47" t="n">
        <f aca="false">STG_GL!E47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STG_FLSH!L49</f>
        <v>0</v>
      </c>
      <c r="E49" s="47" t="n">
        <f aca="false">STG_FLSH!M49</f>
        <v>0</v>
      </c>
      <c r="F49" s="13" t="n">
        <f aca="false">STG_GL!D49</f>
        <v>0</v>
      </c>
      <c r="G49" s="47" t="n">
        <f aca="false">STG_GL!E49</f>
        <v>0</v>
      </c>
      <c r="H49" s="13" t="n">
        <f aca="false">F49-D49</f>
        <v>0</v>
      </c>
      <c r="I49" s="47" t="n">
        <f aca="false">G49-E49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STG_FLSH!L51</f>
        <v>0</v>
      </c>
      <c r="E51" s="47" t="n">
        <f aca="false">STG_FLSH!M51</f>
        <v>0</v>
      </c>
      <c r="F51" s="13" t="n">
        <f aca="false">STG_GL!D51</f>
        <v>0</v>
      </c>
      <c r="G51" s="47" t="n">
        <f aca="false">STG_GL!E51</f>
        <v>-22627</v>
      </c>
      <c r="H51" s="13" t="n">
        <f aca="false">F51-D51</f>
        <v>0</v>
      </c>
      <c r="I51" s="47" t="n">
        <f aca="false">G51-E51</f>
        <v>-22627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STG_FLSH!L54</f>
        <v>0</v>
      </c>
      <c r="E54" s="47" t="n">
        <f aca="false">STG_FLSH!M54</f>
        <v>0</v>
      </c>
      <c r="F54" s="13" t="n">
        <f aca="false">STG_GL!D54</f>
        <v>0</v>
      </c>
      <c r="G54" s="47" t="n">
        <f aca="false">STG_GL!E54</f>
        <v>0</v>
      </c>
      <c r="H54" s="13" t="n">
        <f aca="false">F54-D54</f>
        <v>0</v>
      </c>
      <c r="I54" s="47" t="n">
        <f aca="false">G54-E54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STG_FLSH!L55</f>
        <v>0</v>
      </c>
      <c r="E55" s="47" t="n">
        <f aca="false">STG_FLSH!M55</f>
        <v>0</v>
      </c>
      <c r="F55" s="13" t="n">
        <f aca="false">STG_GL!D55</f>
        <v>0</v>
      </c>
      <c r="G55" s="47" t="n">
        <f aca="false">STG_GL!E55</f>
        <v>0</v>
      </c>
      <c r="H55" s="13" t="n">
        <f aca="false">F55-D55</f>
        <v>0</v>
      </c>
      <c r="I55" s="47" t="n">
        <f aca="false">G55-E55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STG_FLSH!L59</f>
        <v>0</v>
      </c>
      <c r="E59" s="47" t="n">
        <f aca="false">STG_FLSH!M59</f>
        <v>0</v>
      </c>
      <c r="F59" s="13" t="n">
        <f aca="false">STG_GL!D59</f>
        <v>0</v>
      </c>
      <c r="G59" s="47" t="n">
        <f aca="false">STG_GL!E59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STG_FLSH!L60</f>
        <v>0</v>
      </c>
      <c r="E60" s="47" t="n">
        <f aca="false">STG_FLSH!M60</f>
        <v>0</v>
      </c>
      <c r="F60" s="13" t="n">
        <f aca="false">STG_GL!D60</f>
        <v>0</v>
      </c>
      <c r="G60" s="47" t="n">
        <f aca="false">STG_GL!E60</f>
        <v>111883</v>
      </c>
      <c r="H60" s="13" t="n">
        <f aca="false">F60-D60</f>
        <v>0</v>
      </c>
      <c r="I60" s="47" t="n">
        <f aca="false">G60-E60</f>
        <v>111883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111883</v>
      </c>
      <c r="H61" s="17" t="n">
        <f aca="false">SUM(H59:H60)</f>
        <v>0</v>
      </c>
      <c r="I61" s="48" t="n">
        <f aca="false">SUM(I59:I60)</f>
        <v>111883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STG_FLSH!L64</f>
        <v>0</v>
      </c>
      <c r="E64" s="47" t="n">
        <f aca="false">STG_FLSH!M64</f>
        <v>0</v>
      </c>
      <c r="F64" s="13" t="n">
        <f aca="false">STG_GL!D64</f>
        <v>0</v>
      </c>
      <c r="G64" s="47" t="n">
        <f aca="false">STG_GL!E64</f>
        <v>-93300</v>
      </c>
      <c r="H64" s="13" t="n">
        <f aca="false">F64-D64</f>
        <v>0</v>
      </c>
      <c r="I64" s="47" t="n">
        <f aca="false">G64-E64</f>
        <v>-93300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STG_FLSH!L65</f>
        <v>0</v>
      </c>
      <c r="E65" s="47" t="n">
        <f aca="false">STG_FLSH!M65</f>
        <v>0</v>
      </c>
      <c r="F65" s="13" t="n">
        <f aca="false">STG_GL!D65</f>
        <v>0</v>
      </c>
      <c r="G65" s="47" t="n">
        <f aca="false">STG_GL!E65</f>
        <v>170000</v>
      </c>
      <c r="H65" s="13" t="n">
        <f aca="false">F65-D65</f>
        <v>0</v>
      </c>
      <c r="I65" s="47" t="n">
        <f aca="false">G65-E65</f>
        <v>170000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76700</v>
      </c>
      <c r="H66" s="17" t="n">
        <f aca="false">SUM(H64:H65)</f>
        <v>0</v>
      </c>
      <c r="I66" s="48" t="n">
        <f aca="false">SUM(I64:I65)</f>
        <v>76700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STG_FLSH!L70</f>
        <v>0</v>
      </c>
      <c r="E70" s="47" t="n">
        <f aca="false">STG_FLSH!M70</f>
        <v>3654323</v>
      </c>
      <c r="F70" s="13" t="n">
        <f aca="false">STG_GL!D70</f>
        <v>0</v>
      </c>
      <c r="G70" s="47" t="n">
        <f aca="false">STG_GL!E70</f>
        <v>-10791402</v>
      </c>
      <c r="H70" s="13" t="n">
        <f aca="false">F70-D70</f>
        <v>0</v>
      </c>
      <c r="I70" s="47" t="n">
        <f aca="false">G70-E70</f>
        <v>-14445725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STG_FLSH!L71</f>
        <v>0</v>
      </c>
      <c r="E71" s="47" t="n">
        <f aca="false">STG_FLSH!M71</f>
        <v>0</v>
      </c>
      <c r="F71" s="13" t="n">
        <f aca="false">STG_GL!D71</f>
        <v>0</v>
      </c>
      <c r="G71" s="47" t="n">
        <f aca="false">STG_GL!E71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3654323</v>
      </c>
      <c r="F72" s="17" t="n">
        <f aca="false">SUM(F70:F71)</f>
        <v>0</v>
      </c>
      <c r="G72" s="48" t="n">
        <f aca="false">SUM(G70:G71)</f>
        <v>-10791402</v>
      </c>
      <c r="H72" s="17" t="n">
        <f aca="false">SUM(H70:H71)</f>
        <v>0</v>
      </c>
      <c r="I72" s="48" t="n">
        <f aca="false">SUM(I70:I71)</f>
        <v>-14445725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STG_FLSH!L73</f>
        <v>0</v>
      </c>
      <c r="E73" s="47" t="n">
        <f aca="false">STG_FLSH!M73</f>
        <v>0</v>
      </c>
      <c r="F73" s="13" t="n">
        <f aca="false">STG_GL!D73</f>
        <v>0</v>
      </c>
      <c r="G73" s="47" t="n">
        <f aca="false">STG_GL!E73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STG_FLSH!L74</f>
        <v>0</v>
      </c>
      <c r="E74" s="47" t="n">
        <f aca="false">STG_FLSH!M74</f>
        <v>0</v>
      </c>
      <c r="F74" s="13" t="n">
        <f aca="false">STG_GL!D74</f>
        <v>0</v>
      </c>
      <c r="G74" s="47" t="n">
        <f aca="false">STG_GL!E74</f>
        <v>232545</v>
      </c>
      <c r="H74" s="13" t="n">
        <f aca="false">F74-D74</f>
        <v>0</v>
      </c>
      <c r="I74" s="47" t="n">
        <f aca="false">G74-E74</f>
        <v>232545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STG_FLSH!L75</f>
        <v>0</v>
      </c>
      <c r="E75" s="47" t="n">
        <f aca="false">STG_FLSH!M75</f>
        <v>0</v>
      </c>
      <c r="F75" s="13" t="n">
        <f aca="false">STG_GL!D75</f>
        <v>0</v>
      </c>
      <c r="G75" s="47" t="n">
        <f aca="false">STG_GL!E75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STG_FLSH!L76</f>
        <v>0</v>
      </c>
      <c r="E76" s="47" t="n">
        <f aca="false">STG_FLSH!M76</f>
        <v>0</v>
      </c>
      <c r="F76" s="13" t="n">
        <f aca="false">STG_GL!D76</f>
        <v>0</v>
      </c>
      <c r="G76" s="47" t="n">
        <f aca="false">STG_GL!E76</f>
        <v>-26496</v>
      </c>
      <c r="H76" s="13" t="n">
        <f aca="false">F76-D76</f>
        <v>0</v>
      </c>
      <c r="I76" s="47" t="n">
        <f aca="false">G76-E76</f>
        <v>-26496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STG_FLSH!L77</f>
        <v>0</v>
      </c>
      <c r="E77" s="47" t="n">
        <f aca="false">STG_FLSH!M77</f>
        <v>0</v>
      </c>
      <c r="F77" s="13" t="n">
        <f aca="false">STG_GL!D77</f>
        <v>0</v>
      </c>
      <c r="G77" s="47" t="n">
        <f aca="false">STG_GL!E77</f>
        <v>-213583</v>
      </c>
      <c r="H77" s="13" t="n">
        <f aca="false">F77-D77</f>
        <v>0</v>
      </c>
      <c r="I77" s="47" t="n">
        <f aca="false">G77-E77</f>
        <v>-213583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STG_FLSH!L78</f>
        <v>0</v>
      </c>
      <c r="E78" s="47" t="n">
        <f aca="false">STG_FLSH!M78</f>
        <v>0</v>
      </c>
      <c r="F78" s="13" t="n">
        <f aca="false">STG_GL!D78</f>
        <v>0</v>
      </c>
      <c r="G78" s="47" t="n">
        <f aca="false">STG_GL!E78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STG_FLSH!L79</f>
        <v>0</v>
      </c>
      <c r="E79" s="47" t="n">
        <f aca="false">STG_FLSH!M79</f>
        <v>0</v>
      </c>
      <c r="F79" s="13" t="n">
        <f aca="false">STG_GL!D79</f>
        <v>0</v>
      </c>
      <c r="G79" s="47" t="n">
        <f aca="false">STG_GL!E79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STG_FLSH!L80</f>
        <v>0</v>
      </c>
      <c r="E80" s="47" t="n">
        <f aca="false">STG_FLSH!M80</f>
        <v>0</v>
      </c>
      <c r="F80" s="13" t="n">
        <f aca="false">STG_GL!D80</f>
        <v>0</v>
      </c>
      <c r="G80" s="47" t="n">
        <f aca="false">STG_GL!E80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STG_FLSH!L81</f>
        <v>0</v>
      </c>
      <c r="E81" s="47" t="n">
        <f aca="false">STG_FLSH!M81</f>
        <v>-2114323</v>
      </c>
      <c r="F81" s="13" t="n">
        <f aca="false">STG_GL!D81</f>
        <v>0</v>
      </c>
      <c r="G81" s="47" t="n">
        <f aca="false">STG_GL!E81</f>
        <v>-224615</v>
      </c>
      <c r="H81" s="13" t="n">
        <f aca="false">F81-D81</f>
        <v>0</v>
      </c>
      <c r="I81" s="47" t="n">
        <f aca="false">G81-E81</f>
        <v>1889708</v>
      </c>
    </row>
    <row r="82" customFormat="false" ht="20.25" hidden="false" customHeight="true" outlineLevel="0" collapsed="false">
      <c r="A82" s="79"/>
      <c r="B82" s="80"/>
      <c r="C82" s="81" t="s">
        <v>96</v>
      </c>
      <c r="D82" s="136" t="n">
        <f aca="false">D16+D24+D29+D36+D43+D45+D47+D49</f>
        <v>0</v>
      </c>
      <c r="E82" s="88" t="n">
        <f aca="false">SUM(E72:E81)+E16+E24+E29+E36+E43+E45+E47+E49+E51+E56+E61+E66</f>
        <v>1540000</v>
      </c>
      <c r="F82" s="136" t="n">
        <f aca="false">F16+F24+F29+F36+F43+F45+F47+F49</f>
        <v>0</v>
      </c>
      <c r="G82" s="88" t="n">
        <f aca="false">SUM(G72:G81)+G16+G24+G29+G36+G43+G45+G47+G49+G51+G56+G61+G66</f>
        <v>1722384</v>
      </c>
      <c r="H82" s="136" t="n">
        <f aca="false">H16+H24+H29+H36+H43+H45+H47+H49</f>
        <v>0</v>
      </c>
      <c r="I82" s="88" t="n">
        <f aca="false">SUM(I72:I81)+I16+I24+I29+I36+I43+I45+I47+I49+I51+I56+I61+I66</f>
        <v>182384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4" activePane="bottomRight" state="frozen"/>
      <selection pane="topLeft" activeCell="A1" activeCellId="0" sqref="A1"/>
      <selection pane="topRight" activeCell="D1" activeCellId="0" sqref="D1"/>
      <selection pane="bottomLeft" activeCell="A64" activeCellId="0" sqref="A64"/>
      <selection pane="bottomRight" activeCell="G74" activeCellId="0" sqref="G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124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TRNSPT_FLSH!L11</f>
        <v>0</v>
      </c>
      <c r="E11" s="47" t="n">
        <f aca="false">TRNSPT_FLSH!M11</f>
        <v>0</v>
      </c>
      <c r="F11" s="13" t="n">
        <f aca="false">'TRANSPT_GL '!D11</f>
        <v>0</v>
      </c>
      <c r="G11" s="47" t="n">
        <f aca="false">'TRANSPT_GL '!E11</f>
        <v>0</v>
      </c>
      <c r="H11" s="13" t="n">
        <f aca="false">F11-D11</f>
        <v>0</v>
      </c>
      <c r="I11" s="47" t="n">
        <f aca="false">G11-E11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TRNSPT_FLSH!L12</f>
        <v>0</v>
      </c>
      <c r="E12" s="47" t="n">
        <f aca="false">TRNSPT_FLSH!M12</f>
        <v>0</v>
      </c>
      <c r="F12" s="13" t="n">
        <f aca="false">'TRANSPT_GL '!D12</f>
        <v>0</v>
      </c>
      <c r="G12" s="47" t="n">
        <f aca="false">'TRANSPT_GL '!E12</f>
        <v>0</v>
      </c>
      <c r="H12" s="13" t="n">
        <f aca="false">F12-D12</f>
        <v>0</v>
      </c>
      <c r="I12" s="47" t="n">
        <f aca="false">G12-E12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TRNSPT_FLSH!L13</f>
        <v>0</v>
      </c>
      <c r="E13" s="47" t="n">
        <f aca="false">TRNSPT_FLSH!M13</f>
        <v>0</v>
      </c>
      <c r="F13" s="13" t="n">
        <f aca="false">'TRANSPT_GL '!D13</f>
        <v>0</v>
      </c>
      <c r="G13" s="47" t="n">
        <f aca="false">'TRANSPT_GL '!E13</f>
        <v>0</v>
      </c>
      <c r="H13" s="13" t="n">
        <f aca="false">F13-D13</f>
        <v>0</v>
      </c>
      <c r="I13" s="47" t="n">
        <f aca="false">G13-E13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TRNSPT_FLSH!L14</f>
        <v>0</v>
      </c>
      <c r="E14" s="47" t="n">
        <f aca="false">TRNSPT_FLSH!M14</f>
        <v>0</v>
      </c>
      <c r="F14" s="13" t="n">
        <f aca="false">'TRANSPT_GL '!D14</f>
        <v>0</v>
      </c>
      <c r="G14" s="47" t="n">
        <f aca="false">'TRANSPT_GL 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TRNSPT_FLSH!L15</f>
        <v>0</v>
      </c>
      <c r="E15" s="47" t="n">
        <f aca="false">TRNSPT_FLSH!M15</f>
        <v>0</v>
      </c>
      <c r="F15" s="13" t="n">
        <f aca="false">'TRANSPT_GL '!D15</f>
        <v>0</v>
      </c>
      <c r="G15" s="47" t="n">
        <f aca="false">'TRANSPT_GL 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0</v>
      </c>
      <c r="E16" s="48" t="n">
        <f aca="false">SUM(E11:E15)</f>
        <v>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TRNSPT_FLSH!L19</f>
        <v>0</v>
      </c>
      <c r="E19" s="47" t="n">
        <f aca="false">TRNSPT_FLSH!M19</f>
        <v>0</v>
      </c>
      <c r="F19" s="13" t="n">
        <f aca="false">'TRANSPT_GL '!D19</f>
        <v>0</v>
      </c>
      <c r="G19" s="47" t="n">
        <f aca="false">'TRANSPT_GL '!E19</f>
        <v>0</v>
      </c>
      <c r="H19" s="13" t="n">
        <f aca="false">F19-D19</f>
        <v>0</v>
      </c>
      <c r="I19" s="47" t="n">
        <f aca="false">G19-E19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TRNSPT_FLSH!L20</f>
        <v>0</v>
      </c>
      <c r="E20" s="47" t="n">
        <f aca="false">TRNSPT_FLSH!M20</f>
        <v>0</v>
      </c>
      <c r="F20" s="13" t="n">
        <f aca="false">'TRANSPT_GL '!D20</f>
        <v>0</v>
      </c>
      <c r="G20" s="47" t="n">
        <f aca="false">'TRANSPT_GL '!E20</f>
        <v>0</v>
      </c>
      <c r="H20" s="13" t="n">
        <f aca="false">F20-D20</f>
        <v>0</v>
      </c>
      <c r="I20" s="47" t="n">
        <f aca="false">G20-E20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TRNSPT_FLSH!L21</f>
        <v>0</v>
      </c>
      <c r="E21" s="47" t="n">
        <f aca="false">TRNSPT_FLSH!M21</f>
        <v>0</v>
      </c>
      <c r="F21" s="13" t="n">
        <f aca="false">'TRANSPT_GL '!D21</f>
        <v>0</v>
      </c>
      <c r="G21" s="47" t="n">
        <f aca="false">'TRANSPT_GL '!E21</f>
        <v>0</v>
      </c>
      <c r="H21" s="13" t="n">
        <f aca="false">F21-D21</f>
        <v>0</v>
      </c>
      <c r="I21" s="47" t="n">
        <f aca="false">G21-E21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TRNSPT_FLSH!L22</f>
        <v>0</v>
      </c>
      <c r="E22" s="47" t="n">
        <f aca="false">TRNSPT_FLSH!M22</f>
        <v>0</v>
      </c>
      <c r="F22" s="13" t="n">
        <f aca="false">'TRANSPT_GL '!D22</f>
        <v>0</v>
      </c>
      <c r="G22" s="47" t="n">
        <f aca="false">'TRANSPT_GL 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TRNSPT_FLSH!L23</f>
        <v>0</v>
      </c>
      <c r="E23" s="47" t="n">
        <f aca="false">TRNSPT_FLSH!M23</f>
        <v>0</v>
      </c>
      <c r="F23" s="13" t="n">
        <f aca="false">'TRANSPT_GL '!D23</f>
        <v>0</v>
      </c>
      <c r="G23" s="47" t="n">
        <f aca="false">'TRANSPT_GL '!E23</f>
        <v>0</v>
      </c>
      <c r="H23" s="13" t="n">
        <f aca="false">F23-D23</f>
        <v>0</v>
      </c>
      <c r="I23" s="47" t="n">
        <f aca="false">G23-E23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TRNSPT_FLSH!L27</f>
        <v>0</v>
      </c>
      <c r="E27" s="47" t="n">
        <f aca="false">TRNSPT_FLSH!M27</f>
        <v>0</v>
      </c>
      <c r="F27" s="13" t="n">
        <f aca="false">'TRANSPT_GL '!D27</f>
        <v>0</v>
      </c>
      <c r="G27" s="47" t="n">
        <f aca="false">'TRANSPT_GL '!E27</f>
        <v>0</v>
      </c>
      <c r="H27" s="13" t="n">
        <f aca="false">F27-D27</f>
        <v>0</v>
      </c>
      <c r="I27" s="47" t="n">
        <f aca="false">G27-E27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TRNSPT_FLSH!L28</f>
        <v>0</v>
      </c>
      <c r="E28" s="47" t="n">
        <f aca="false">TRNSPT_FLSH!M28</f>
        <v>0</v>
      </c>
      <c r="F28" s="13" t="n">
        <f aca="false">'TRANSPT_GL '!D28</f>
        <v>0</v>
      </c>
      <c r="G28" s="47" t="n">
        <f aca="false">'TRANSPT_GL '!E28</f>
        <v>0</v>
      </c>
      <c r="H28" s="13" t="n">
        <f aca="false">F28-D28</f>
        <v>0</v>
      </c>
      <c r="I28" s="47" t="n">
        <f aca="false">G28-E28</f>
        <v>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TRNSPT_FLSH!L32</f>
        <v>0</v>
      </c>
      <c r="E32" s="47" t="n">
        <f aca="false">TRNSPT_FLSH!M32</f>
        <v>0</v>
      </c>
      <c r="F32" s="13" t="n">
        <f aca="false">'TRANSPT_GL '!D32</f>
        <v>0</v>
      </c>
      <c r="G32" s="47" t="n">
        <f aca="false">'TRANSPT_GL '!E32</f>
        <v>0</v>
      </c>
      <c r="H32" s="13" t="n">
        <f aca="false">F32-D32</f>
        <v>0</v>
      </c>
      <c r="I32" s="47" t="n">
        <f aca="false">G32-E32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TRNSPT_FLSH!L33</f>
        <v>0</v>
      </c>
      <c r="E33" s="47" t="n">
        <f aca="false">TRNSPT_FLSH!M33</f>
        <v>0</v>
      </c>
      <c r="F33" s="13" t="n">
        <f aca="false">'TRANSPT_GL '!D33</f>
        <v>0</v>
      </c>
      <c r="G33" s="47" t="n">
        <f aca="false">'TRANSPT_GL '!E33</f>
        <v>0</v>
      </c>
      <c r="H33" s="13" t="n">
        <f aca="false">F33-D33</f>
        <v>0</v>
      </c>
      <c r="I33" s="47" t="n">
        <f aca="false">G33-E33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TRNSPT_FLSH!L34</f>
        <v>0</v>
      </c>
      <c r="E34" s="47" t="n">
        <f aca="false">TRNSPT_FLSH!M34</f>
        <v>0</v>
      </c>
      <c r="F34" s="13" t="n">
        <f aca="false">'TRANSPT_GL '!D34</f>
        <v>0</v>
      </c>
      <c r="G34" s="47" t="n">
        <f aca="false">'TRANSPT_GL 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TRNSPT_FLSH!L35</f>
        <v>0</v>
      </c>
      <c r="E35" s="47" t="n">
        <f aca="false">TRNSPT_FLSH!M35</f>
        <v>0</v>
      </c>
      <c r="F35" s="13" t="n">
        <f aca="false">'TRANSPT_GL '!D35</f>
        <v>0</v>
      </c>
      <c r="G35" s="47" t="n">
        <f aca="false">'TRANSPT_GL '!E35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TRNSPT_FLSH!L39</f>
        <v>0</v>
      </c>
      <c r="E39" s="47" t="n">
        <f aca="false">TRNSPT_FLSH!M39</f>
        <v>0</v>
      </c>
      <c r="F39" s="13" t="n">
        <f aca="false">'TRANSPT_GL '!D39</f>
        <v>0</v>
      </c>
      <c r="G39" s="47" t="n">
        <f aca="false">'TRANSPT_GL '!E39</f>
        <v>0</v>
      </c>
      <c r="H39" s="13" t="n">
        <f aca="false">F39-D39</f>
        <v>0</v>
      </c>
      <c r="I39" s="47" t="n">
        <f aca="false">G39-E39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TRNSPT_FLSH!L40</f>
        <v>0</v>
      </c>
      <c r="E40" s="47" t="n">
        <f aca="false">TRNSPT_FLSH!M40</f>
        <v>0</v>
      </c>
      <c r="F40" s="13" t="n">
        <f aca="false">'TRANSPT_GL '!D40</f>
        <v>0</v>
      </c>
      <c r="G40" s="47" t="n">
        <f aca="false">'TRANSPT_GL '!E40</f>
        <v>0</v>
      </c>
      <c r="H40" s="13" t="n">
        <f aca="false">F40-D40</f>
        <v>0</v>
      </c>
      <c r="I40" s="47" t="n">
        <f aca="false">G40-E40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TRNSPT_FLSH!L41</f>
        <v>0</v>
      </c>
      <c r="E41" s="47" t="n">
        <f aca="false">TRNSPT_FLSH!M41</f>
        <v>0</v>
      </c>
      <c r="F41" s="13" t="n">
        <f aca="false">'TRANSPT_GL '!D41</f>
        <v>0</v>
      </c>
      <c r="G41" s="47" t="n">
        <f aca="false">'TRANSPT_GL 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TRNSPT_FLSH!L45</f>
        <v>0</v>
      </c>
      <c r="E45" s="47" t="n">
        <f aca="false">TRNSPT_FLSH!M45</f>
        <v>0</v>
      </c>
      <c r="F45" s="13" t="n">
        <f aca="false">'TRANSPT_GL '!D45</f>
        <v>0</v>
      </c>
      <c r="G45" s="47" t="n">
        <f aca="false">'TRANSPT_GL 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TRNSPT_FLSH!L47</f>
        <v>0</v>
      </c>
      <c r="E47" s="47" t="n">
        <f aca="false">TRNSPT_FLSH!M47</f>
        <v>0</v>
      </c>
      <c r="F47" s="13" t="n">
        <f aca="false">'TRANSPT_GL '!D47</f>
        <v>0</v>
      </c>
      <c r="G47" s="47" t="n">
        <f aca="false">'TRANSPT_GL '!E47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TRNSPT_FLSH!L49</f>
        <v>0</v>
      </c>
      <c r="E49" s="47" t="n">
        <f aca="false">TRNSPT_FLSH!M49</f>
        <v>0</v>
      </c>
      <c r="F49" s="13" t="n">
        <f aca="false">'TRANSPT_GL '!D49</f>
        <v>0</v>
      </c>
      <c r="G49" s="47" t="n">
        <f aca="false">'TRANSPT_GL '!E49</f>
        <v>0</v>
      </c>
      <c r="H49" s="13" t="n">
        <f aca="false">F49-D49</f>
        <v>0</v>
      </c>
      <c r="I49" s="47" t="n">
        <f aca="false">G49-E49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TRNSPT_FLSH!L51</f>
        <v>0</v>
      </c>
      <c r="E51" s="47" t="n">
        <f aca="false">TRNSPT_FLSH!M51</f>
        <v>0</v>
      </c>
      <c r="F51" s="13" t="n">
        <f aca="false">'TRANSPT_GL '!D51</f>
        <v>0</v>
      </c>
      <c r="G51" s="47" t="n">
        <f aca="false">'TRANSPT_GL '!E51</f>
        <v>0</v>
      </c>
      <c r="H51" s="13" t="n">
        <f aca="false">F51-D51</f>
        <v>0</v>
      </c>
      <c r="I51" s="47" t="n">
        <f aca="false">G51-E51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TRNSPT_FLSH!L54</f>
        <v>0</v>
      </c>
      <c r="E54" s="47" t="n">
        <f aca="false">TRNSPT_FLSH!M54</f>
        <v>0</v>
      </c>
      <c r="F54" s="13" t="n">
        <f aca="false">'TRANSPT_GL '!D54</f>
        <v>0</v>
      </c>
      <c r="G54" s="47" t="n">
        <f aca="false">'TRANSPT_GL '!E54</f>
        <v>0</v>
      </c>
      <c r="H54" s="13" t="n">
        <f aca="false">F54-D54</f>
        <v>0</v>
      </c>
      <c r="I54" s="47" t="n">
        <f aca="false">G54-E54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TRNSPT_FLSH!L55</f>
        <v>0</v>
      </c>
      <c r="E55" s="47" t="n">
        <f aca="false">TRNSPT_FLSH!M55</f>
        <v>0</v>
      </c>
      <c r="F55" s="13" t="n">
        <f aca="false">'TRANSPT_GL '!D55</f>
        <v>0</v>
      </c>
      <c r="G55" s="47" t="n">
        <f aca="false">'TRANSPT_GL '!E55</f>
        <v>0</v>
      </c>
      <c r="H55" s="13" t="n">
        <f aca="false">F55-D55</f>
        <v>0</v>
      </c>
      <c r="I55" s="47" t="n">
        <f aca="false">G55-E55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TRNSPT_FLSH!L59</f>
        <v>0</v>
      </c>
      <c r="E59" s="47" t="n">
        <f aca="false">TRNSPT_FLSH!M59</f>
        <v>0</v>
      </c>
      <c r="F59" s="13" t="n">
        <f aca="false">'TRANSPT_GL '!D59</f>
        <v>0</v>
      </c>
      <c r="G59" s="47" t="n">
        <f aca="false">'TRANSPT_GL '!E59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TRNSPT_FLSH!L60</f>
        <v>0</v>
      </c>
      <c r="E60" s="47" t="n">
        <f aca="false">TRNSPT_FLSH!M60</f>
        <v>0</v>
      </c>
      <c r="F60" s="13" t="n">
        <f aca="false">'TRANSPT_GL '!D60</f>
        <v>0</v>
      </c>
      <c r="G60" s="47" t="n">
        <f aca="false">'TRANSPT_GL 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TRNSPT_FLSH!L64</f>
        <v>0</v>
      </c>
      <c r="E64" s="47" t="n">
        <f aca="false">TRNSPT_FLSH!M64</f>
        <v>0</v>
      </c>
      <c r="F64" s="13" t="n">
        <f aca="false">'TRANSPT_GL '!D64</f>
        <v>0</v>
      </c>
      <c r="G64" s="47" t="n">
        <f aca="false">'TRANSPT_GL '!E64</f>
        <v>0</v>
      </c>
      <c r="H64" s="13" t="n">
        <f aca="false">F64-D64</f>
        <v>0</v>
      </c>
      <c r="I64" s="47" t="n">
        <f aca="false">G64-E64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TRNSPT_FLSH!L65</f>
        <v>0</v>
      </c>
      <c r="E65" s="47" t="n">
        <f aca="false">TRNSPT_FLSH!M65</f>
        <v>0</v>
      </c>
      <c r="F65" s="13" t="n">
        <f aca="false">'TRANSPT_GL '!D65</f>
        <v>0</v>
      </c>
      <c r="G65" s="47" t="n">
        <f aca="false">'TRANSPT_GL '!E65</f>
        <v>0</v>
      </c>
      <c r="H65" s="13" t="n">
        <f aca="false">F65-D65</f>
        <v>0</v>
      </c>
      <c r="I65" s="47" t="n">
        <f aca="false">G65-E65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TRNSPT_FLSH!L70</f>
        <v>0</v>
      </c>
      <c r="E70" s="47" t="n">
        <f aca="false">TRNSPT_FLSH!M70</f>
        <v>0</v>
      </c>
      <c r="F70" s="13" t="n">
        <f aca="false">'TRANSPT_GL '!D70</f>
        <v>0</v>
      </c>
      <c r="G70" s="47" t="n">
        <f aca="false">'TRANSPT_GL '!E70</f>
        <v>0</v>
      </c>
      <c r="H70" s="13" t="n">
        <f aca="false">F70-D70</f>
        <v>0</v>
      </c>
      <c r="I70" s="47" t="n">
        <f aca="false">G70-E70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TRNSPT_FLSH!L71</f>
        <v>0</v>
      </c>
      <c r="E71" s="47" t="n">
        <f aca="false">TRNSPT_FLSH!M71</f>
        <v>0</v>
      </c>
      <c r="F71" s="13" t="n">
        <f aca="false">'TRANSPT_GL '!D71</f>
        <v>0</v>
      </c>
      <c r="G71" s="47" t="n">
        <f aca="false">'TRANSPT_GL '!E71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TRNSPT_FLSH!L73</f>
        <v>0</v>
      </c>
      <c r="E73" s="47" t="n">
        <f aca="false">TRNSPT_FLSH!M73</f>
        <v>0</v>
      </c>
      <c r="F73" s="13" t="n">
        <f aca="false">'TRANSPT_GL '!D73</f>
        <v>0</v>
      </c>
      <c r="G73" s="47" t="n">
        <f aca="false">'TRANSPT_GL 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TRNSPT_FLSH!L74</f>
        <v>0</v>
      </c>
      <c r="E74" s="47" t="n">
        <f aca="false">TRNSPT_FLSH!M74</f>
        <v>0</v>
      </c>
      <c r="F74" s="13" t="n">
        <f aca="false">'TRANSPT_GL '!D74</f>
        <v>0</v>
      </c>
      <c r="G74" s="47" t="n">
        <f aca="false">'TRANSPT_GL '!E74</f>
        <v>0</v>
      </c>
      <c r="H74" s="13" t="n">
        <f aca="false">F74-D74</f>
        <v>0</v>
      </c>
      <c r="I74" s="47" t="n">
        <f aca="false">G74-E74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TRNSPT_FLSH!L75</f>
        <v>0</v>
      </c>
      <c r="E75" s="47" t="n">
        <f aca="false">TRNSPT_FLSH!M75</f>
        <v>0</v>
      </c>
      <c r="F75" s="13" t="n">
        <f aca="false">'TRANSPT_GL '!D75</f>
        <v>0</v>
      </c>
      <c r="G75" s="47" t="n">
        <f aca="false">'TRANSPT_GL '!E75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TRNSPT_FLSH!L76</f>
        <v>0</v>
      </c>
      <c r="E76" s="47" t="n">
        <f aca="false">TRNSPT_FLSH!M76</f>
        <v>0</v>
      </c>
      <c r="F76" s="13" t="n">
        <f aca="false">'TRANSPT_GL '!D76</f>
        <v>0</v>
      </c>
      <c r="G76" s="47" t="n">
        <f aca="false">'TRANSPT_GL '!E76</f>
        <v>0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TRNSPT_FLSH!L77</f>
        <v>0</v>
      </c>
      <c r="E77" s="47" t="n">
        <f aca="false">TRNSPT_FLSH!M77</f>
        <v>0</v>
      </c>
      <c r="F77" s="13" t="n">
        <f aca="false">'TRANSPT_GL '!D77</f>
        <v>0</v>
      </c>
      <c r="G77" s="47" t="n">
        <f aca="false">'TRANSPT_GL '!E77</f>
        <v>0</v>
      </c>
      <c r="H77" s="13" t="n">
        <f aca="false">F77-D77</f>
        <v>0</v>
      </c>
      <c r="I77" s="47" t="n">
        <f aca="false">G77-E77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TRNSPT_FLSH!L78</f>
        <v>0</v>
      </c>
      <c r="E78" s="47" t="n">
        <f aca="false">TRNSPT_FLSH!M78</f>
        <v>0</v>
      </c>
      <c r="F78" s="13" t="n">
        <f aca="false">'TRANSPT_GL '!D78</f>
        <v>0</v>
      </c>
      <c r="G78" s="47" t="n">
        <f aca="false">'TRANSPT_GL 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TRNSPT_FLSH!L79</f>
        <v>0</v>
      </c>
      <c r="E79" s="47" t="n">
        <f aca="false">TRNSPT_FLSH!M79</f>
        <v>0</v>
      </c>
      <c r="F79" s="13" t="n">
        <f aca="false">'TRANSPT_GL '!D79</f>
        <v>0</v>
      </c>
      <c r="G79" s="47" t="n">
        <f aca="false">'TRANSPT_GL 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TRNSPT_FLSH!L80</f>
        <v>0</v>
      </c>
      <c r="E80" s="47" t="n">
        <f aca="false">TRNSPT_FLSH!M80</f>
        <v>0</v>
      </c>
      <c r="F80" s="13" t="n">
        <f aca="false">'TRANSPT_GL '!D80</f>
        <v>0</v>
      </c>
      <c r="G80" s="47" t="n">
        <f aca="false">'TRANSPT_GL 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TRNSPT_FLSH!L81</f>
        <v>0</v>
      </c>
      <c r="E81" s="47" t="n">
        <f aca="false">TRNSPT_FLSH!M81</f>
        <v>0</v>
      </c>
      <c r="F81" s="13" t="n">
        <f aca="false">'TRANSPT_GL '!D81</f>
        <v>0</v>
      </c>
      <c r="G81" s="47" t="n">
        <f aca="false">'TRANSPT_GL '!E81</f>
        <v>0</v>
      </c>
      <c r="H81" s="13" t="n">
        <f aca="false">F81-D81</f>
        <v>0</v>
      </c>
      <c r="I81" s="47" t="n">
        <f aca="false">G81-E81</f>
        <v>0</v>
      </c>
    </row>
    <row r="82" customFormat="false" ht="20.25" hidden="false" customHeight="true" outlineLevel="0" collapsed="false">
      <c r="A82" s="79"/>
      <c r="B82" s="80"/>
      <c r="C82" s="81" t="s">
        <v>96</v>
      </c>
      <c r="D82" s="136" t="n">
        <f aca="false">D16+D24+D29+D36+D43+D45+D47+D49</f>
        <v>0</v>
      </c>
      <c r="E82" s="88" t="n">
        <f aca="false">SUM(E72:E81)+E16+E24+E29+E36+E43+E45+E47+E49+E51+E56+E61+E66</f>
        <v>0</v>
      </c>
      <c r="F82" s="136" t="n">
        <f aca="false">F16+F24+F29+F36+F43+F45+F47+F49</f>
        <v>0</v>
      </c>
      <c r="G82" s="88" t="n">
        <f aca="false">SUM(G72:G81)+G16+G24+G29+G36+G43+G45+G47+G49+G51+G56+G61+G66</f>
        <v>0</v>
      </c>
      <c r="H82" s="136" t="n">
        <f aca="false">H16+H24+H29+H36+H43+H45+H47+H49</f>
        <v>0</v>
      </c>
      <c r="I82" s="88" t="n">
        <f aca="false">SUM(I72:I81)+I16+I24+I29+I36+I43+I45+I47+I49+I51+I56+I61+I66</f>
        <v>0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4" activePane="bottomRight" state="frozen"/>
      <selection pane="topLeft" activeCell="A1" activeCellId="0" sqref="A1"/>
      <selection pane="topRight" activeCell="D1" activeCellId="0" sqref="D1"/>
      <selection pane="bottomLeft" activeCell="A64" activeCellId="0" sqref="A64"/>
      <selection pane="bottomRigh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BGC_FLSH!A4</f>
        <v>REGION: Boston Gas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38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BGC_FLSH!D11</f>
        <v>6206940</v>
      </c>
      <c r="E11" s="47" t="n">
        <f aca="false">BGC_FLSH!E11</f>
        <v>6390500</v>
      </c>
      <c r="F11" s="13" t="n">
        <f aca="false">BGC_GL!D11</f>
        <v>6206968</v>
      </c>
      <c r="G11" s="47" t="n">
        <f aca="false">BGC_GL!E11</f>
        <v>6335052.27</v>
      </c>
      <c r="H11" s="13" t="n">
        <f aca="false">F11-D11</f>
        <v>28</v>
      </c>
      <c r="I11" s="47" t="n">
        <f aca="false">G11-E11</f>
        <v>-55447.7300000005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BGC_FLSH!D12</f>
        <v>0</v>
      </c>
      <c r="E12" s="47" t="n">
        <f aca="false">BGC_FLSH!E12</f>
        <v>0</v>
      </c>
      <c r="F12" s="13" t="n">
        <f aca="false">BGC_GL!D12</f>
        <v>0</v>
      </c>
      <c r="G12" s="47" t="n">
        <f aca="false">BGC_GL!E12</f>
        <v>0</v>
      </c>
      <c r="H12" s="13" t="n">
        <f aca="false">F12-D12</f>
        <v>0</v>
      </c>
      <c r="I12" s="47" t="n">
        <f aca="false">G12-E12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BGC_FLSH!D13</f>
        <v>14078963</v>
      </c>
      <c r="E13" s="47" t="n">
        <f aca="false">BGC_FLSH!E13</f>
        <v>31403869</v>
      </c>
      <c r="F13" s="13" t="n">
        <f aca="false">BGC_GL!D13</f>
        <v>14078963</v>
      </c>
      <c r="G13" s="47" t="n">
        <f aca="false">BGC_GL!E13</f>
        <v>31390395</v>
      </c>
      <c r="H13" s="13" t="n">
        <f aca="false">F13-D13</f>
        <v>0</v>
      </c>
      <c r="I13" s="47" t="n">
        <f aca="false">G13-E13</f>
        <v>-13474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BGC_FLSH!D14</f>
        <v>0</v>
      </c>
      <c r="E14" s="47" t="n">
        <f aca="false">BGC_FLSH!E14</f>
        <v>0</v>
      </c>
      <c r="F14" s="13" t="n">
        <f aca="false">BGC_GL!D14</f>
        <v>0</v>
      </c>
      <c r="G14" s="47" t="n">
        <f aca="false">BGC_GL!E14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BGC_FLSH!D15</f>
        <v>0</v>
      </c>
      <c r="E15" s="47" t="n">
        <f aca="false">BGC_FLSH!E15</f>
        <v>0</v>
      </c>
      <c r="F15" s="13" t="n">
        <f aca="false">BGC_GL!D15</f>
        <v>0</v>
      </c>
      <c r="G15" s="47" t="n">
        <f aca="false">BGC_GL!E15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20285903</v>
      </c>
      <c r="E16" s="48" t="n">
        <f aca="false">SUM(E11:E15)</f>
        <v>37794369</v>
      </c>
      <c r="F16" s="17" t="n">
        <f aca="false">SUM(F11:F15)</f>
        <v>20285931</v>
      </c>
      <c r="G16" s="48" t="n">
        <f aca="false">SUM(G11:G15)</f>
        <v>37725447.27</v>
      </c>
      <c r="H16" s="17" t="n">
        <f aca="false">SUM(H11:H15)</f>
        <v>28</v>
      </c>
      <c r="I16" s="48" t="n">
        <f aca="false">SUM(I11:I15)</f>
        <v>-68921.7300000005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BGC_FLSH!D19</f>
        <v>-2548538</v>
      </c>
      <c r="E19" s="47" t="n">
        <f aca="false">BGC_FLSH!E19</f>
        <v>-1384819</v>
      </c>
      <c r="F19" s="13" t="n">
        <f aca="false">BGC_GL!D19</f>
        <v>-2548538</v>
      </c>
      <c r="G19" s="47" t="n">
        <f aca="false">BGC_GL!E19</f>
        <v>-1384830.2</v>
      </c>
      <c r="H19" s="13" t="n">
        <f aca="false">F19-D19</f>
        <v>0</v>
      </c>
      <c r="I19" s="47" t="n">
        <f aca="false">G19-E19</f>
        <v>-11.1999999999534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BGC_FLSH!D20</f>
        <v>0</v>
      </c>
      <c r="E20" s="47" t="n">
        <f aca="false">BGC_FLSH!E20</f>
        <v>0</v>
      </c>
      <c r="F20" s="13" t="n">
        <f aca="false">BGC_GL!D20</f>
        <v>0</v>
      </c>
      <c r="G20" s="47" t="n">
        <f aca="false">BGC_GL!E20</f>
        <v>0</v>
      </c>
      <c r="H20" s="13" t="n">
        <f aca="false">F20-D20</f>
        <v>0</v>
      </c>
      <c r="I20" s="47" t="n">
        <f aca="false">G20-E20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BGC_FLSH!D21</f>
        <v>-16482775</v>
      </c>
      <c r="E21" s="47" t="n">
        <f aca="false">BGC_FLSH!E21</f>
        <v>-35464469</v>
      </c>
      <c r="F21" s="13" t="n">
        <f aca="false">BGC_GL!D21</f>
        <v>-16482775</v>
      </c>
      <c r="G21" s="47" t="n">
        <f aca="false">BGC_GL!E21</f>
        <v>-35448137</v>
      </c>
      <c r="H21" s="13" t="n">
        <f aca="false">F21-D21</f>
        <v>0</v>
      </c>
      <c r="I21" s="47" t="n">
        <f aca="false">G21-E21</f>
        <v>16332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BGC_FLSH!D22</f>
        <v>0</v>
      </c>
      <c r="E22" s="47" t="n">
        <f aca="false">BGC_FLSH!E22</f>
        <v>0</v>
      </c>
      <c r="F22" s="13" t="n">
        <f aca="false">BGC_GL!D22</f>
        <v>0</v>
      </c>
      <c r="G22" s="47" t="n">
        <f aca="false">BGC_GL!E22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BGC_FLSH!D23</f>
        <v>441422</v>
      </c>
      <c r="E23" s="47" t="n">
        <f aca="false">BGC_FLSH!E23</f>
        <v>840680</v>
      </c>
      <c r="F23" s="13" t="n">
        <f aca="false">BGC_GL!D23</f>
        <v>0</v>
      </c>
      <c r="G23" s="47" t="n">
        <f aca="false">BGC_GL!E23</f>
        <v>-0.00200000000000067</v>
      </c>
      <c r="H23" s="13" t="n">
        <f aca="false">F23-D23</f>
        <v>-441422</v>
      </c>
      <c r="I23" s="47" t="n">
        <f aca="false">G23-E23</f>
        <v>-840680.002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-18589891</v>
      </c>
      <c r="E24" s="48" t="n">
        <f aca="false">SUM(E19:E23)</f>
        <v>-36008608</v>
      </c>
      <c r="F24" s="17" t="n">
        <f aca="false">SUM(F19:F23)</f>
        <v>-19031313</v>
      </c>
      <c r="G24" s="48" t="n">
        <f aca="false">SUM(G19:G23)</f>
        <v>-36832967.202</v>
      </c>
      <c r="H24" s="17" t="n">
        <f aca="false">SUM(H19:H23)</f>
        <v>-441422</v>
      </c>
      <c r="I24" s="48" t="n">
        <f aca="false">SUM(I19:I23)</f>
        <v>-824359.202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BGC_FLSH!D27</f>
        <v>0</v>
      </c>
      <c r="E27" s="47" t="n">
        <f aca="false">BGC_FLSH!E27</f>
        <v>0</v>
      </c>
      <c r="F27" s="13" t="n">
        <f aca="false">BGC_GL!D27</f>
        <v>0</v>
      </c>
      <c r="G27" s="47" t="n">
        <f aca="false">BGC_GL!E27</f>
        <v>0</v>
      </c>
      <c r="H27" s="13" t="n">
        <f aca="false">F27-D27</f>
        <v>0</v>
      </c>
      <c r="I27" s="47" t="n">
        <f aca="false">G27-E27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BGC_FLSH!D28</f>
        <v>0</v>
      </c>
      <c r="E28" s="47" t="n">
        <f aca="false">BGC_FLSH!E28</f>
        <v>0</v>
      </c>
      <c r="F28" s="13" t="n">
        <f aca="false">BGC_GL!D28</f>
        <v>0</v>
      </c>
      <c r="G28" s="47" t="n">
        <f aca="false">BGC_GL!E28</f>
        <v>0</v>
      </c>
      <c r="H28" s="13" t="n">
        <f aca="false">F28-D28</f>
        <v>0</v>
      </c>
      <c r="I28" s="47" t="n">
        <f aca="false">G28-E28</f>
        <v>0</v>
      </c>
    </row>
    <row r="29" customFormat="false" ht="12.75" hidden="false" customHeight="false" outlineLevel="0" collapsed="false">
      <c r="A29" s="42"/>
      <c r="B29" s="37" t="s">
        <v>54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BGC_FLSH!D32</f>
        <v>14496</v>
      </c>
      <c r="E32" s="47" t="n">
        <f aca="false">BGC_FLSH!E32</f>
        <v>34030</v>
      </c>
      <c r="F32" s="13" t="n">
        <f aca="false">BGC_GL!D32</f>
        <v>6</v>
      </c>
      <c r="G32" s="47" t="n">
        <f aca="false">BGC_GL!E32</f>
        <v>10.6</v>
      </c>
      <c r="H32" s="13" t="n">
        <f aca="false">F32-D32</f>
        <v>-14490</v>
      </c>
      <c r="I32" s="47" t="n">
        <f aca="false">G32-E32</f>
        <v>-34019.4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BGC_FLSH!D33</f>
        <v>-14697</v>
      </c>
      <c r="E33" s="47" t="n">
        <f aca="false">BGC_FLSH!E33</f>
        <v>-33286</v>
      </c>
      <c r="F33" s="13" t="n">
        <f aca="false">BGC_GL!D33</f>
        <v>0</v>
      </c>
      <c r="G33" s="47" t="n">
        <f aca="false">BGC_GL!E33</f>
        <v>-0.3</v>
      </c>
      <c r="H33" s="13" t="n">
        <f aca="false">F33-D33</f>
        <v>14697</v>
      </c>
      <c r="I33" s="47" t="n">
        <f aca="false">G33-E33</f>
        <v>33285.7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BGC_FLSH!D34</f>
        <v>0</v>
      </c>
      <c r="E34" s="47" t="n">
        <f aca="false">BGC_FLSH!E34</f>
        <v>0</v>
      </c>
      <c r="F34" s="13" t="n">
        <f aca="false">BGC_GL!D34</f>
        <v>0</v>
      </c>
      <c r="G34" s="47" t="n">
        <f aca="false">BGC_GL!E34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BGC_FLSH!D35</f>
        <v>0</v>
      </c>
      <c r="E35" s="47" t="n">
        <f aca="false">BGC_FLSH!E35</f>
        <v>0</v>
      </c>
      <c r="F35" s="13" t="n">
        <f aca="false">BGC_GL!D35</f>
        <v>0</v>
      </c>
      <c r="G35" s="47" t="n">
        <f aca="false">BGC_GL!E35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-201</v>
      </c>
      <c r="E36" s="48" t="n">
        <f aca="false">SUM(E32:E35)</f>
        <v>744</v>
      </c>
      <c r="F36" s="17" t="n">
        <f aca="false">SUM(F32:F35)</f>
        <v>6</v>
      </c>
      <c r="G36" s="48" t="n">
        <f aca="false">SUM(G32:G35)</f>
        <v>10.3</v>
      </c>
      <c r="H36" s="17" t="n">
        <f aca="false">SUM(H32:H35)</f>
        <v>207</v>
      </c>
      <c r="I36" s="48" t="n">
        <f aca="false">SUM(I32:I35)</f>
        <v>-733.700000000004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BGC_FLSH!D39</f>
        <v>29964</v>
      </c>
      <c r="E39" s="47" t="n">
        <f aca="false">BGC_FLSH!E39</f>
        <v>58430</v>
      </c>
      <c r="F39" s="13" t="n">
        <f aca="false">BGC_GL!D39</f>
        <v>0</v>
      </c>
      <c r="G39" s="47" t="n">
        <f aca="false">BGC_GL!E39</f>
        <v>0</v>
      </c>
      <c r="H39" s="13" t="n">
        <f aca="false">F39-D39</f>
        <v>-29964</v>
      </c>
      <c r="I39" s="47" t="n">
        <f aca="false">G39-E39</f>
        <v>-58430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BGC_FLSH!D40</f>
        <v>-1725775</v>
      </c>
      <c r="E40" s="47" t="n">
        <f aca="false">BGC_FLSH!E40</f>
        <v>-250341</v>
      </c>
      <c r="F40" s="13" t="n">
        <f aca="false">BGC_GL!D40</f>
        <v>-1700650</v>
      </c>
      <c r="G40" s="47" t="n">
        <f aca="false">BGC_GL!E40</f>
        <v>-0.05</v>
      </c>
      <c r="H40" s="13" t="n">
        <f aca="false">F40-D40</f>
        <v>25125</v>
      </c>
      <c r="I40" s="47" t="n">
        <f aca="false">G40-E40</f>
        <v>250340.95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BGC_FLSH!D41</f>
        <v>0</v>
      </c>
      <c r="E41" s="47" t="n">
        <f aca="false">BGC_FLSH!E41</f>
        <v>0</v>
      </c>
      <c r="F41" s="13" t="n">
        <f aca="false">BGC_GL!D41</f>
        <v>0</v>
      </c>
      <c r="G41" s="47" t="n">
        <f aca="false">BGC_GL!E41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-1725775</v>
      </c>
      <c r="E42" s="48" t="n">
        <f aca="false">SUM(E40:E41)</f>
        <v>-250341</v>
      </c>
      <c r="F42" s="17" t="n">
        <f aca="false">SUM(F40:F41)</f>
        <v>-1700650</v>
      </c>
      <c r="G42" s="48" t="n">
        <f aca="false">SUM(G40:G41)</f>
        <v>-0.05</v>
      </c>
      <c r="H42" s="17" t="n">
        <f aca="false">SUM(H40:H41)</f>
        <v>25125</v>
      </c>
      <c r="I42" s="48" t="n">
        <f aca="false">SUM(I40:I41)</f>
        <v>250340.95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-1695811</v>
      </c>
      <c r="E43" s="48" t="n">
        <f aca="false">E42+E39</f>
        <v>-191911</v>
      </c>
      <c r="F43" s="17" t="n">
        <f aca="false">F42+F39</f>
        <v>-1700650</v>
      </c>
      <c r="G43" s="48" t="n">
        <f aca="false">G42+G39</f>
        <v>-0.05</v>
      </c>
      <c r="H43" s="17" t="n">
        <f aca="false">H42+H39</f>
        <v>-4839</v>
      </c>
      <c r="I43" s="48" t="n">
        <f aca="false">I42+I39</f>
        <v>191910.95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BGC_FLSH!D45</f>
        <v>0</v>
      </c>
      <c r="E45" s="47" t="n">
        <f aca="false">BGC_FLSH!E45</f>
        <v>0</v>
      </c>
      <c r="F45" s="13" t="n">
        <f aca="false">BGC_GL!D45</f>
        <v>0</v>
      </c>
      <c r="G45" s="47" t="n">
        <f aca="false">BGC_GL!E45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BGC_FLSH!D47</f>
        <v>0</v>
      </c>
      <c r="E47" s="47" t="n">
        <f aca="false">BGC_FLSH!E47</f>
        <v>0</v>
      </c>
      <c r="F47" s="13" t="n">
        <f aca="false">BGC_GL!D47</f>
        <v>0</v>
      </c>
      <c r="G47" s="47" t="n">
        <f aca="false">BGC_GL!E47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BGC_FLSH!D49</f>
        <v>0</v>
      </c>
      <c r="E49" s="47" t="n">
        <f aca="false">BGC_FLSH!E49</f>
        <v>0</v>
      </c>
      <c r="F49" s="13" t="n">
        <f aca="false">BGC_GL!D49</f>
        <v>446026</v>
      </c>
      <c r="G49" s="47" t="n">
        <f aca="false">BGC_GL!E49</f>
        <v>787731.142</v>
      </c>
      <c r="H49" s="13" t="n">
        <f aca="false">F49-D49</f>
        <v>446026</v>
      </c>
      <c r="I49" s="47" t="n">
        <f aca="false">G49-E49</f>
        <v>787731.142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BGC_FLSH!D51</f>
        <v>-441422</v>
      </c>
      <c r="E51" s="47" t="n">
        <f aca="false">BGC_FLSH!E51</f>
        <v>-840680</v>
      </c>
      <c r="F51" s="13" t="n">
        <f aca="false">BGC_GL!D51</f>
        <v>441422</v>
      </c>
      <c r="G51" s="47" t="n">
        <f aca="false">BGC_GL!E51</f>
        <v>0.00200000000000067</v>
      </c>
      <c r="H51" s="13" t="n">
        <f aca="false">F51-D51</f>
        <v>882844</v>
      </c>
      <c r="I51" s="47" t="n">
        <f aca="false">G51-E51</f>
        <v>840680.002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BGC_FLSH!D54</f>
        <v>0</v>
      </c>
      <c r="E54" s="47" t="n">
        <f aca="false">BGC_FLSH!E54</f>
        <v>-678671</v>
      </c>
      <c r="F54" s="13" t="n">
        <f aca="false">BGC_GL!D54</f>
        <v>-41356</v>
      </c>
      <c r="G54" s="47" t="n">
        <f aca="false">BGC_GL!E54</f>
        <v>-732262.77</v>
      </c>
      <c r="H54" s="13" t="n">
        <f aca="false">F54-D54</f>
        <v>-41356</v>
      </c>
      <c r="I54" s="47" t="n">
        <f aca="false">G54-E54</f>
        <v>-53591.77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BGC_FLSH!D55</f>
        <v>0</v>
      </c>
      <c r="E55" s="47" t="n">
        <f aca="false">BGC_FLSH!E55</f>
        <v>-4020431</v>
      </c>
      <c r="F55" s="13" t="n">
        <f aca="false">BGC_GL!D55</f>
        <v>0</v>
      </c>
      <c r="G55" s="47" t="n">
        <f aca="false">BGC_GL!E55</f>
        <v>-5506.48</v>
      </c>
      <c r="H55" s="13" t="n">
        <f aca="false">F55-D55</f>
        <v>0</v>
      </c>
      <c r="I55" s="47" t="n">
        <f aca="false">G55-E55</f>
        <v>4014924.52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-4699102</v>
      </c>
      <c r="F56" s="17" t="n">
        <f aca="false">SUM(F54:F55)</f>
        <v>-41356</v>
      </c>
      <c r="G56" s="48" t="n">
        <f aca="false">SUM(G54:G55)</f>
        <v>-737769.25</v>
      </c>
      <c r="H56" s="17" t="n">
        <f aca="false">SUM(H54:H55)</f>
        <v>-41356</v>
      </c>
      <c r="I56" s="48" t="n">
        <f aca="false">SUM(I54:I55)</f>
        <v>3961332.75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BGC_FLSH!D59</f>
        <v>0</v>
      </c>
      <c r="E59" s="47" t="n">
        <f aca="false">BGC_FLSH!E59</f>
        <v>0</v>
      </c>
      <c r="F59" s="13" t="n">
        <f aca="false">BGC_GL!D59</f>
        <v>0</v>
      </c>
      <c r="G59" s="47" t="n">
        <f aca="false">BGC_GL!E59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BGC_FLSH!D60</f>
        <v>0</v>
      </c>
      <c r="E60" s="47" t="n">
        <f aca="false">BGC_FLSH!E60</f>
        <v>0</v>
      </c>
      <c r="F60" s="13" t="n">
        <f aca="false">BGC_GL!D60</f>
        <v>0</v>
      </c>
      <c r="G60" s="47" t="n">
        <f aca="false">BGC_GL!E60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BGC_FLSH!D64</f>
        <v>0</v>
      </c>
      <c r="E64" s="47" t="n">
        <f aca="false">BGC_FLSH!E64</f>
        <v>0</v>
      </c>
      <c r="F64" s="13" t="n">
        <f aca="false">BGC_GL!D64</f>
        <v>0</v>
      </c>
      <c r="G64" s="47" t="n">
        <f aca="false">BGC_GL!E64</f>
        <v>0</v>
      </c>
      <c r="H64" s="13" t="n">
        <f aca="false">F64-D64</f>
        <v>0</v>
      </c>
      <c r="I64" s="47" t="n">
        <f aca="false">G64-E64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BGC_FLSH!D65</f>
        <v>0</v>
      </c>
      <c r="E65" s="47" t="n">
        <f aca="false">BGC_FLSH!E65</f>
        <v>0</v>
      </c>
      <c r="F65" s="13" t="n">
        <f aca="false">BGC_GL!D65</f>
        <v>0</v>
      </c>
      <c r="G65" s="47" t="n">
        <f aca="false">BGC_GL!E65</f>
        <v>0</v>
      </c>
      <c r="H65" s="13" t="n">
        <f aca="false">F65-D65</f>
        <v>0</v>
      </c>
      <c r="I65" s="47" t="n">
        <f aca="false">G65-E65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BGC_FLSH!D70</f>
        <v>0</v>
      </c>
      <c r="E70" s="47" t="n">
        <f aca="false">BGC_FLSH!E70</f>
        <v>-154392</v>
      </c>
      <c r="F70" s="13" t="n">
        <f aca="false">BGC_GL!D70</f>
        <v>0</v>
      </c>
      <c r="G70" s="47" t="n">
        <f aca="false">BGC_GL!E70</f>
        <v>-154392</v>
      </c>
      <c r="H70" s="13" t="n">
        <f aca="false">F70-D70</f>
        <v>0</v>
      </c>
      <c r="I70" s="47" t="n">
        <f aca="false">G70-E70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BGC_FLSH!D71</f>
        <v>0</v>
      </c>
      <c r="E71" s="47" t="n">
        <f aca="false">BGC_FLSH!E71</f>
        <v>0</v>
      </c>
      <c r="F71" s="13" t="n">
        <f aca="false">BGC_GL!D71</f>
        <v>0</v>
      </c>
      <c r="G71" s="47" t="n">
        <f aca="false">BGC_GL!E71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-154392</v>
      </c>
      <c r="F72" s="17" t="n">
        <f aca="false">SUM(F70:F71)</f>
        <v>0</v>
      </c>
      <c r="G72" s="48" t="n">
        <f aca="false">SUM(G70:G71)</f>
        <v>-154392</v>
      </c>
      <c r="H72" s="17" t="n">
        <f aca="false">SUM(H70:H71)</f>
        <v>0</v>
      </c>
      <c r="I72" s="48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BGC_FLSH!D73</f>
        <v>0</v>
      </c>
      <c r="E73" s="47" t="n">
        <f aca="false">BGC_FLSH!E73</f>
        <v>0</v>
      </c>
      <c r="F73" s="13" t="n">
        <f aca="false">BGC_GL!D73</f>
        <v>0</v>
      </c>
      <c r="G73" s="47" t="n">
        <f aca="false">BGC_GL!E73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BGC_FLSH!D74</f>
        <v>0</v>
      </c>
      <c r="E74" s="47" t="n">
        <f aca="false">BGC_FLSH!E74</f>
        <v>0</v>
      </c>
      <c r="F74" s="13" t="n">
        <f aca="false">BGC_GL!D74</f>
        <v>0</v>
      </c>
      <c r="G74" s="47" t="n">
        <f aca="false">BGC_GL!E74</f>
        <v>0</v>
      </c>
      <c r="H74" s="13" t="n">
        <f aca="false">F74-D74</f>
        <v>0</v>
      </c>
      <c r="I74" s="47" t="n">
        <f aca="false">G74-E74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BGC_FLSH!D75</f>
        <v>0</v>
      </c>
      <c r="E75" s="47" t="n">
        <f aca="false">BGC_FLSH!E75</f>
        <v>0</v>
      </c>
      <c r="F75" s="13" t="n">
        <f aca="false">BGC_GL!D75</f>
        <v>0</v>
      </c>
      <c r="G75" s="47" t="n">
        <f aca="false">BGC_GL!E75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BGC_FLSH!D76</f>
        <v>0</v>
      </c>
      <c r="E76" s="47" t="n">
        <f aca="false">BGC_FLSH!E76</f>
        <v>0</v>
      </c>
      <c r="F76" s="13" t="n">
        <f aca="false">BGC_GL!D76</f>
        <v>0</v>
      </c>
      <c r="G76" s="47" t="n">
        <f aca="false">BGC_GL!E76</f>
        <v>0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BGC_FLSH!D77</f>
        <v>0</v>
      </c>
      <c r="E77" s="47" t="n">
        <f aca="false">BGC_FLSH!E77</f>
        <v>0</v>
      </c>
      <c r="F77" s="13" t="n">
        <f aca="false">BGC_GL!D77</f>
        <v>0</v>
      </c>
      <c r="G77" s="47" t="n">
        <f aca="false">BGC_GL!E77</f>
        <v>0</v>
      </c>
      <c r="H77" s="13" t="n">
        <f aca="false">F77-D77</f>
        <v>0</v>
      </c>
      <c r="I77" s="47" t="n">
        <f aca="false">G77-E77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BGC_FLSH!D78</f>
        <v>0</v>
      </c>
      <c r="E78" s="47" t="n">
        <f aca="false">BGC_FLSH!E78</f>
        <v>0</v>
      </c>
      <c r="F78" s="13" t="n">
        <f aca="false">BGC_GL!D78</f>
        <v>0</v>
      </c>
      <c r="G78" s="47" t="n">
        <f aca="false">BGC_GL!E78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BGC_FLSH!D79</f>
        <v>0</v>
      </c>
      <c r="E79" s="47" t="n">
        <f aca="false">BGC_FLSH!E79</f>
        <v>4020431</v>
      </c>
      <c r="F79" s="13" t="n">
        <f aca="false">BGC_GL!D79</f>
        <v>0</v>
      </c>
      <c r="G79" s="47" t="n">
        <f aca="false">BGC_GL!E79</f>
        <v>0</v>
      </c>
      <c r="H79" s="13" t="n">
        <f aca="false">F79-D79</f>
        <v>0</v>
      </c>
      <c r="I79" s="47" t="n">
        <f aca="false">G79-E79</f>
        <v>-4020431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BGC_FLSH!D80</f>
        <v>0</v>
      </c>
      <c r="E80" s="47" t="n">
        <f aca="false">BGC_FLSH!E80</f>
        <v>0</v>
      </c>
      <c r="F80" s="13" t="n">
        <f aca="false">BGC_GL!D80</f>
        <v>0</v>
      </c>
      <c r="G80" s="47" t="n">
        <f aca="false">BGC_GL!E80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BGC_FLSH!D81</f>
        <v>0</v>
      </c>
      <c r="E81" s="47" t="n">
        <f aca="false">BGC_FLSH!E81</f>
        <v>27532</v>
      </c>
      <c r="F81" s="13" t="n">
        <f aca="false">BGC_GL!D81</f>
        <v>0</v>
      </c>
      <c r="G81" s="47" t="n">
        <f aca="false">BGC_GL!E81</f>
        <v>0</v>
      </c>
      <c r="H81" s="13" t="n">
        <f aca="false">F81-D81</f>
        <v>0</v>
      </c>
      <c r="I81" s="47" t="n">
        <f aca="false">G81-E81</f>
        <v>-27532</v>
      </c>
    </row>
    <row r="82" customFormat="false" ht="20.25" hidden="false" customHeight="true" outlineLevel="0" collapsed="false">
      <c r="A82" s="79"/>
      <c r="B82" s="80"/>
      <c r="C82" s="81" t="s">
        <v>96</v>
      </c>
      <c r="D82" s="136" t="n">
        <f aca="false">D16+D24+D29+D36+D43+D45+D47+D49</f>
        <v>0</v>
      </c>
      <c r="E82" s="88" t="n">
        <f aca="false">SUM(E72:E81)+E16+E24+E29+E36+E43+E45+E47+E49+E51+E56+E61+E66</f>
        <v>-51617</v>
      </c>
      <c r="F82" s="136" t="n">
        <f aca="false">F16+F24+F29+F36+F43+F45+F47+F49</f>
        <v>0</v>
      </c>
      <c r="G82" s="88" t="n">
        <f aca="false">SUM(G72:G81)+G16+G24+G29+G36+G43+G45+G47+G49+G51+G56+G61+G66</f>
        <v>788060.211999996</v>
      </c>
      <c r="H82" s="136" t="n">
        <f aca="false">H16+H24+H29+H36+H43+H45+H47+H49</f>
        <v>0</v>
      </c>
      <c r="I82" s="88" t="n">
        <f aca="false">SUM(I72:I81)+I16+I24+I29+I36+I43+I45+I47+I49+I51+I56+I61+I66</f>
        <v>839677.212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N6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3" topLeftCell="AD623" activePane="bottomRight" state="frozen"/>
      <selection pane="topLeft" activeCell="A1" activeCellId="0" sqref="A1"/>
      <selection pane="topRight" activeCell="AD1" activeCellId="0" sqref="AD1"/>
      <selection pane="bottomLeft" activeCell="A623" activeCellId="0" sqref="A623"/>
      <selection pane="bottomRight" activeCell="AJ626" activeCellId="0" sqref="AJ6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25.28"/>
    <col collapsed="false" customWidth="true" hidden="false" outlineLevel="0" max="6" min="5" style="15" width="13.56"/>
    <col collapsed="false" customWidth="true" hidden="false" outlineLevel="0" max="7" min="7" style="0" width="11.99"/>
    <col collapsed="false" customWidth="true" hidden="false" outlineLevel="0" max="8" min="8" style="0" width="12.28"/>
    <col collapsed="false" customWidth="true" hidden="false" outlineLevel="0" max="9" min="9" style="0" width="11.7"/>
    <col collapsed="false" customWidth="true" hidden="false" outlineLevel="0" max="10" min="10" style="0" width="11.28"/>
    <col collapsed="false" customWidth="true" hidden="false" outlineLevel="0" max="11" min="11" style="0" width="12.85"/>
    <col collapsed="false" customWidth="true" hidden="false" outlineLevel="0" max="12" min="12" style="0" width="11.7"/>
    <col collapsed="false" customWidth="true" hidden="false" outlineLevel="0" max="13" min="13" style="0" width="14.28"/>
    <col collapsed="false" customWidth="true" hidden="false" outlineLevel="0" max="14" min="14" style="0" width="12.42"/>
    <col collapsed="false" customWidth="true" hidden="false" outlineLevel="0" max="15" min="15" style="0" width="12.56"/>
    <col collapsed="false" customWidth="true" hidden="false" outlineLevel="0" max="16" min="16" style="0" width="12.28"/>
    <col collapsed="false" customWidth="true" hidden="false" outlineLevel="0" max="21" min="21" style="0" width="11.99"/>
    <col collapsed="false" customWidth="true" hidden="false" outlineLevel="0" max="25" min="25" style="0" width="12.56"/>
    <col collapsed="false" customWidth="true" hidden="false" outlineLevel="0" max="37" min="37" style="0" width="11.56"/>
  </cols>
  <sheetData>
    <row r="1" customFormat="false" ht="28.5" hidden="false" customHeight="true" outlineLevel="0" collapsed="false">
      <c r="E1" s="140" t="n">
        <v>36161</v>
      </c>
      <c r="F1" s="140"/>
      <c r="G1" s="141" t="n">
        <f aca="false">+E1+31</f>
        <v>36192</v>
      </c>
      <c r="H1" s="141"/>
      <c r="I1" s="141" t="n">
        <f aca="false">+G1+30</f>
        <v>36222</v>
      </c>
      <c r="J1" s="141"/>
      <c r="K1" s="141" t="n">
        <f aca="false">+I1+31</f>
        <v>36253</v>
      </c>
      <c r="L1" s="141"/>
      <c r="M1" s="141" t="n">
        <f aca="false">+K1+31</f>
        <v>36284</v>
      </c>
      <c r="N1" s="141"/>
      <c r="O1" s="141" t="n">
        <f aca="false">+M1+30</f>
        <v>36314</v>
      </c>
      <c r="P1" s="141"/>
      <c r="Q1" s="141" t="n">
        <f aca="false">+O1+31</f>
        <v>36345</v>
      </c>
      <c r="R1" s="141"/>
      <c r="S1" s="141" t="n">
        <f aca="false">+Q1+31</f>
        <v>36376</v>
      </c>
      <c r="T1" s="141"/>
      <c r="U1" s="141" t="n">
        <f aca="false">+S1+31</f>
        <v>36407</v>
      </c>
      <c r="V1" s="141"/>
      <c r="W1" s="141" t="n">
        <f aca="false">+U1+31</f>
        <v>36438</v>
      </c>
      <c r="X1" s="141"/>
      <c r="Y1" s="141" t="n">
        <f aca="false">+W1+31</f>
        <v>36469</v>
      </c>
      <c r="Z1" s="141"/>
      <c r="AA1" s="141" t="n">
        <f aca="false">+Y1+31</f>
        <v>36500</v>
      </c>
      <c r="AB1" s="141"/>
      <c r="AC1" s="141" t="n">
        <f aca="false">+AA1+31</f>
        <v>36531</v>
      </c>
      <c r="AD1" s="141"/>
      <c r="AE1" s="141" t="n">
        <f aca="false">+AC1+31</f>
        <v>36562</v>
      </c>
      <c r="AF1" s="141"/>
      <c r="AG1" s="141" t="n">
        <f aca="false">+AE1+31</f>
        <v>36593</v>
      </c>
      <c r="AH1" s="141"/>
      <c r="AI1" s="141" t="n">
        <f aca="false">+AG1+31</f>
        <v>36624</v>
      </c>
      <c r="AJ1" s="141"/>
    </row>
    <row r="2" customFormat="false" ht="12.75" hidden="false" customHeight="false" outlineLevel="0" collapsed="false">
      <c r="A2" s="119" t="s">
        <v>163</v>
      </c>
      <c r="B2" s="119" t="s">
        <v>164</v>
      </c>
      <c r="C2" s="119" t="s">
        <v>165</v>
      </c>
      <c r="D2" s="119" t="s">
        <v>166</v>
      </c>
      <c r="E2" s="83" t="s">
        <v>167</v>
      </c>
      <c r="F2" s="83" t="s">
        <v>168</v>
      </c>
      <c r="G2" s="0" t="s">
        <v>169</v>
      </c>
    </row>
    <row r="3" customFormat="false" ht="12.75" hidden="false" customHeight="false" outlineLevel="0" collapsed="false">
      <c r="A3" s="142" t="s">
        <v>170</v>
      </c>
      <c r="B3" s="142" t="s">
        <v>164</v>
      </c>
      <c r="C3" s="142" t="s">
        <v>165</v>
      </c>
      <c r="D3" s="142" t="s">
        <v>166</v>
      </c>
      <c r="E3" s="143" t="s">
        <v>171</v>
      </c>
      <c r="F3" s="144" t="s">
        <v>172</v>
      </c>
      <c r="G3" s="143" t="s">
        <v>171</v>
      </c>
      <c r="H3" s="144" t="s">
        <v>172</v>
      </c>
      <c r="I3" s="143" t="s">
        <v>171</v>
      </c>
      <c r="J3" s="144" t="s">
        <v>172</v>
      </c>
      <c r="K3" s="143" t="s">
        <v>171</v>
      </c>
      <c r="L3" s="144" t="s">
        <v>172</v>
      </c>
      <c r="M3" s="143" t="s">
        <v>171</v>
      </c>
      <c r="N3" s="144" t="s">
        <v>172</v>
      </c>
      <c r="O3" s="143" t="s">
        <v>171</v>
      </c>
      <c r="P3" s="144" t="s">
        <v>172</v>
      </c>
      <c r="Q3" s="143" t="s">
        <v>171</v>
      </c>
      <c r="R3" s="144" t="s">
        <v>172</v>
      </c>
      <c r="S3" s="143" t="s">
        <v>171</v>
      </c>
      <c r="T3" s="144" t="s">
        <v>172</v>
      </c>
      <c r="U3" s="143" t="s">
        <v>171</v>
      </c>
      <c r="V3" s="144" t="s">
        <v>172</v>
      </c>
      <c r="W3" s="143" t="s">
        <v>171</v>
      </c>
      <c r="X3" s="144" t="s">
        <v>172</v>
      </c>
      <c r="Y3" s="143" t="s">
        <v>171</v>
      </c>
      <c r="Z3" s="144" t="s">
        <v>172</v>
      </c>
      <c r="AA3" s="143" t="s">
        <v>171</v>
      </c>
      <c r="AB3" s="144" t="s">
        <v>172</v>
      </c>
      <c r="AC3" s="143" t="s">
        <v>171</v>
      </c>
      <c r="AD3" s="144" t="s">
        <v>172</v>
      </c>
      <c r="AE3" s="143" t="s">
        <v>171</v>
      </c>
      <c r="AF3" s="144" t="s">
        <v>172</v>
      </c>
      <c r="AG3" s="144" t="s">
        <v>171</v>
      </c>
      <c r="AH3" s="144" t="s">
        <v>172</v>
      </c>
      <c r="AI3" s="144" t="s">
        <v>171</v>
      </c>
      <c r="AJ3" s="144" t="s">
        <v>172</v>
      </c>
      <c r="AK3" s="144"/>
    </row>
    <row r="4" customFormat="false" ht="12.75" hidden="false" customHeight="false" outlineLevel="0" collapsed="false">
      <c r="A4" s="145" t="s">
        <v>173</v>
      </c>
      <c r="B4" s="145" t="s">
        <v>174</v>
      </c>
      <c r="C4" s="146" t="n">
        <v>1</v>
      </c>
      <c r="D4" s="145" t="s">
        <v>42</v>
      </c>
      <c r="E4" s="147" t="n">
        <v>25430142</v>
      </c>
      <c r="F4" s="147" t="n">
        <v>47754063.15</v>
      </c>
      <c r="G4" s="148" t="n">
        <v>328672</v>
      </c>
      <c r="H4" s="148" t="n">
        <v>510966.03</v>
      </c>
      <c r="I4" s="148" t="n">
        <v>34686</v>
      </c>
      <c r="J4" s="148" t="n">
        <v>295627.52</v>
      </c>
      <c r="K4" s="148" t="n">
        <v>-383436</v>
      </c>
      <c r="L4" s="148" t="n">
        <v>-746477.4</v>
      </c>
      <c r="M4" s="148" t="n">
        <v>-103707</v>
      </c>
      <c r="N4" s="148" t="n">
        <v>-521369.96</v>
      </c>
      <c r="O4" s="148" t="n">
        <v>-156160</v>
      </c>
      <c r="P4" s="148" t="n">
        <v>-285978.83</v>
      </c>
      <c r="Q4" s="148" t="n">
        <v>21602</v>
      </c>
      <c r="R4" s="148" t="n">
        <v>54022.69</v>
      </c>
      <c r="S4" s="148" t="n">
        <v>0</v>
      </c>
      <c r="T4" s="148" t="n">
        <v>0.01</v>
      </c>
      <c r="U4" s="148" t="n">
        <v>-6287</v>
      </c>
      <c r="V4" s="148" t="n">
        <v>-11055.22</v>
      </c>
      <c r="W4" s="148" t="n">
        <v>228993</v>
      </c>
      <c r="X4" s="148" t="n">
        <v>449867.06</v>
      </c>
      <c r="Y4" s="148" t="n">
        <v>0</v>
      </c>
      <c r="Z4" s="148" t="n">
        <v>0</v>
      </c>
      <c r="AA4" s="148" t="n">
        <v>-20149</v>
      </c>
      <c r="AB4" s="148" t="n">
        <v>-34772.88</v>
      </c>
      <c r="AC4" s="148" t="n">
        <v>0</v>
      </c>
      <c r="AD4" s="148" t="n">
        <v>-188.08</v>
      </c>
      <c r="AE4" s="148" t="n">
        <v>669</v>
      </c>
      <c r="AF4" s="148" t="n">
        <v>1184.13</v>
      </c>
      <c r="AG4" s="148" t="n">
        <v>0</v>
      </c>
      <c r="AH4" s="148" t="n">
        <v>0</v>
      </c>
      <c r="AI4" s="148" t="n">
        <v>4854</v>
      </c>
      <c r="AJ4" s="148" t="n">
        <v>15240.3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</row>
    <row r="5" customFormat="false" ht="12.75" hidden="false" customHeight="false" outlineLevel="0" collapsed="false">
      <c r="A5" s="145" t="s">
        <v>173</v>
      </c>
      <c r="B5" s="145" t="s">
        <v>174</v>
      </c>
      <c r="C5" s="146" t="n">
        <v>2</v>
      </c>
      <c r="D5" s="145" t="s">
        <v>43</v>
      </c>
      <c r="E5" s="147" t="n">
        <v>0</v>
      </c>
      <c r="F5" s="147" t="n">
        <v>0</v>
      </c>
      <c r="G5" s="148" t="n">
        <v>0</v>
      </c>
      <c r="H5" s="148" t="n">
        <v>0</v>
      </c>
      <c r="I5" s="148" t="n">
        <v>0</v>
      </c>
      <c r="J5" s="148" t="n">
        <v>0</v>
      </c>
      <c r="K5" s="148" t="n">
        <v>0</v>
      </c>
      <c r="L5" s="148" t="n">
        <v>0</v>
      </c>
      <c r="M5" s="148" t="n">
        <v>0</v>
      </c>
      <c r="N5" s="148" t="n">
        <v>0</v>
      </c>
      <c r="O5" s="148" t="n">
        <v>0</v>
      </c>
      <c r="P5" s="148" t="n">
        <v>0</v>
      </c>
      <c r="Q5" s="148" t="n">
        <v>0</v>
      </c>
      <c r="R5" s="148" t="n">
        <v>0</v>
      </c>
      <c r="S5" s="148" t="n">
        <v>0</v>
      </c>
      <c r="T5" s="148" t="n">
        <v>0</v>
      </c>
      <c r="U5" s="148" t="n">
        <v>0</v>
      </c>
      <c r="V5" s="148" t="n">
        <v>0</v>
      </c>
      <c r="W5" s="148" t="n">
        <v>0</v>
      </c>
      <c r="X5" s="148" t="n">
        <v>0</v>
      </c>
      <c r="Y5" s="148" t="n">
        <v>0</v>
      </c>
      <c r="Z5" s="148" t="n">
        <v>0</v>
      </c>
      <c r="AA5" s="148" t="n">
        <v>0</v>
      </c>
      <c r="AB5" s="148" t="n">
        <v>0</v>
      </c>
      <c r="AC5" s="148" t="n">
        <v>0</v>
      </c>
      <c r="AD5" s="148" t="n">
        <v>0</v>
      </c>
      <c r="AE5" s="148" t="n">
        <v>0</v>
      </c>
      <c r="AF5" s="148" t="n">
        <v>0</v>
      </c>
      <c r="AG5" s="148" t="n">
        <v>0</v>
      </c>
      <c r="AH5" s="148" t="n">
        <v>0</v>
      </c>
      <c r="AI5" s="148" t="n">
        <v>0</v>
      </c>
      <c r="AJ5" s="148" t="n">
        <v>0</v>
      </c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</row>
    <row r="6" customFormat="false" ht="12.75" hidden="false" customHeight="false" outlineLevel="0" collapsed="false">
      <c r="A6" s="145" t="s">
        <v>173</v>
      </c>
      <c r="B6" s="145" t="s">
        <v>174</v>
      </c>
      <c r="C6" s="146" t="n">
        <v>3</v>
      </c>
      <c r="D6" s="145" t="s">
        <v>44</v>
      </c>
      <c r="E6" s="147" t="n">
        <v>0</v>
      </c>
      <c r="F6" s="147" t="n">
        <v>0</v>
      </c>
      <c r="G6" s="148" t="n">
        <v>0</v>
      </c>
      <c r="H6" s="148" t="n">
        <v>0</v>
      </c>
      <c r="I6" s="148" t="n">
        <v>0</v>
      </c>
      <c r="J6" s="148" t="n">
        <v>0</v>
      </c>
      <c r="K6" s="148" t="n">
        <v>0</v>
      </c>
      <c r="L6" s="148" t="n">
        <v>0</v>
      </c>
      <c r="M6" s="148" t="n">
        <v>0</v>
      </c>
      <c r="N6" s="148" t="n">
        <v>0</v>
      </c>
      <c r="O6" s="148" t="n">
        <v>0</v>
      </c>
      <c r="P6" s="148" t="n">
        <v>0</v>
      </c>
      <c r="Q6" s="148" t="n">
        <v>0</v>
      </c>
      <c r="R6" s="148" t="n">
        <v>0</v>
      </c>
      <c r="S6" s="148" t="n">
        <v>0</v>
      </c>
      <c r="T6" s="148" t="n">
        <v>0</v>
      </c>
      <c r="U6" s="148" t="n">
        <v>0</v>
      </c>
      <c r="V6" s="148" t="n">
        <v>0</v>
      </c>
      <c r="W6" s="148" t="n">
        <v>0</v>
      </c>
      <c r="X6" s="148" t="n">
        <v>0</v>
      </c>
      <c r="Y6" s="148" t="n">
        <v>0</v>
      </c>
      <c r="Z6" s="148" t="n">
        <v>0</v>
      </c>
      <c r="AA6" s="148" t="n">
        <v>0</v>
      </c>
      <c r="AB6" s="148" t="n">
        <v>0</v>
      </c>
      <c r="AC6" s="148" t="n">
        <v>0</v>
      </c>
      <c r="AD6" s="148" t="n">
        <v>0</v>
      </c>
      <c r="AE6" s="148" t="n">
        <v>0</v>
      </c>
      <c r="AF6" s="148" t="n">
        <v>0</v>
      </c>
      <c r="AG6" s="148" t="n">
        <v>0</v>
      </c>
      <c r="AH6" s="148" t="n">
        <v>0</v>
      </c>
      <c r="AI6" s="148" t="n">
        <v>0</v>
      </c>
      <c r="AJ6" s="148" t="n">
        <v>0</v>
      </c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</row>
    <row r="7" customFormat="false" ht="12.75" hidden="false" customHeight="false" outlineLevel="0" collapsed="false">
      <c r="A7" s="145" t="s">
        <v>173</v>
      </c>
      <c r="B7" s="145" t="s">
        <v>174</v>
      </c>
      <c r="C7" s="146" t="n">
        <v>4</v>
      </c>
      <c r="D7" s="145" t="s">
        <v>45</v>
      </c>
      <c r="E7" s="147" t="n">
        <v>0</v>
      </c>
      <c r="F7" s="147" t="n">
        <v>0</v>
      </c>
      <c r="G7" s="148" t="n">
        <v>0</v>
      </c>
      <c r="H7" s="148" t="n">
        <v>0</v>
      </c>
      <c r="I7" s="148" t="n">
        <v>0</v>
      </c>
      <c r="J7" s="148" t="n">
        <v>0</v>
      </c>
      <c r="K7" s="148" t="n">
        <v>0</v>
      </c>
      <c r="L7" s="148" t="n">
        <v>0</v>
      </c>
      <c r="M7" s="148" t="n">
        <v>0</v>
      </c>
      <c r="N7" s="148" t="n">
        <v>0</v>
      </c>
      <c r="O7" s="148" t="n">
        <v>0</v>
      </c>
      <c r="P7" s="148" t="n">
        <v>0</v>
      </c>
      <c r="Q7" s="148" t="n">
        <v>0</v>
      </c>
      <c r="R7" s="148" t="n">
        <v>0</v>
      </c>
      <c r="S7" s="148" t="n">
        <v>0</v>
      </c>
      <c r="T7" s="148" t="n">
        <v>0</v>
      </c>
      <c r="U7" s="148" t="n">
        <v>0</v>
      </c>
      <c r="V7" s="148" t="n">
        <v>0</v>
      </c>
      <c r="W7" s="148" t="n">
        <v>0</v>
      </c>
      <c r="X7" s="148" t="n">
        <v>0</v>
      </c>
      <c r="Y7" s="148" t="n">
        <v>0</v>
      </c>
      <c r="Z7" s="148" t="n">
        <v>0</v>
      </c>
      <c r="AA7" s="148" t="n">
        <v>0</v>
      </c>
      <c r="AB7" s="148" t="n">
        <v>0</v>
      </c>
      <c r="AC7" s="148" t="n">
        <v>0</v>
      </c>
      <c r="AD7" s="148" t="n">
        <v>0</v>
      </c>
      <c r="AE7" s="148" t="n">
        <v>0</v>
      </c>
      <c r="AF7" s="148" t="n">
        <v>0</v>
      </c>
      <c r="AG7" s="148" t="n">
        <v>0</v>
      </c>
      <c r="AH7" s="148" t="n">
        <v>0</v>
      </c>
      <c r="AI7" s="148" t="n">
        <v>0</v>
      </c>
      <c r="AJ7" s="148" t="n">
        <v>0</v>
      </c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</row>
    <row r="8" customFormat="false" ht="12.75" hidden="false" customHeight="false" outlineLevel="0" collapsed="false">
      <c r="A8" s="145" t="s">
        <v>173</v>
      </c>
      <c r="B8" s="145" t="s">
        <v>174</v>
      </c>
      <c r="C8" s="146" t="n">
        <v>5</v>
      </c>
      <c r="D8" s="145" t="s">
        <v>175</v>
      </c>
      <c r="E8" s="147" t="n">
        <v>0</v>
      </c>
      <c r="F8" s="147" t="n">
        <v>0</v>
      </c>
      <c r="G8" s="148" t="n">
        <v>0</v>
      </c>
      <c r="H8" s="148" t="n">
        <v>0</v>
      </c>
      <c r="I8" s="148" t="n">
        <v>0</v>
      </c>
      <c r="J8" s="148" t="n">
        <v>0</v>
      </c>
      <c r="K8" s="148" t="n">
        <v>0</v>
      </c>
      <c r="L8" s="148" t="n">
        <v>0</v>
      </c>
      <c r="M8" s="148" t="n">
        <v>0</v>
      </c>
      <c r="N8" s="148" t="n">
        <v>0</v>
      </c>
      <c r="O8" s="148" t="n">
        <v>0</v>
      </c>
      <c r="P8" s="148" t="n">
        <v>0</v>
      </c>
      <c r="Q8" s="148" t="n">
        <v>0</v>
      </c>
      <c r="R8" s="148" t="n">
        <v>0</v>
      </c>
      <c r="S8" s="148" t="n">
        <v>0</v>
      </c>
      <c r="T8" s="148" t="n">
        <v>0</v>
      </c>
      <c r="U8" s="148" t="n">
        <v>0</v>
      </c>
      <c r="V8" s="148" t="n">
        <v>0</v>
      </c>
      <c r="W8" s="148" t="n">
        <v>0</v>
      </c>
      <c r="X8" s="148" t="n">
        <v>0</v>
      </c>
      <c r="Y8" s="148" t="n">
        <v>0</v>
      </c>
      <c r="Z8" s="148" t="n">
        <v>0</v>
      </c>
      <c r="AA8" s="148" t="n">
        <v>0</v>
      </c>
      <c r="AB8" s="148" t="n">
        <v>0</v>
      </c>
      <c r="AC8" s="148" t="n">
        <v>0</v>
      </c>
      <c r="AD8" s="148" t="n">
        <v>0</v>
      </c>
      <c r="AE8" s="148" t="n">
        <v>0</v>
      </c>
      <c r="AF8" s="148" t="n">
        <v>0</v>
      </c>
      <c r="AG8" s="148" t="n">
        <v>0</v>
      </c>
      <c r="AH8" s="148" t="n">
        <v>0</v>
      </c>
      <c r="AI8" s="148" t="n">
        <v>0</v>
      </c>
      <c r="AJ8" s="148" t="n">
        <v>0</v>
      </c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</row>
    <row r="9" customFormat="false" ht="12.75" hidden="false" customHeight="false" outlineLevel="0" collapsed="false">
      <c r="A9" s="145" t="s">
        <v>173</v>
      </c>
      <c r="B9" s="145" t="s">
        <v>174</v>
      </c>
      <c r="C9" s="146" t="n">
        <v>6</v>
      </c>
      <c r="D9" s="145" t="s">
        <v>42</v>
      </c>
      <c r="E9" s="147" t="n">
        <v>-4358908</v>
      </c>
      <c r="F9" s="147" t="n">
        <v>-7632869.37</v>
      </c>
      <c r="G9" s="148" t="n">
        <v>-411951</v>
      </c>
      <c r="H9" s="148" t="n">
        <v>-703826.41</v>
      </c>
      <c r="I9" s="148" t="n">
        <v>-61740</v>
      </c>
      <c r="J9" s="148" t="n">
        <v>-103538.1</v>
      </c>
      <c r="K9" s="148" t="n">
        <v>-103412</v>
      </c>
      <c r="L9" s="148" t="n">
        <v>-178168.44</v>
      </c>
      <c r="M9" s="148" t="n">
        <v>148744</v>
      </c>
      <c r="N9" s="148" t="n">
        <v>390760.47</v>
      </c>
      <c r="O9" s="148" t="n">
        <v>-108366</v>
      </c>
      <c r="P9" s="148" t="n">
        <v>-181116.49</v>
      </c>
      <c r="Q9" s="148" t="n">
        <v>-519</v>
      </c>
      <c r="R9" s="148" t="n">
        <v>-785.79</v>
      </c>
      <c r="S9" s="148" t="n">
        <v>6536</v>
      </c>
      <c r="T9" s="148" t="n">
        <v>10025.71</v>
      </c>
      <c r="U9" s="148" t="n">
        <v>-3192</v>
      </c>
      <c r="V9" s="148" t="n">
        <v>-5200.15</v>
      </c>
      <c r="W9" s="148" t="n">
        <v>-203375</v>
      </c>
      <c r="X9" s="148" t="n">
        <v>-353719.5</v>
      </c>
      <c r="Y9" s="148" t="n">
        <v>2781</v>
      </c>
      <c r="Z9" s="148" t="n">
        <v>4554.16</v>
      </c>
      <c r="AA9" s="148" t="n">
        <v>-39851</v>
      </c>
      <c r="AB9" s="148" t="n">
        <v>-69934.78</v>
      </c>
      <c r="AC9" s="148" t="n">
        <v>0</v>
      </c>
      <c r="AD9" s="148" t="n">
        <v>0</v>
      </c>
      <c r="AE9" s="148" t="n">
        <v>0</v>
      </c>
      <c r="AF9" s="148" t="n">
        <v>0</v>
      </c>
      <c r="AG9" s="148" t="n">
        <v>0</v>
      </c>
      <c r="AH9" s="148" t="n">
        <v>0</v>
      </c>
      <c r="AI9" s="148" t="n">
        <v>-4854</v>
      </c>
      <c r="AJ9" s="148" t="n">
        <v>-8588.15</v>
      </c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</row>
    <row r="10" customFormat="false" ht="12.75" hidden="false" customHeight="false" outlineLevel="0" collapsed="false">
      <c r="A10" s="145" t="s">
        <v>173</v>
      </c>
      <c r="B10" s="145" t="s">
        <v>174</v>
      </c>
      <c r="C10" s="146" t="n">
        <v>7</v>
      </c>
      <c r="D10" s="145" t="s">
        <v>43</v>
      </c>
      <c r="E10" s="149" t="n">
        <v>0</v>
      </c>
      <c r="F10" s="149" t="n">
        <v>0</v>
      </c>
      <c r="G10" s="148" t="n">
        <v>0</v>
      </c>
      <c r="H10" s="148" t="n">
        <v>0</v>
      </c>
      <c r="I10" s="148" t="n">
        <v>0</v>
      </c>
      <c r="J10" s="148" t="n">
        <v>0</v>
      </c>
      <c r="K10" s="148" t="n">
        <v>0</v>
      </c>
      <c r="L10" s="148" t="n">
        <v>0</v>
      </c>
      <c r="M10" s="148" t="n">
        <v>0</v>
      </c>
      <c r="N10" s="148" t="n">
        <v>0</v>
      </c>
      <c r="O10" s="148" t="n">
        <v>0</v>
      </c>
      <c r="P10" s="148" t="n">
        <v>0</v>
      </c>
      <c r="Q10" s="148" t="n">
        <v>0</v>
      </c>
      <c r="R10" s="148" t="n">
        <v>0</v>
      </c>
      <c r="S10" s="148" t="n">
        <v>0</v>
      </c>
      <c r="T10" s="148" t="n">
        <v>0</v>
      </c>
      <c r="U10" s="148" t="n">
        <v>0</v>
      </c>
      <c r="V10" s="148" t="n">
        <v>0</v>
      </c>
      <c r="W10" s="148" t="n">
        <v>0</v>
      </c>
      <c r="X10" s="148" t="n">
        <v>0</v>
      </c>
      <c r="Y10" s="148" t="n">
        <v>0</v>
      </c>
      <c r="Z10" s="148" t="n">
        <v>0</v>
      </c>
      <c r="AA10" s="148" t="n">
        <v>0</v>
      </c>
      <c r="AB10" s="148" t="n">
        <v>0</v>
      </c>
      <c r="AC10" s="148" t="n">
        <v>0</v>
      </c>
      <c r="AD10" s="148" t="n">
        <v>0</v>
      </c>
      <c r="AE10" s="148" t="n">
        <v>0</v>
      </c>
      <c r="AF10" s="148" t="n">
        <v>0</v>
      </c>
      <c r="AG10" s="148" t="n">
        <v>0</v>
      </c>
      <c r="AH10" s="148" t="n">
        <v>0</v>
      </c>
      <c r="AI10" s="148" t="n">
        <v>0</v>
      </c>
      <c r="AJ10" s="148" t="n">
        <v>0</v>
      </c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</row>
    <row r="11" customFormat="false" ht="12.75" hidden="false" customHeight="false" outlineLevel="0" collapsed="false">
      <c r="A11" s="145" t="s">
        <v>173</v>
      </c>
      <c r="B11" s="145" t="s">
        <v>174</v>
      </c>
      <c r="C11" s="146" t="n">
        <v>8</v>
      </c>
      <c r="D11" s="145" t="s">
        <v>44</v>
      </c>
      <c r="E11" s="149" t="n">
        <v>0</v>
      </c>
      <c r="F11" s="149" t="n">
        <v>0</v>
      </c>
      <c r="G11" s="148" t="n">
        <v>0</v>
      </c>
      <c r="H11" s="148" t="n">
        <v>0</v>
      </c>
      <c r="I11" s="148" t="n">
        <v>0</v>
      </c>
      <c r="J11" s="148" t="n">
        <v>0</v>
      </c>
      <c r="K11" s="148" t="n">
        <v>0</v>
      </c>
      <c r="L11" s="148" t="n">
        <v>0</v>
      </c>
      <c r="M11" s="148" t="n">
        <v>0</v>
      </c>
      <c r="N11" s="148" t="n">
        <v>0</v>
      </c>
      <c r="O11" s="148" t="n">
        <v>0</v>
      </c>
      <c r="P11" s="148" t="n">
        <v>0</v>
      </c>
      <c r="Q11" s="148" t="n">
        <v>0</v>
      </c>
      <c r="R11" s="148" t="n">
        <v>0</v>
      </c>
      <c r="S11" s="148" t="n">
        <v>0</v>
      </c>
      <c r="T11" s="148" t="n">
        <v>0</v>
      </c>
      <c r="U11" s="148" t="n">
        <v>0</v>
      </c>
      <c r="V11" s="148" t="n">
        <v>0</v>
      </c>
      <c r="W11" s="148" t="n">
        <v>0</v>
      </c>
      <c r="X11" s="148" t="n">
        <v>0</v>
      </c>
      <c r="Y11" s="148" t="n">
        <v>0</v>
      </c>
      <c r="Z11" s="148" t="n">
        <v>0</v>
      </c>
      <c r="AA11" s="148" t="n">
        <v>0</v>
      </c>
      <c r="AB11" s="148" t="n">
        <v>0</v>
      </c>
      <c r="AC11" s="148" t="n">
        <v>0</v>
      </c>
      <c r="AD11" s="148" t="n">
        <v>0</v>
      </c>
      <c r="AE11" s="148" t="n">
        <v>0</v>
      </c>
      <c r="AF11" s="148" t="n">
        <v>0</v>
      </c>
      <c r="AG11" s="148" t="n">
        <v>0</v>
      </c>
      <c r="AH11" s="148" t="n">
        <v>0</v>
      </c>
      <c r="AI11" s="148" t="n">
        <v>0</v>
      </c>
      <c r="AJ11" s="148" t="n">
        <v>0</v>
      </c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</row>
    <row r="12" customFormat="false" ht="12.75" hidden="false" customHeight="false" outlineLevel="0" collapsed="false">
      <c r="A12" s="145" t="s">
        <v>173</v>
      </c>
      <c r="B12" s="145" t="s">
        <v>174</v>
      </c>
      <c r="C12" s="146" t="n">
        <v>9</v>
      </c>
      <c r="D12" s="145" t="s">
        <v>45</v>
      </c>
      <c r="E12" s="149" t="n">
        <v>0</v>
      </c>
      <c r="F12" s="149" t="n">
        <v>0</v>
      </c>
      <c r="G12" s="148" t="n">
        <v>0</v>
      </c>
      <c r="H12" s="148" t="n">
        <v>0</v>
      </c>
      <c r="I12" s="148" t="n">
        <v>0</v>
      </c>
      <c r="J12" s="148" t="n">
        <v>0</v>
      </c>
      <c r="K12" s="148" t="n">
        <v>0</v>
      </c>
      <c r="L12" s="148" t="n">
        <v>0</v>
      </c>
      <c r="M12" s="148" t="n">
        <v>0</v>
      </c>
      <c r="N12" s="148" t="n">
        <v>0</v>
      </c>
      <c r="O12" s="148" t="n">
        <v>0</v>
      </c>
      <c r="P12" s="148" t="n">
        <v>0</v>
      </c>
      <c r="Q12" s="148" t="n">
        <v>0</v>
      </c>
      <c r="R12" s="148" t="n">
        <v>0</v>
      </c>
      <c r="S12" s="148" t="n">
        <v>0</v>
      </c>
      <c r="T12" s="148" t="n">
        <v>0</v>
      </c>
      <c r="U12" s="148" t="n">
        <v>0</v>
      </c>
      <c r="V12" s="148" t="n">
        <v>0</v>
      </c>
      <c r="W12" s="148" t="n">
        <v>0</v>
      </c>
      <c r="X12" s="148" t="n">
        <v>0</v>
      </c>
      <c r="Y12" s="148" t="n">
        <v>0</v>
      </c>
      <c r="Z12" s="148" t="n">
        <v>0</v>
      </c>
      <c r="AA12" s="148" t="n">
        <v>0</v>
      </c>
      <c r="AB12" s="148" t="n">
        <v>0</v>
      </c>
      <c r="AC12" s="148" t="n">
        <v>0</v>
      </c>
      <c r="AD12" s="148" t="n">
        <v>0</v>
      </c>
      <c r="AE12" s="148" t="n">
        <v>0</v>
      </c>
      <c r="AF12" s="148" t="n">
        <v>0</v>
      </c>
      <c r="AG12" s="148" t="n">
        <v>0</v>
      </c>
      <c r="AH12" s="148" t="n">
        <v>0</v>
      </c>
      <c r="AI12" s="148" t="n">
        <v>0</v>
      </c>
      <c r="AJ12" s="148" t="n">
        <v>0</v>
      </c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</row>
    <row r="13" customFormat="false" ht="12.75" hidden="false" customHeight="false" outlineLevel="0" collapsed="false">
      <c r="A13" s="145" t="s">
        <v>173</v>
      </c>
      <c r="B13" s="145" t="s">
        <v>174</v>
      </c>
      <c r="C13" s="146" t="n">
        <v>10</v>
      </c>
      <c r="D13" s="145" t="s">
        <v>49</v>
      </c>
      <c r="E13" s="149" t="n">
        <v>0</v>
      </c>
      <c r="F13" s="149" t="n">
        <v>0</v>
      </c>
      <c r="G13" s="148" t="n">
        <v>0</v>
      </c>
      <c r="H13" s="148" t="n">
        <v>0</v>
      </c>
      <c r="I13" s="148" t="n">
        <v>0</v>
      </c>
      <c r="J13" s="148" t="n">
        <v>0</v>
      </c>
      <c r="K13" s="148" t="n">
        <v>0</v>
      </c>
      <c r="L13" s="148" t="n">
        <v>0</v>
      </c>
      <c r="M13" s="148" t="n">
        <v>0</v>
      </c>
      <c r="N13" s="148" t="n">
        <v>0</v>
      </c>
      <c r="O13" s="148" t="n">
        <v>0</v>
      </c>
      <c r="P13" s="148" t="n">
        <v>0</v>
      </c>
      <c r="Q13" s="148" t="n">
        <v>0</v>
      </c>
      <c r="R13" s="148" t="n">
        <v>0</v>
      </c>
      <c r="S13" s="148" t="n">
        <v>0</v>
      </c>
      <c r="T13" s="148" t="n">
        <v>0</v>
      </c>
      <c r="U13" s="148" t="n">
        <v>0</v>
      </c>
      <c r="V13" s="148" t="n">
        <v>0</v>
      </c>
      <c r="W13" s="148" t="n">
        <v>0</v>
      </c>
      <c r="X13" s="148" t="n">
        <v>0</v>
      </c>
      <c r="Y13" s="148" t="n">
        <v>0</v>
      </c>
      <c r="Z13" s="148" t="n">
        <v>0</v>
      </c>
      <c r="AA13" s="148" t="n">
        <v>0</v>
      </c>
      <c r="AB13" s="148" t="n">
        <v>0</v>
      </c>
      <c r="AC13" s="148" t="n">
        <v>0</v>
      </c>
      <c r="AD13" s="148" t="n">
        <v>0</v>
      </c>
      <c r="AE13" s="148" t="n">
        <v>0</v>
      </c>
      <c r="AF13" s="148" t="n">
        <v>0</v>
      </c>
      <c r="AG13" s="148" t="n">
        <v>0</v>
      </c>
      <c r="AH13" s="148" t="n">
        <v>0</v>
      </c>
      <c r="AI13" s="148" t="n">
        <v>0</v>
      </c>
      <c r="AJ13" s="148" t="n">
        <v>0</v>
      </c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</row>
    <row r="14" customFormat="false" ht="12.75" hidden="false" customHeight="false" outlineLevel="0" collapsed="false">
      <c r="A14" s="145" t="s">
        <v>173</v>
      </c>
      <c r="B14" s="145" t="s">
        <v>174</v>
      </c>
      <c r="C14" s="146" t="n">
        <v>11</v>
      </c>
      <c r="D14" s="145" t="s">
        <v>52</v>
      </c>
      <c r="E14" s="147" t="n">
        <v>780022</v>
      </c>
      <c r="F14" s="147" t="n">
        <v>63214</v>
      </c>
      <c r="G14" s="148" t="n">
        <v>165797</v>
      </c>
      <c r="H14" s="148" t="n">
        <v>1534017.86</v>
      </c>
      <c r="I14" s="148" t="n">
        <v>175188</v>
      </c>
      <c r="J14" s="148" t="n">
        <v>112237.5</v>
      </c>
      <c r="K14" s="148" t="n">
        <v>551554</v>
      </c>
      <c r="L14" s="148" t="n">
        <v>930637.0842</v>
      </c>
      <c r="M14" s="148" t="n">
        <v>-5717381</v>
      </c>
      <c r="N14" s="148" t="n">
        <v>-9974820.5093</v>
      </c>
      <c r="O14" s="148" t="n">
        <v>555765</v>
      </c>
      <c r="P14" s="148" t="n">
        <v>952207.1085</v>
      </c>
      <c r="Q14" s="148" t="n">
        <v>-14015</v>
      </c>
      <c r="R14" s="148" t="n">
        <v>-24771.5125</v>
      </c>
      <c r="S14" s="148" t="n">
        <v>-7019</v>
      </c>
      <c r="T14" s="148" t="n">
        <v>-12406.0825</v>
      </c>
      <c r="U14" s="148" t="n">
        <v>3192</v>
      </c>
      <c r="V14" s="148" t="n">
        <v>5641.86</v>
      </c>
      <c r="W14" s="148" t="n">
        <v>-400</v>
      </c>
      <c r="X14" s="148" t="n">
        <v>-674.92</v>
      </c>
      <c r="Y14" s="148" t="n">
        <v>-5562</v>
      </c>
      <c r="Z14" s="148" t="n">
        <v>-9384.7626</v>
      </c>
      <c r="AA14" s="148" t="n">
        <v>42781</v>
      </c>
      <c r="AB14" s="148" t="n">
        <v>75615.4175</v>
      </c>
      <c r="AC14" s="148" t="n">
        <v>0</v>
      </c>
      <c r="AD14" s="148" t="n">
        <v>0</v>
      </c>
      <c r="AE14" s="148" t="n">
        <v>0</v>
      </c>
      <c r="AF14" s="148" t="n">
        <v>0</v>
      </c>
      <c r="AG14" s="148" t="n">
        <v>0</v>
      </c>
      <c r="AH14" s="148" t="n">
        <v>0</v>
      </c>
      <c r="AI14" s="148" t="n">
        <v>-176637</v>
      </c>
      <c r="AJ14" s="148" t="n">
        <v>-305408.63</v>
      </c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</row>
    <row r="15" customFormat="false" ht="12.75" hidden="false" customHeight="false" outlineLevel="0" collapsed="false">
      <c r="A15" s="145" t="s">
        <v>173</v>
      </c>
      <c r="B15" s="145" t="s">
        <v>174</v>
      </c>
      <c r="C15" s="146" t="n">
        <v>12</v>
      </c>
      <c r="D15" s="145" t="s">
        <v>53</v>
      </c>
      <c r="E15" s="147" t="n">
        <v>-9998997</v>
      </c>
      <c r="F15" s="147" t="n">
        <v>-17773461</v>
      </c>
      <c r="G15" s="148" t="n">
        <v>-5456469</v>
      </c>
      <c r="H15" s="148" t="n">
        <v>-9713728.07</v>
      </c>
      <c r="I15" s="148" t="n">
        <v>-1046966</v>
      </c>
      <c r="J15" s="148" t="n">
        <v>-1780587.9109</v>
      </c>
      <c r="K15" s="148" t="n">
        <v>-52609</v>
      </c>
      <c r="L15" s="148" t="n">
        <v>-91946.02</v>
      </c>
      <c r="M15" s="148" t="n">
        <v>67386</v>
      </c>
      <c r="N15" s="148" t="n">
        <v>118146.07</v>
      </c>
      <c r="O15" s="148" t="n">
        <v>-219500</v>
      </c>
      <c r="P15" s="148" t="n">
        <v>-390710.000000002</v>
      </c>
      <c r="Q15" s="148" t="n">
        <v>-7068</v>
      </c>
      <c r="R15" s="148" t="n">
        <v>-12478.44</v>
      </c>
      <c r="S15" s="148" t="n">
        <v>483</v>
      </c>
      <c r="T15" s="148" t="n">
        <v>859.74</v>
      </c>
      <c r="U15" s="148" t="n">
        <v>6287</v>
      </c>
      <c r="V15" s="148" t="n">
        <v>11190.86</v>
      </c>
      <c r="W15" s="148" t="n">
        <v>-25218</v>
      </c>
      <c r="X15" s="148" t="n">
        <v>-44888.04</v>
      </c>
      <c r="Y15" s="148" t="n">
        <v>0</v>
      </c>
      <c r="Z15" s="148" t="n">
        <v>0</v>
      </c>
      <c r="AA15" s="148" t="n">
        <v>20000</v>
      </c>
      <c r="AB15" s="148" t="n">
        <v>35600</v>
      </c>
      <c r="AC15" s="148" t="n">
        <v>0</v>
      </c>
      <c r="AD15" s="148" t="n">
        <v>0</v>
      </c>
      <c r="AE15" s="148" t="n">
        <v>-669</v>
      </c>
      <c r="AF15" s="148" t="n">
        <v>-1190.82</v>
      </c>
      <c r="AG15" s="148" t="n">
        <v>0</v>
      </c>
      <c r="AH15" s="148" t="n">
        <v>0</v>
      </c>
      <c r="AI15" s="148" t="n">
        <v>176637</v>
      </c>
      <c r="AJ15" s="148" t="n">
        <v>314413.86</v>
      </c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</row>
    <row r="16" customFormat="false" ht="12.75" hidden="false" customHeight="false" outlineLevel="0" collapsed="false">
      <c r="A16" s="145" t="s">
        <v>173</v>
      </c>
      <c r="B16" s="145" t="s">
        <v>174</v>
      </c>
      <c r="C16" s="146" t="n">
        <v>13</v>
      </c>
      <c r="D16" s="145" t="s">
        <v>56</v>
      </c>
      <c r="E16" s="147" t="n">
        <v>0</v>
      </c>
      <c r="F16" s="147" t="n">
        <v>0</v>
      </c>
      <c r="G16" s="148" t="n">
        <v>-15365</v>
      </c>
      <c r="H16" s="148" t="n">
        <v>-26458.53</v>
      </c>
      <c r="I16" s="148" t="n">
        <v>26972</v>
      </c>
      <c r="J16" s="148" t="n">
        <v>46364.535</v>
      </c>
      <c r="K16" s="148" t="n">
        <v>2971</v>
      </c>
      <c r="L16" s="148" t="n">
        <v>2514.959</v>
      </c>
      <c r="M16" s="148" t="n">
        <v>-1193</v>
      </c>
      <c r="N16" s="148" t="n">
        <v>1912.966</v>
      </c>
      <c r="O16" s="148" t="n">
        <v>-71739</v>
      </c>
      <c r="P16" s="148" t="n">
        <v>-157847.88</v>
      </c>
      <c r="Q16" s="148" t="n">
        <v>0</v>
      </c>
      <c r="R16" s="148" t="n">
        <v>6243.878</v>
      </c>
      <c r="S16" s="148" t="n">
        <v>0</v>
      </c>
      <c r="T16" s="148" t="n">
        <v>-4026.426</v>
      </c>
      <c r="U16" s="148" t="n">
        <v>0</v>
      </c>
      <c r="V16" s="148" t="n">
        <v>-19665.298</v>
      </c>
      <c r="W16" s="148" t="n">
        <v>0</v>
      </c>
      <c r="X16" s="148" t="n">
        <v>-16397.474</v>
      </c>
      <c r="Y16" s="148" t="n">
        <v>2781</v>
      </c>
      <c r="Z16" s="148" t="n">
        <v>73885.486</v>
      </c>
      <c r="AA16" s="148" t="n">
        <v>-2781</v>
      </c>
      <c r="AB16" s="148" t="n">
        <v>-7011.802</v>
      </c>
      <c r="AC16" s="148" t="n">
        <v>0</v>
      </c>
      <c r="AD16" s="148" t="n">
        <v>0</v>
      </c>
      <c r="AE16" s="148" t="n">
        <v>0</v>
      </c>
      <c r="AF16" s="148" t="n">
        <v>0</v>
      </c>
      <c r="AG16" s="148" t="n">
        <v>0</v>
      </c>
      <c r="AH16" s="148" t="n">
        <v>0</v>
      </c>
      <c r="AI16" s="148" t="n">
        <v>0</v>
      </c>
      <c r="AJ16" s="148" t="n">
        <v>0</v>
      </c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</row>
    <row r="17" customFormat="false" ht="12.75" hidden="false" customHeight="false" outlineLevel="0" collapsed="false">
      <c r="A17" s="145" t="s">
        <v>173</v>
      </c>
      <c r="B17" s="145" t="s">
        <v>174</v>
      </c>
      <c r="C17" s="146" t="n">
        <v>14</v>
      </c>
      <c r="D17" s="145" t="s">
        <v>57</v>
      </c>
      <c r="E17" s="147" t="n">
        <v>0</v>
      </c>
      <c r="F17" s="147" t="n">
        <v>0</v>
      </c>
      <c r="G17" s="148" t="n">
        <v>0</v>
      </c>
      <c r="H17" s="148" t="n">
        <v>0</v>
      </c>
      <c r="I17" s="148" t="n">
        <v>0</v>
      </c>
      <c r="J17" s="148" t="n">
        <v>0</v>
      </c>
      <c r="K17" s="148" t="n">
        <v>0</v>
      </c>
      <c r="L17" s="148" t="n">
        <v>0</v>
      </c>
      <c r="M17" s="148" t="n">
        <v>0</v>
      </c>
      <c r="N17" s="148" t="n">
        <v>0</v>
      </c>
      <c r="O17" s="148" t="n">
        <v>0</v>
      </c>
      <c r="P17" s="148" t="n">
        <v>0</v>
      </c>
      <c r="Q17" s="148" t="n">
        <v>0</v>
      </c>
      <c r="R17" s="148" t="n">
        <v>0</v>
      </c>
      <c r="S17" s="148" t="n">
        <v>0</v>
      </c>
      <c r="T17" s="148" t="n">
        <v>0</v>
      </c>
      <c r="U17" s="148" t="n">
        <v>0</v>
      </c>
      <c r="V17" s="148" t="n">
        <v>0</v>
      </c>
      <c r="W17" s="148" t="n">
        <v>0</v>
      </c>
      <c r="X17" s="148" t="n">
        <v>0</v>
      </c>
      <c r="Y17" s="148" t="n">
        <v>0</v>
      </c>
      <c r="Z17" s="148" t="n">
        <v>0</v>
      </c>
      <c r="AA17" s="148" t="n">
        <v>0</v>
      </c>
      <c r="AB17" s="148" t="n">
        <v>0</v>
      </c>
      <c r="AC17" s="148" t="n">
        <v>0</v>
      </c>
      <c r="AD17" s="148" t="n">
        <v>0</v>
      </c>
      <c r="AE17" s="148" t="n">
        <v>0</v>
      </c>
      <c r="AF17" s="148" t="n">
        <v>0</v>
      </c>
      <c r="AG17" s="148" t="n">
        <v>0</v>
      </c>
      <c r="AH17" s="148" t="n">
        <v>0</v>
      </c>
      <c r="AI17" s="148" t="n">
        <v>0</v>
      </c>
      <c r="AJ17" s="148" t="n">
        <v>0</v>
      </c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</row>
    <row r="18" customFormat="false" ht="12.75" hidden="false" customHeight="false" outlineLevel="0" collapsed="false">
      <c r="A18" s="145" t="s">
        <v>173</v>
      </c>
      <c r="B18" s="145" t="s">
        <v>174</v>
      </c>
      <c r="C18" s="146" t="n">
        <v>15</v>
      </c>
      <c r="D18" s="145" t="s">
        <v>58</v>
      </c>
      <c r="E18" s="147" t="n">
        <v>0</v>
      </c>
      <c r="F18" s="147" t="n">
        <v>0</v>
      </c>
      <c r="G18" s="148" t="n">
        <v>0</v>
      </c>
      <c r="H18" s="148" t="n">
        <v>0</v>
      </c>
      <c r="I18" s="148" t="n">
        <v>0</v>
      </c>
      <c r="J18" s="148" t="n">
        <v>0</v>
      </c>
      <c r="K18" s="148" t="n">
        <v>0</v>
      </c>
      <c r="L18" s="148" t="n">
        <v>0</v>
      </c>
      <c r="M18" s="148" t="n">
        <v>0</v>
      </c>
      <c r="N18" s="148" t="n">
        <v>0</v>
      </c>
      <c r="O18" s="148" t="n">
        <v>0</v>
      </c>
      <c r="P18" s="148" t="n">
        <v>0</v>
      </c>
      <c r="Q18" s="148" t="n">
        <v>0</v>
      </c>
      <c r="R18" s="148" t="n">
        <v>0</v>
      </c>
      <c r="S18" s="148" t="n">
        <v>0</v>
      </c>
      <c r="T18" s="148" t="n">
        <v>0</v>
      </c>
      <c r="U18" s="148" t="n">
        <v>0</v>
      </c>
      <c r="V18" s="148" t="n">
        <v>0</v>
      </c>
      <c r="W18" s="148" t="n">
        <v>0</v>
      </c>
      <c r="X18" s="148" t="n">
        <v>0</v>
      </c>
      <c r="Y18" s="148" t="n">
        <v>0</v>
      </c>
      <c r="Z18" s="148" t="n">
        <v>0</v>
      </c>
      <c r="AA18" s="148" t="n">
        <v>0</v>
      </c>
      <c r="AB18" s="148" t="n">
        <v>0</v>
      </c>
      <c r="AC18" s="148" t="n">
        <v>0</v>
      </c>
      <c r="AD18" s="148" t="n">
        <v>0</v>
      </c>
      <c r="AE18" s="148" t="n">
        <v>0</v>
      </c>
      <c r="AF18" s="148" t="n">
        <v>0</v>
      </c>
      <c r="AG18" s="148" t="n">
        <v>0</v>
      </c>
      <c r="AH18" s="148" t="n">
        <v>0</v>
      </c>
      <c r="AI18" s="148" t="n">
        <v>0</v>
      </c>
      <c r="AJ18" s="148" t="n">
        <v>0</v>
      </c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</row>
    <row r="19" customFormat="false" ht="12.75" hidden="false" customHeight="false" outlineLevel="0" collapsed="false">
      <c r="A19" s="145" t="s">
        <v>173</v>
      </c>
      <c r="B19" s="145" t="s">
        <v>174</v>
      </c>
      <c r="C19" s="146" t="n">
        <v>16</v>
      </c>
      <c r="D19" s="145" t="s">
        <v>59</v>
      </c>
      <c r="E19" s="147" t="n">
        <v>0</v>
      </c>
      <c r="F19" s="147" t="n">
        <v>0</v>
      </c>
      <c r="G19" s="148" t="n">
        <v>0</v>
      </c>
      <c r="H19" s="148" t="n">
        <v>0</v>
      </c>
      <c r="I19" s="148" t="n">
        <v>0</v>
      </c>
      <c r="J19" s="148" t="n">
        <v>0</v>
      </c>
      <c r="K19" s="148" t="n">
        <v>0</v>
      </c>
      <c r="L19" s="148" t="n">
        <v>0</v>
      </c>
      <c r="M19" s="148" t="n">
        <v>0</v>
      </c>
      <c r="N19" s="148" t="n">
        <v>0</v>
      </c>
      <c r="O19" s="148" t="n">
        <v>0</v>
      </c>
      <c r="P19" s="148" t="n">
        <v>0</v>
      </c>
      <c r="Q19" s="148" t="n">
        <v>0</v>
      </c>
      <c r="R19" s="148" t="n">
        <v>0</v>
      </c>
      <c r="S19" s="148" t="n">
        <v>0</v>
      </c>
      <c r="T19" s="148" t="n">
        <v>0</v>
      </c>
      <c r="U19" s="148" t="n">
        <v>0</v>
      </c>
      <c r="V19" s="148" t="n">
        <v>0</v>
      </c>
      <c r="W19" s="148" t="n">
        <v>0</v>
      </c>
      <c r="X19" s="148" t="n">
        <v>0</v>
      </c>
      <c r="Y19" s="148" t="n">
        <v>0</v>
      </c>
      <c r="Z19" s="148" t="n">
        <v>0</v>
      </c>
      <c r="AA19" s="148" t="n">
        <v>0</v>
      </c>
      <c r="AB19" s="148" t="n">
        <v>0</v>
      </c>
      <c r="AC19" s="148" t="n">
        <v>0</v>
      </c>
      <c r="AD19" s="148" t="n">
        <v>0</v>
      </c>
      <c r="AE19" s="148" t="n">
        <v>0</v>
      </c>
      <c r="AF19" s="148" t="n">
        <v>0</v>
      </c>
      <c r="AG19" s="148" t="n">
        <v>0</v>
      </c>
      <c r="AH19" s="148" t="n">
        <v>0</v>
      </c>
      <c r="AI19" s="148" t="n">
        <v>0</v>
      </c>
      <c r="AJ19" s="148" t="n">
        <v>0</v>
      </c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</row>
    <row r="20" customFormat="false" ht="12.75" hidden="false" customHeight="false" outlineLevel="0" collapsed="false">
      <c r="A20" s="145" t="s">
        <v>173</v>
      </c>
      <c r="B20" s="145" t="s">
        <v>174</v>
      </c>
      <c r="C20" s="146" t="n">
        <v>17</v>
      </c>
      <c r="D20" s="145" t="s">
        <v>176</v>
      </c>
      <c r="E20" s="147" t="n">
        <v>0</v>
      </c>
      <c r="F20" s="147" t="n">
        <v>0</v>
      </c>
      <c r="G20" s="148" t="n">
        <v>0</v>
      </c>
      <c r="H20" s="148" t="n">
        <v>0</v>
      </c>
      <c r="I20" s="148" t="n">
        <v>0</v>
      </c>
      <c r="J20" s="148" t="n">
        <v>0</v>
      </c>
      <c r="K20" s="148" t="n">
        <v>-15059</v>
      </c>
      <c r="L20" s="148" t="n">
        <v>-26934.53</v>
      </c>
      <c r="M20" s="148" t="n">
        <v>15059</v>
      </c>
      <c r="N20" s="148" t="n">
        <v>26934.53</v>
      </c>
      <c r="O20" s="148" t="n">
        <v>0</v>
      </c>
      <c r="P20" s="148" t="n">
        <v>0</v>
      </c>
      <c r="Q20" s="148" t="n">
        <v>0</v>
      </c>
      <c r="R20" s="148" t="n">
        <v>0</v>
      </c>
      <c r="S20" s="148" t="n">
        <v>0</v>
      </c>
      <c r="T20" s="148" t="n">
        <v>0</v>
      </c>
      <c r="U20" s="148" t="n">
        <v>0</v>
      </c>
      <c r="V20" s="148" t="n">
        <v>0</v>
      </c>
      <c r="W20" s="148" t="n">
        <v>0</v>
      </c>
      <c r="X20" s="148" t="n">
        <v>0</v>
      </c>
      <c r="Y20" s="148" t="n">
        <v>0</v>
      </c>
      <c r="Z20" s="148" t="n">
        <v>0</v>
      </c>
      <c r="AA20" s="148" t="n">
        <v>0</v>
      </c>
      <c r="AB20" s="148" t="n">
        <v>0</v>
      </c>
      <c r="AC20" s="148" t="n">
        <v>0</v>
      </c>
      <c r="AD20" s="148" t="n">
        <v>0</v>
      </c>
      <c r="AE20" s="148" t="n">
        <v>0</v>
      </c>
      <c r="AF20" s="148" t="n">
        <v>0</v>
      </c>
      <c r="AG20" s="148" t="n">
        <v>0</v>
      </c>
      <c r="AH20" s="148" t="n">
        <v>0</v>
      </c>
      <c r="AI20" s="148" t="n">
        <v>0</v>
      </c>
      <c r="AJ20" s="148" t="n">
        <v>0</v>
      </c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</row>
    <row r="21" customFormat="false" ht="12.75" hidden="false" customHeight="false" outlineLevel="0" collapsed="false">
      <c r="A21" s="145" t="s">
        <v>173</v>
      </c>
      <c r="B21" s="145" t="s">
        <v>174</v>
      </c>
      <c r="C21" s="146" t="n">
        <v>18</v>
      </c>
      <c r="D21" s="145" t="s">
        <v>177</v>
      </c>
      <c r="E21" s="147" t="n">
        <v>-11852259</v>
      </c>
      <c r="F21" s="147" t="n">
        <v>-21138504</v>
      </c>
      <c r="G21" s="148" t="n">
        <v>5389316</v>
      </c>
      <c r="H21" s="148" t="n">
        <v>8419594.86</v>
      </c>
      <c r="I21" s="148" t="n">
        <v>871860</v>
      </c>
      <c r="J21" s="148" t="n">
        <v>1753293.31</v>
      </c>
      <c r="K21" s="148" t="n">
        <v>-9</v>
      </c>
      <c r="L21" s="148" t="n">
        <v>-8185.33</v>
      </c>
      <c r="M21" s="148" t="n">
        <v>5591092</v>
      </c>
      <c r="N21" s="148" t="n">
        <v>9960313.07</v>
      </c>
      <c r="O21" s="148" t="n">
        <v>0</v>
      </c>
      <c r="P21" s="148" t="n">
        <v>0</v>
      </c>
      <c r="Q21" s="148" t="n">
        <v>0</v>
      </c>
      <c r="R21" s="148" t="n">
        <v>0</v>
      </c>
      <c r="S21" s="148" t="n">
        <v>0</v>
      </c>
      <c r="T21" s="148" t="n">
        <v>0</v>
      </c>
      <c r="U21" s="148" t="n">
        <v>0</v>
      </c>
      <c r="V21" s="148" t="n">
        <v>0</v>
      </c>
      <c r="W21" s="148" t="n">
        <v>0</v>
      </c>
      <c r="X21" s="148" t="n">
        <v>0</v>
      </c>
      <c r="Y21" s="148" t="n">
        <v>0</v>
      </c>
      <c r="Z21" s="148" t="n">
        <v>0</v>
      </c>
      <c r="AA21" s="148" t="n">
        <v>0</v>
      </c>
      <c r="AB21" s="148" t="n">
        <v>0</v>
      </c>
      <c r="AC21" s="148" t="n">
        <v>0</v>
      </c>
      <c r="AD21" s="148" t="n">
        <v>0</v>
      </c>
      <c r="AE21" s="148" t="n">
        <v>0</v>
      </c>
      <c r="AF21" s="148" t="n">
        <v>0</v>
      </c>
      <c r="AG21" s="148" t="n">
        <v>0</v>
      </c>
      <c r="AH21" s="148" t="n">
        <v>0</v>
      </c>
      <c r="AI21" s="148" t="n">
        <v>0</v>
      </c>
      <c r="AJ21" s="148" t="n">
        <v>0</v>
      </c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</row>
    <row r="22" customFormat="false" ht="12.75" hidden="false" customHeight="false" outlineLevel="0" collapsed="false">
      <c r="A22" s="145" t="s">
        <v>173</v>
      </c>
      <c r="B22" s="145" t="s">
        <v>174</v>
      </c>
      <c r="C22" s="146" t="n">
        <v>19</v>
      </c>
      <c r="D22" s="145" t="s">
        <v>64</v>
      </c>
      <c r="E22" s="147" t="n">
        <v>0</v>
      </c>
      <c r="F22" s="147" t="n">
        <v>0</v>
      </c>
      <c r="G22" s="148" t="n">
        <v>0</v>
      </c>
      <c r="H22" s="148" t="n">
        <v>0</v>
      </c>
      <c r="I22" s="148" t="n">
        <v>0</v>
      </c>
      <c r="J22" s="148" t="n">
        <v>0</v>
      </c>
      <c r="K22" s="148" t="n">
        <v>0</v>
      </c>
      <c r="L22" s="148" t="n">
        <v>0</v>
      </c>
      <c r="M22" s="148" t="n">
        <v>0</v>
      </c>
      <c r="N22" s="148" t="n">
        <v>0</v>
      </c>
      <c r="O22" s="148" t="n">
        <v>0</v>
      </c>
      <c r="P22" s="148" t="n">
        <v>0</v>
      </c>
      <c r="Q22" s="148" t="n">
        <v>0</v>
      </c>
      <c r="R22" s="148" t="n">
        <v>0</v>
      </c>
      <c r="S22" s="148" t="n">
        <v>0</v>
      </c>
      <c r="T22" s="148" t="n">
        <v>0</v>
      </c>
      <c r="U22" s="148" t="n">
        <v>0</v>
      </c>
      <c r="V22" s="148" t="n">
        <v>0</v>
      </c>
      <c r="W22" s="148" t="n">
        <v>0</v>
      </c>
      <c r="X22" s="148" t="n">
        <v>0</v>
      </c>
      <c r="Y22" s="148" t="n">
        <v>0</v>
      </c>
      <c r="Z22" s="148" t="n">
        <v>0</v>
      </c>
      <c r="AA22" s="148" t="n">
        <v>0</v>
      </c>
      <c r="AB22" s="148" t="n">
        <v>0</v>
      </c>
      <c r="AC22" s="148" t="n">
        <v>0</v>
      </c>
      <c r="AD22" s="148" t="n">
        <v>0</v>
      </c>
      <c r="AE22" s="148" t="n">
        <v>0</v>
      </c>
      <c r="AF22" s="148" t="n">
        <v>0</v>
      </c>
      <c r="AG22" s="148" t="n">
        <v>0</v>
      </c>
      <c r="AH22" s="148" t="n">
        <v>0</v>
      </c>
      <c r="AI22" s="148" t="n">
        <v>0</v>
      </c>
      <c r="AJ22" s="148" t="n">
        <v>0</v>
      </c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</row>
    <row r="23" customFormat="false" ht="12.75" hidden="false" customHeight="false" outlineLevel="0" collapsed="false">
      <c r="A23" s="145" t="s">
        <v>173</v>
      </c>
      <c r="B23" s="145" t="s">
        <v>174</v>
      </c>
      <c r="C23" s="146" t="n">
        <v>20</v>
      </c>
      <c r="D23" s="145" t="s">
        <v>178</v>
      </c>
      <c r="E23" s="147" t="n">
        <v>0</v>
      </c>
      <c r="F23" s="147" t="n">
        <v>0</v>
      </c>
      <c r="G23" s="148" t="n">
        <v>0</v>
      </c>
      <c r="H23" s="148" t="n">
        <v>0</v>
      </c>
      <c r="I23" s="148" t="n">
        <v>0</v>
      </c>
      <c r="J23" s="148" t="n">
        <v>0</v>
      </c>
      <c r="K23" s="148" t="n">
        <v>0</v>
      </c>
      <c r="L23" s="148" t="n">
        <v>0</v>
      </c>
      <c r="M23" s="148" t="n">
        <v>0</v>
      </c>
      <c r="N23" s="148" t="n">
        <v>0</v>
      </c>
      <c r="O23" s="148" t="n">
        <v>0</v>
      </c>
      <c r="P23" s="148" t="n">
        <v>0</v>
      </c>
      <c r="Q23" s="148" t="n">
        <v>0</v>
      </c>
      <c r="R23" s="148" t="n">
        <v>0</v>
      </c>
      <c r="S23" s="148" t="n">
        <v>0</v>
      </c>
      <c r="T23" s="148" t="n">
        <v>0</v>
      </c>
      <c r="U23" s="148" t="n">
        <v>0</v>
      </c>
      <c r="V23" s="148" t="n">
        <v>0</v>
      </c>
      <c r="W23" s="148" t="n">
        <v>0</v>
      </c>
      <c r="X23" s="148" t="n">
        <v>0</v>
      </c>
      <c r="Y23" s="148" t="n">
        <v>0</v>
      </c>
      <c r="Z23" s="148" t="n">
        <v>0</v>
      </c>
      <c r="AA23" s="148" t="n">
        <v>0</v>
      </c>
      <c r="AB23" s="148" t="n">
        <v>0</v>
      </c>
      <c r="AC23" s="148" t="n">
        <v>0</v>
      </c>
      <c r="AD23" s="148" t="n">
        <v>0</v>
      </c>
      <c r="AE23" s="148" t="n">
        <v>0</v>
      </c>
      <c r="AF23" s="148" t="n">
        <v>0</v>
      </c>
      <c r="AG23" s="148" t="n">
        <v>0</v>
      </c>
      <c r="AH23" s="148" t="n">
        <v>0</v>
      </c>
      <c r="AI23" s="148" t="n">
        <v>0</v>
      </c>
      <c r="AJ23" s="148" t="n">
        <v>0</v>
      </c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</row>
    <row r="24" customFormat="false" ht="12.75" hidden="false" customHeight="false" outlineLevel="0" collapsed="false">
      <c r="A24" s="145" t="s">
        <v>173</v>
      </c>
      <c r="B24" s="145" t="s">
        <v>174</v>
      </c>
      <c r="C24" s="146" t="n">
        <v>21</v>
      </c>
      <c r="D24" s="145" t="s">
        <v>179</v>
      </c>
      <c r="E24" s="147" t="n">
        <v>0</v>
      </c>
      <c r="F24" s="147" t="n">
        <v>9000</v>
      </c>
      <c r="G24" s="148" t="n">
        <v>0</v>
      </c>
      <c r="H24" s="148" t="n">
        <v>-18000</v>
      </c>
      <c r="I24" s="148" t="n">
        <v>0</v>
      </c>
      <c r="J24" s="148" t="n">
        <v>0</v>
      </c>
      <c r="K24" s="148" t="n">
        <v>0</v>
      </c>
      <c r="L24" s="148" t="n">
        <v>9000</v>
      </c>
      <c r="M24" s="148" t="n">
        <v>0</v>
      </c>
      <c r="N24" s="148" t="n">
        <v>0</v>
      </c>
      <c r="O24" s="148" t="n">
        <v>0</v>
      </c>
      <c r="P24" s="148" t="n">
        <v>0</v>
      </c>
      <c r="Q24" s="148" t="n">
        <v>0</v>
      </c>
      <c r="R24" s="148" t="n">
        <v>0</v>
      </c>
      <c r="S24" s="148" t="n">
        <v>0</v>
      </c>
      <c r="T24" s="148" t="n">
        <v>0</v>
      </c>
      <c r="U24" s="148" t="n">
        <v>0</v>
      </c>
      <c r="V24" s="148" t="n">
        <v>0</v>
      </c>
      <c r="W24" s="148" t="n">
        <v>0</v>
      </c>
      <c r="X24" s="148" t="n">
        <v>0</v>
      </c>
      <c r="Y24" s="148" t="n">
        <v>0</v>
      </c>
      <c r="Z24" s="148" t="n">
        <v>0</v>
      </c>
      <c r="AA24" s="148" t="n">
        <v>0</v>
      </c>
      <c r="AB24" s="148" t="n">
        <v>0</v>
      </c>
      <c r="AC24" s="148" t="n">
        <v>0</v>
      </c>
      <c r="AD24" s="148" t="n">
        <v>0</v>
      </c>
      <c r="AE24" s="148" t="n">
        <v>0</v>
      </c>
      <c r="AF24" s="148" t="n">
        <v>0</v>
      </c>
      <c r="AG24" s="148" t="n">
        <v>0</v>
      </c>
      <c r="AH24" s="148" t="n">
        <v>0</v>
      </c>
      <c r="AI24" s="148" t="n">
        <v>0</v>
      </c>
      <c r="AJ24" s="148" t="n">
        <v>0</v>
      </c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</row>
    <row r="25" customFormat="false" ht="12.75" hidden="false" customHeight="false" outlineLevel="0" collapsed="false">
      <c r="A25" s="145" t="s">
        <v>173</v>
      </c>
      <c r="B25" s="145" t="s">
        <v>174</v>
      </c>
      <c r="C25" s="146" t="n">
        <v>22</v>
      </c>
      <c r="D25" s="145" t="s">
        <v>180</v>
      </c>
      <c r="E25" s="147" t="n">
        <v>0</v>
      </c>
      <c r="F25" s="147" t="n">
        <v>0</v>
      </c>
      <c r="G25" s="148" t="n">
        <v>0</v>
      </c>
      <c r="H25" s="148" t="n">
        <v>0</v>
      </c>
      <c r="I25" s="148" t="n">
        <v>0</v>
      </c>
      <c r="J25" s="148" t="n">
        <v>0</v>
      </c>
      <c r="K25" s="148" t="n">
        <v>0</v>
      </c>
      <c r="L25" s="148" t="n">
        <v>0</v>
      </c>
      <c r="M25" s="148" t="n">
        <v>0</v>
      </c>
      <c r="N25" s="148" t="n">
        <v>0</v>
      </c>
      <c r="O25" s="148" t="n">
        <v>0</v>
      </c>
      <c r="P25" s="148" t="n">
        <v>0</v>
      </c>
      <c r="Q25" s="148" t="n">
        <v>0</v>
      </c>
      <c r="R25" s="148" t="n">
        <v>0</v>
      </c>
      <c r="S25" s="148" t="n">
        <v>0</v>
      </c>
      <c r="T25" s="148" t="n">
        <v>0</v>
      </c>
      <c r="U25" s="148" t="n">
        <v>0</v>
      </c>
      <c r="V25" s="148" t="n">
        <v>0</v>
      </c>
      <c r="W25" s="148" t="n">
        <v>0</v>
      </c>
      <c r="X25" s="148" t="n">
        <v>0</v>
      </c>
      <c r="Y25" s="148" t="n">
        <v>0</v>
      </c>
      <c r="Z25" s="148" t="n">
        <v>0</v>
      </c>
      <c r="AA25" s="148" t="n">
        <v>0</v>
      </c>
      <c r="AB25" s="148" t="n">
        <v>0</v>
      </c>
      <c r="AC25" s="148" t="n">
        <v>0</v>
      </c>
      <c r="AD25" s="148" t="n">
        <v>0</v>
      </c>
      <c r="AE25" s="148" t="n">
        <v>0</v>
      </c>
      <c r="AF25" s="148" t="n">
        <v>0</v>
      </c>
      <c r="AG25" s="148" t="n">
        <v>0</v>
      </c>
      <c r="AH25" s="148" t="n">
        <v>0</v>
      </c>
      <c r="AI25" s="148" t="n">
        <v>0</v>
      </c>
      <c r="AJ25" s="148" t="n">
        <v>0</v>
      </c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</row>
    <row r="26" customFormat="false" ht="12.75" hidden="false" customHeight="false" outlineLevel="0" collapsed="false">
      <c r="A26" s="145" t="s">
        <v>173</v>
      </c>
      <c r="B26" s="145" t="s">
        <v>174</v>
      </c>
      <c r="C26" s="146" t="n">
        <v>23</v>
      </c>
      <c r="D26" s="145" t="s">
        <v>181</v>
      </c>
      <c r="E26" s="147" t="n">
        <v>0</v>
      </c>
      <c r="F26" s="147" t="n">
        <v>0</v>
      </c>
      <c r="G26" s="148" t="n">
        <v>0</v>
      </c>
      <c r="H26" s="148" t="n">
        <v>0</v>
      </c>
      <c r="I26" s="148" t="n">
        <v>0</v>
      </c>
      <c r="J26" s="148" t="n">
        <v>0</v>
      </c>
      <c r="K26" s="148" t="n">
        <v>0</v>
      </c>
      <c r="L26" s="148" t="n">
        <v>0</v>
      </c>
      <c r="M26" s="148" t="n">
        <v>0</v>
      </c>
      <c r="N26" s="148" t="n">
        <v>0</v>
      </c>
      <c r="O26" s="148" t="n">
        <v>0</v>
      </c>
      <c r="P26" s="148" t="n">
        <v>0</v>
      </c>
      <c r="Q26" s="148" t="n">
        <v>0</v>
      </c>
      <c r="R26" s="148" t="n">
        <v>0</v>
      </c>
      <c r="S26" s="148" t="n">
        <v>0</v>
      </c>
      <c r="T26" s="148" t="n">
        <v>0</v>
      </c>
      <c r="U26" s="148" t="n">
        <v>0</v>
      </c>
      <c r="V26" s="148" t="n">
        <v>0</v>
      </c>
      <c r="W26" s="148" t="n">
        <v>0</v>
      </c>
      <c r="X26" s="148" t="n">
        <v>0</v>
      </c>
      <c r="Y26" s="148" t="n">
        <v>0</v>
      </c>
      <c r="Z26" s="148" t="n">
        <v>0</v>
      </c>
      <c r="AA26" s="148" t="n">
        <v>0</v>
      </c>
      <c r="AB26" s="148" t="n">
        <v>0</v>
      </c>
      <c r="AC26" s="148" t="n">
        <v>0</v>
      </c>
      <c r="AD26" s="148" t="n">
        <v>0</v>
      </c>
      <c r="AE26" s="148" t="n">
        <v>0</v>
      </c>
      <c r="AF26" s="148" t="n">
        <v>0</v>
      </c>
      <c r="AG26" s="148" t="n">
        <v>0</v>
      </c>
      <c r="AH26" s="148" t="n">
        <v>0</v>
      </c>
      <c r="AI26" s="148" t="n">
        <v>0</v>
      </c>
      <c r="AJ26" s="148" t="n">
        <v>0</v>
      </c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</row>
    <row r="27" customFormat="false" ht="12.75" hidden="false" customHeight="false" outlineLevel="0" collapsed="false">
      <c r="A27" s="145" t="s">
        <v>173</v>
      </c>
      <c r="B27" s="145" t="s">
        <v>174</v>
      </c>
      <c r="C27" s="146" t="n">
        <v>24</v>
      </c>
      <c r="D27" s="145" t="s">
        <v>72</v>
      </c>
      <c r="E27" s="147" t="n">
        <v>-15126574</v>
      </c>
      <c r="F27" s="147" t="n">
        <v>0</v>
      </c>
      <c r="G27" s="148" t="n">
        <v>15126574</v>
      </c>
      <c r="H27" s="148" t="n">
        <v>14160.07</v>
      </c>
      <c r="I27" s="148" t="n">
        <v>-9499</v>
      </c>
      <c r="J27" s="148" t="n">
        <v>28844.22</v>
      </c>
      <c r="K27" s="148" t="n">
        <v>0</v>
      </c>
      <c r="L27" s="148" t="n">
        <v>0</v>
      </c>
      <c r="M27" s="148" t="n">
        <v>0</v>
      </c>
      <c r="N27" s="148" t="n">
        <v>0</v>
      </c>
      <c r="O27" s="148" t="n">
        <v>0</v>
      </c>
      <c r="P27" s="148" t="n">
        <v>0</v>
      </c>
      <c r="Q27" s="148" t="n">
        <v>0</v>
      </c>
      <c r="R27" s="148" t="n">
        <v>0</v>
      </c>
      <c r="S27" s="148" t="n">
        <v>0</v>
      </c>
      <c r="T27" s="148" t="n">
        <v>-1434</v>
      </c>
      <c r="U27" s="148" t="n">
        <v>0</v>
      </c>
      <c r="V27" s="148" t="n">
        <v>1434</v>
      </c>
      <c r="W27" s="148" t="n">
        <v>0</v>
      </c>
      <c r="X27" s="148" t="n">
        <v>0</v>
      </c>
      <c r="Y27" s="148" t="n">
        <v>0</v>
      </c>
      <c r="Z27" s="148" t="n">
        <v>0</v>
      </c>
      <c r="AA27" s="148" t="n">
        <v>0</v>
      </c>
      <c r="AB27" s="148" t="n">
        <v>0</v>
      </c>
      <c r="AC27" s="148" t="n">
        <v>0</v>
      </c>
      <c r="AD27" s="148" t="n">
        <v>0</v>
      </c>
      <c r="AE27" s="148" t="n">
        <v>0</v>
      </c>
      <c r="AF27" s="148" t="n">
        <v>0</v>
      </c>
      <c r="AG27" s="148" t="n">
        <v>0</v>
      </c>
      <c r="AH27" s="148" t="n">
        <v>0</v>
      </c>
      <c r="AI27" s="148" t="n">
        <v>0</v>
      </c>
      <c r="AJ27" s="148" t="n">
        <v>0</v>
      </c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</row>
    <row r="28" customFormat="false" ht="12.75" hidden="false" customHeight="false" outlineLevel="0" collapsed="false">
      <c r="A28" s="145" t="s">
        <v>173</v>
      </c>
      <c r="B28" s="145" t="s">
        <v>174</v>
      </c>
      <c r="C28" s="146" t="n">
        <v>25</v>
      </c>
      <c r="D28" s="145" t="s">
        <v>73</v>
      </c>
      <c r="E28" s="147" t="n">
        <v>0</v>
      </c>
      <c r="F28" s="147" t="n">
        <v>0</v>
      </c>
      <c r="G28" s="148" t="n">
        <v>0</v>
      </c>
      <c r="H28" s="148" t="n">
        <v>0</v>
      </c>
      <c r="I28" s="148" t="n">
        <v>0</v>
      </c>
      <c r="J28" s="148" t="n">
        <v>0</v>
      </c>
      <c r="K28" s="148" t="n">
        <v>0</v>
      </c>
      <c r="L28" s="148" t="n">
        <v>0</v>
      </c>
      <c r="M28" s="148" t="n">
        <v>0</v>
      </c>
      <c r="N28" s="148" t="n">
        <v>0</v>
      </c>
      <c r="O28" s="148" t="n">
        <v>0</v>
      </c>
      <c r="P28" s="148" t="n">
        <v>0</v>
      </c>
      <c r="Q28" s="148" t="n">
        <v>0</v>
      </c>
      <c r="R28" s="148" t="n">
        <v>0</v>
      </c>
      <c r="S28" s="148" t="n">
        <v>0</v>
      </c>
      <c r="T28" s="148" t="n">
        <v>0</v>
      </c>
      <c r="U28" s="148" t="n">
        <v>0</v>
      </c>
      <c r="V28" s="148" t="n">
        <v>0</v>
      </c>
      <c r="W28" s="148" t="n">
        <v>0</v>
      </c>
      <c r="X28" s="148" t="n">
        <v>0</v>
      </c>
      <c r="Y28" s="148" t="n">
        <v>0</v>
      </c>
      <c r="Z28" s="148" t="n">
        <v>0</v>
      </c>
      <c r="AA28" s="148" t="n">
        <v>0</v>
      </c>
      <c r="AB28" s="148" t="n">
        <v>0</v>
      </c>
      <c r="AC28" s="148" t="n">
        <v>0</v>
      </c>
      <c r="AD28" s="148" t="n">
        <v>0</v>
      </c>
      <c r="AE28" s="148" t="n">
        <v>0</v>
      </c>
      <c r="AF28" s="148" t="n">
        <v>0</v>
      </c>
      <c r="AG28" s="148" t="n">
        <v>0</v>
      </c>
      <c r="AH28" s="148" t="n">
        <v>0</v>
      </c>
      <c r="AI28" s="148" t="n">
        <v>0</v>
      </c>
      <c r="AJ28" s="148" t="n">
        <v>0</v>
      </c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</row>
    <row r="29" customFormat="false" ht="12.75" hidden="false" customHeight="false" outlineLevel="0" collapsed="false">
      <c r="A29" s="145" t="s">
        <v>173</v>
      </c>
      <c r="B29" s="145" t="s">
        <v>174</v>
      </c>
      <c r="C29" s="146" t="n">
        <v>26</v>
      </c>
      <c r="D29" s="145" t="s">
        <v>182</v>
      </c>
      <c r="E29" s="147" t="n">
        <v>0</v>
      </c>
      <c r="F29" s="147" t="n">
        <v>0</v>
      </c>
      <c r="G29" s="148" t="n">
        <v>0</v>
      </c>
      <c r="H29" s="148" t="n">
        <v>0</v>
      </c>
      <c r="I29" s="148" t="n">
        <v>0</v>
      </c>
      <c r="J29" s="148" t="n">
        <v>0</v>
      </c>
      <c r="K29" s="148" t="n">
        <v>0</v>
      </c>
      <c r="L29" s="148" t="n">
        <v>0</v>
      </c>
      <c r="M29" s="148" t="n">
        <v>0</v>
      </c>
      <c r="N29" s="148" t="n">
        <v>0</v>
      </c>
      <c r="O29" s="148" t="n">
        <v>0</v>
      </c>
      <c r="P29" s="148" t="n">
        <v>312.5</v>
      </c>
      <c r="Q29" s="148" t="n">
        <v>0</v>
      </c>
      <c r="R29" s="148" t="n">
        <v>0</v>
      </c>
      <c r="S29" s="148" t="n">
        <v>0</v>
      </c>
      <c r="T29" s="148" t="n">
        <v>0</v>
      </c>
      <c r="U29" s="148" t="n">
        <v>0</v>
      </c>
      <c r="V29" s="148" t="n">
        <v>0</v>
      </c>
      <c r="W29" s="148" t="n">
        <v>0</v>
      </c>
      <c r="X29" s="148" t="n">
        <v>0</v>
      </c>
      <c r="Y29" s="148" t="n">
        <v>0</v>
      </c>
      <c r="Z29" s="148" t="n">
        <v>9804.48</v>
      </c>
      <c r="AA29" s="148" t="n">
        <v>0</v>
      </c>
      <c r="AB29" s="148" t="n">
        <v>0</v>
      </c>
      <c r="AC29" s="148" t="n">
        <v>0</v>
      </c>
      <c r="AD29" s="148" t="n">
        <v>0</v>
      </c>
      <c r="AE29" s="148" t="n">
        <v>0</v>
      </c>
      <c r="AF29" s="148" t="n">
        <v>0</v>
      </c>
      <c r="AG29" s="148" t="n">
        <v>0</v>
      </c>
      <c r="AH29" s="148" t="n">
        <v>0</v>
      </c>
      <c r="AI29" s="148" t="n">
        <v>0</v>
      </c>
      <c r="AJ29" s="148" t="n">
        <v>0</v>
      </c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</row>
    <row r="30" customFormat="false" ht="12.75" hidden="false" customHeight="false" outlineLevel="0" collapsed="false">
      <c r="A30" s="145" t="s">
        <v>173</v>
      </c>
      <c r="B30" s="145" t="s">
        <v>174</v>
      </c>
      <c r="C30" s="146" t="n">
        <v>27</v>
      </c>
      <c r="D30" s="145" t="s">
        <v>183</v>
      </c>
      <c r="E30" s="147" t="n">
        <v>0</v>
      </c>
      <c r="F30" s="147" t="n">
        <v>0</v>
      </c>
      <c r="G30" s="148" t="n">
        <v>0</v>
      </c>
      <c r="H30" s="148" t="n">
        <v>0</v>
      </c>
      <c r="I30" s="148" t="n">
        <v>0</v>
      </c>
      <c r="J30" s="148" t="n">
        <v>0</v>
      </c>
      <c r="K30" s="148" t="n">
        <v>0</v>
      </c>
      <c r="L30" s="148" t="n">
        <v>0</v>
      </c>
      <c r="M30" s="148" t="n">
        <v>0</v>
      </c>
      <c r="N30" s="148" t="n">
        <v>0</v>
      </c>
      <c r="O30" s="148" t="n">
        <v>0</v>
      </c>
      <c r="P30" s="148" t="n">
        <v>0</v>
      </c>
      <c r="Q30" s="148" t="n">
        <v>0</v>
      </c>
      <c r="R30" s="148" t="n">
        <v>0</v>
      </c>
      <c r="S30" s="148" t="n">
        <v>0</v>
      </c>
      <c r="T30" s="148" t="n">
        <v>0</v>
      </c>
      <c r="U30" s="148" t="n">
        <v>0</v>
      </c>
      <c r="V30" s="148" t="n">
        <v>0</v>
      </c>
      <c r="W30" s="148" t="n">
        <v>0</v>
      </c>
      <c r="X30" s="148" t="n">
        <v>0</v>
      </c>
      <c r="Y30" s="148" t="n">
        <v>0</v>
      </c>
      <c r="Z30" s="148" t="n">
        <v>0</v>
      </c>
      <c r="AA30" s="148" t="n">
        <v>0</v>
      </c>
      <c r="AB30" s="148" t="n">
        <v>0</v>
      </c>
      <c r="AC30" s="148" t="n">
        <v>0</v>
      </c>
      <c r="AD30" s="148" t="n">
        <v>0</v>
      </c>
      <c r="AE30" s="148" t="n">
        <v>0</v>
      </c>
      <c r="AF30" s="148" t="n">
        <v>0</v>
      </c>
      <c r="AG30" s="148" t="n">
        <v>0</v>
      </c>
      <c r="AH30" s="148" t="n">
        <v>0</v>
      </c>
      <c r="AI30" s="148" t="n">
        <v>0</v>
      </c>
      <c r="AJ30" s="148" t="n">
        <v>0</v>
      </c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8"/>
      <c r="DN30" s="148"/>
    </row>
    <row r="31" customFormat="false" ht="12.75" hidden="false" customHeight="false" outlineLevel="0" collapsed="false">
      <c r="A31" s="145" t="s">
        <v>173</v>
      </c>
      <c r="B31" s="145" t="s">
        <v>174</v>
      </c>
      <c r="C31" s="146" t="n">
        <v>28</v>
      </c>
      <c r="D31" s="145" t="s">
        <v>184</v>
      </c>
      <c r="E31" s="147" t="n">
        <v>0</v>
      </c>
      <c r="F31" s="147" t="n">
        <v>0</v>
      </c>
      <c r="G31" s="148" t="n">
        <v>-29349944</v>
      </c>
      <c r="H31" s="148" t="n">
        <v>-2468196.37</v>
      </c>
      <c r="I31" s="148" t="n">
        <v>794442</v>
      </c>
      <c r="J31" s="148" t="n">
        <v>-4645.08</v>
      </c>
      <c r="K31" s="148" t="n">
        <v>7481830</v>
      </c>
      <c r="L31" s="148" t="n">
        <v>83989.31</v>
      </c>
      <c r="M31" s="148" t="n">
        <v>867165</v>
      </c>
      <c r="N31" s="148" t="n">
        <v>-19489.51</v>
      </c>
      <c r="O31" s="148" t="n">
        <v>41781</v>
      </c>
      <c r="P31" s="148" t="n">
        <v>158.33</v>
      </c>
      <c r="Q31" s="148" t="n">
        <v>39431</v>
      </c>
      <c r="R31" s="148" t="n">
        <v>4534.69</v>
      </c>
      <c r="S31" s="148" t="n">
        <v>13555</v>
      </c>
      <c r="T31" s="148" t="n">
        <v>3328.38</v>
      </c>
      <c r="U31" s="148" t="n">
        <v>-7603</v>
      </c>
      <c r="V31" s="148" t="n">
        <v>-593.34</v>
      </c>
      <c r="W31" s="148" t="n">
        <v>-246</v>
      </c>
      <c r="X31" s="148" t="n">
        <v>-32.49</v>
      </c>
      <c r="Y31" s="148" t="n">
        <v>2781</v>
      </c>
      <c r="Z31" s="148" t="n">
        <v>0</v>
      </c>
      <c r="AA31" s="148" t="n">
        <v>179664</v>
      </c>
      <c r="AB31" s="148" t="n">
        <v>17863.99</v>
      </c>
      <c r="AC31" s="148" t="n">
        <v>0</v>
      </c>
      <c r="AD31" s="148" t="n">
        <v>0</v>
      </c>
      <c r="AE31" s="148" t="n">
        <v>0</v>
      </c>
      <c r="AF31" s="148" t="n">
        <v>0</v>
      </c>
      <c r="AG31" s="148" t="n">
        <v>538</v>
      </c>
      <c r="AH31" s="148" t="n">
        <v>-5.38</v>
      </c>
      <c r="AI31" s="148" t="n">
        <v>641</v>
      </c>
      <c r="AJ31" s="148" t="n">
        <v>93.66</v>
      </c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</row>
    <row r="32" customFormat="false" ht="12.75" hidden="false" customHeight="false" outlineLevel="0" collapsed="false">
      <c r="A32" s="145" t="s">
        <v>173</v>
      </c>
      <c r="B32" s="145" t="s">
        <v>174</v>
      </c>
      <c r="C32" s="146" t="n">
        <v>29</v>
      </c>
      <c r="D32" s="145" t="s">
        <v>185</v>
      </c>
      <c r="E32" s="147" t="n">
        <v>0</v>
      </c>
      <c r="F32" s="147" t="n">
        <v>0</v>
      </c>
      <c r="G32" s="148" t="n">
        <v>0</v>
      </c>
      <c r="H32" s="148" t="n">
        <v>0</v>
      </c>
      <c r="I32" s="148" t="n">
        <v>0</v>
      </c>
      <c r="J32" s="148" t="n">
        <v>0</v>
      </c>
      <c r="K32" s="148" t="n">
        <v>0</v>
      </c>
      <c r="L32" s="148" t="n">
        <v>0</v>
      </c>
      <c r="M32" s="148" t="n">
        <v>0</v>
      </c>
      <c r="N32" s="148" t="n">
        <v>0</v>
      </c>
      <c r="O32" s="148" t="n">
        <v>0</v>
      </c>
      <c r="P32" s="148" t="n">
        <v>0</v>
      </c>
      <c r="Q32" s="148" t="n">
        <v>0</v>
      </c>
      <c r="R32" s="148" t="n">
        <v>0</v>
      </c>
      <c r="S32" s="148" t="n">
        <v>0</v>
      </c>
      <c r="T32" s="148" t="n">
        <v>0</v>
      </c>
      <c r="U32" s="148" t="n">
        <v>0</v>
      </c>
      <c r="V32" s="148" t="n">
        <v>0</v>
      </c>
      <c r="W32" s="148" t="n">
        <v>0</v>
      </c>
      <c r="X32" s="148" t="n">
        <v>0</v>
      </c>
      <c r="Y32" s="148" t="n">
        <v>0</v>
      </c>
      <c r="Z32" s="148" t="n">
        <v>0</v>
      </c>
      <c r="AA32" s="148" t="n">
        <v>0</v>
      </c>
      <c r="AB32" s="148" t="n">
        <v>0</v>
      </c>
      <c r="AC32" s="148" t="n">
        <v>0</v>
      </c>
      <c r="AD32" s="148" t="n">
        <v>0</v>
      </c>
      <c r="AE32" s="148" t="n">
        <v>0</v>
      </c>
      <c r="AF32" s="148" t="n">
        <v>0</v>
      </c>
      <c r="AG32" s="148" t="n">
        <v>0</v>
      </c>
      <c r="AH32" s="148" t="n">
        <v>0</v>
      </c>
      <c r="AI32" s="148" t="n">
        <v>0</v>
      </c>
      <c r="AJ32" s="148" t="n">
        <v>0</v>
      </c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</row>
    <row r="33" customFormat="false" ht="12.75" hidden="false" customHeight="false" outlineLevel="0" collapsed="false">
      <c r="A33" s="145" t="s">
        <v>173</v>
      </c>
      <c r="B33" s="145" t="s">
        <v>174</v>
      </c>
      <c r="C33" s="146" t="n">
        <v>30</v>
      </c>
      <c r="D33" s="145" t="s">
        <v>186</v>
      </c>
      <c r="E33" s="147" t="n">
        <v>0</v>
      </c>
      <c r="F33" s="147" t="n">
        <v>0</v>
      </c>
      <c r="G33" s="148" t="n">
        <v>0</v>
      </c>
      <c r="H33" s="148" t="n">
        <v>0</v>
      </c>
      <c r="I33" s="148" t="n">
        <v>0</v>
      </c>
      <c r="J33" s="148" t="n">
        <v>0</v>
      </c>
      <c r="K33" s="148" t="n">
        <v>0</v>
      </c>
      <c r="L33" s="148" t="n">
        <v>0</v>
      </c>
      <c r="M33" s="148" t="n">
        <v>0</v>
      </c>
      <c r="N33" s="148" t="n">
        <v>0</v>
      </c>
      <c r="O33" s="148" t="n">
        <v>0</v>
      </c>
      <c r="P33" s="148" t="n">
        <v>0</v>
      </c>
      <c r="Q33" s="148" t="n">
        <v>0</v>
      </c>
      <c r="R33" s="148" t="n">
        <v>0</v>
      </c>
      <c r="S33" s="148" t="n">
        <v>0</v>
      </c>
      <c r="T33" s="148" t="n">
        <v>0</v>
      </c>
      <c r="U33" s="148" t="n">
        <v>0</v>
      </c>
      <c r="V33" s="148" t="n">
        <v>0</v>
      </c>
      <c r="W33" s="148" t="n">
        <v>0</v>
      </c>
      <c r="X33" s="148" t="n">
        <v>0</v>
      </c>
      <c r="Y33" s="148" t="n">
        <v>0</v>
      </c>
      <c r="Z33" s="148" t="n">
        <v>0</v>
      </c>
      <c r="AA33" s="148" t="n">
        <v>0</v>
      </c>
      <c r="AB33" s="148" t="n">
        <v>0</v>
      </c>
      <c r="AC33" s="148" t="n">
        <v>0</v>
      </c>
      <c r="AD33" s="148" t="n">
        <v>0</v>
      </c>
      <c r="AE33" s="148" t="n">
        <v>0</v>
      </c>
      <c r="AF33" s="148" t="n">
        <v>0</v>
      </c>
      <c r="AG33" s="148" t="n">
        <v>0</v>
      </c>
      <c r="AH33" s="148" t="n">
        <v>0</v>
      </c>
      <c r="AI33" s="148" t="n">
        <v>0</v>
      </c>
      <c r="AJ33" s="148" t="n">
        <v>0</v>
      </c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</row>
    <row r="34" customFormat="false" ht="12.75" hidden="false" customHeight="false" outlineLevel="0" collapsed="false">
      <c r="A34" s="145" t="s">
        <v>173</v>
      </c>
      <c r="B34" s="145" t="s">
        <v>174</v>
      </c>
      <c r="C34" s="146" t="n">
        <v>31</v>
      </c>
      <c r="D34" s="145" t="s">
        <v>187</v>
      </c>
      <c r="E34" s="147" t="n">
        <v>0</v>
      </c>
      <c r="F34" s="147" t="n">
        <v>0</v>
      </c>
      <c r="G34" s="148" t="n">
        <v>0</v>
      </c>
      <c r="H34" s="148" t="n">
        <v>0</v>
      </c>
      <c r="I34" s="148" t="n">
        <v>0</v>
      </c>
      <c r="J34" s="148" t="n">
        <v>0</v>
      </c>
      <c r="K34" s="148" t="n">
        <v>0</v>
      </c>
      <c r="L34" s="148" t="n">
        <v>0</v>
      </c>
      <c r="M34" s="148" t="n">
        <v>0</v>
      </c>
      <c r="N34" s="148" t="n">
        <v>0</v>
      </c>
      <c r="O34" s="148" t="n">
        <v>0</v>
      </c>
      <c r="P34" s="148" t="n">
        <v>0</v>
      </c>
      <c r="Q34" s="148" t="n">
        <v>0</v>
      </c>
      <c r="R34" s="148" t="n">
        <v>0</v>
      </c>
      <c r="S34" s="148" t="n">
        <v>0</v>
      </c>
      <c r="T34" s="148" t="n">
        <v>0</v>
      </c>
      <c r="U34" s="148" t="n">
        <v>0</v>
      </c>
      <c r="V34" s="148" t="n">
        <v>0</v>
      </c>
      <c r="W34" s="148" t="n">
        <v>0</v>
      </c>
      <c r="X34" s="148" t="n">
        <v>0</v>
      </c>
      <c r="Y34" s="148" t="n">
        <v>0</v>
      </c>
      <c r="Z34" s="148" t="n">
        <v>0</v>
      </c>
      <c r="AA34" s="148" t="n">
        <v>0</v>
      </c>
      <c r="AB34" s="148" t="n">
        <v>0</v>
      </c>
      <c r="AC34" s="148" t="n">
        <v>0</v>
      </c>
      <c r="AD34" s="148" t="n">
        <v>0</v>
      </c>
      <c r="AE34" s="148" t="n">
        <v>0</v>
      </c>
      <c r="AF34" s="148" t="n">
        <v>0</v>
      </c>
      <c r="AG34" s="148" t="n">
        <v>0</v>
      </c>
      <c r="AH34" s="148" t="n">
        <v>0</v>
      </c>
      <c r="AI34" s="148" t="n">
        <v>0</v>
      </c>
      <c r="AJ34" s="148" t="n">
        <v>0</v>
      </c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</row>
    <row r="35" customFormat="false" ht="12.75" hidden="false" customHeight="false" outlineLevel="0" collapsed="false">
      <c r="A35" s="145" t="s">
        <v>173</v>
      </c>
      <c r="B35" s="145" t="s">
        <v>174</v>
      </c>
      <c r="C35" s="146" t="n">
        <v>32</v>
      </c>
      <c r="D35" s="145" t="s">
        <v>87</v>
      </c>
      <c r="E35" s="147" t="n">
        <v>0</v>
      </c>
      <c r="F35" s="147" t="n">
        <v>0</v>
      </c>
      <c r="G35" s="148" t="n">
        <v>0</v>
      </c>
      <c r="H35" s="148" t="n">
        <v>0</v>
      </c>
      <c r="I35" s="148" t="n">
        <v>0</v>
      </c>
      <c r="J35" s="148" t="n">
        <v>0</v>
      </c>
      <c r="K35" s="148" t="n">
        <v>0</v>
      </c>
      <c r="L35" s="148" t="n">
        <v>0</v>
      </c>
      <c r="M35" s="148" t="n">
        <v>0</v>
      </c>
      <c r="N35" s="148" t="n">
        <v>0</v>
      </c>
      <c r="O35" s="148" t="n">
        <v>0</v>
      </c>
      <c r="P35" s="148" t="n">
        <v>0</v>
      </c>
      <c r="Q35" s="148" t="n">
        <v>0</v>
      </c>
      <c r="R35" s="148" t="n">
        <v>0</v>
      </c>
      <c r="S35" s="148" t="n">
        <v>0</v>
      </c>
      <c r="T35" s="148" t="n">
        <v>0</v>
      </c>
      <c r="U35" s="148" t="n">
        <v>0</v>
      </c>
      <c r="V35" s="148" t="n">
        <v>0</v>
      </c>
      <c r="W35" s="148" t="n">
        <v>0</v>
      </c>
      <c r="X35" s="148" t="n">
        <v>0</v>
      </c>
      <c r="Y35" s="148" t="n">
        <v>0</v>
      </c>
      <c r="Z35" s="148" t="n">
        <v>0</v>
      </c>
      <c r="AA35" s="148" t="n">
        <v>0</v>
      </c>
      <c r="AB35" s="148" t="n">
        <v>0</v>
      </c>
      <c r="AC35" s="148" t="n">
        <v>0</v>
      </c>
      <c r="AD35" s="148" t="n">
        <v>0</v>
      </c>
      <c r="AE35" s="148" t="n">
        <v>0</v>
      </c>
      <c r="AF35" s="148" t="n">
        <v>0</v>
      </c>
      <c r="AG35" s="148" t="n">
        <v>0</v>
      </c>
      <c r="AH35" s="148" t="n">
        <v>0</v>
      </c>
      <c r="AI35" s="148" t="n">
        <v>0</v>
      </c>
      <c r="AJ35" s="148" t="n">
        <v>0</v>
      </c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</row>
    <row r="36" customFormat="false" ht="12.75" hidden="false" customHeight="false" outlineLevel="0" collapsed="false">
      <c r="A36" s="145" t="s">
        <v>173</v>
      </c>
      <c r="B36" s="145" t="s">
        <v>174</v>
      </c>
      <c r="C36" s="146" t="n">
        <v>33</v>
      </c>
      <c r="D36" s="145" t="s">
        <v>88</v>
      </c>
      <c r="E36" s="147" t="n">
        <v>0</v>
      </c>
      <c r="F36" s="147" t="n">
        <v>0</v>
      </c>
      <c r="G36" s="148" t="n">
        <v>0</v>
      </c>
      <c r="H36" s="148" t="n">
        <v>0</v>
      </c>
      <c r="I36" s="148" t="n">
        <v>0</v>
      </c>
      <c r="J36" s="148" t="n">
        <v>0</v>
      </c>
      <c r="K36" s="148" t="n">
        <v>0</v>
      </c>
      <c r="L36" s="148" t="n">
        <v>0</v>
      </c>
      <c r="M36" s="148" t="n">
        <v>0</v>
      </c>
      <c r="N36" s="148" t="n">
        <v>0</v>
      </c>
      <c r="O36" s="148" t="n">
        <v>0</v>
      </c>
      <c r="P36" s="148" t="n">
        <v>0</v>
      </c>
      <c r="Q36" s="148" t="n">
        <v>0</v>
      </c>
      <c r="R36" s="148" t="n">
        <v>0</v>
      </c>
      <c r="S36" s="148" t="n">
        <v>0</v>
      </c>
      <c r="T36" s="148" t="n">
        <v>0</v>
      </c>
      <c r="U36" s="148" t="n">
        <v>0</v>
      </c>
      <c r="V36" s="148" t="n">
        <v>0</v>
      </c>
      <c r="W36" s="148" t="n">
        <v>0</v>
      </c>
      <c r="X36" s="148" t="n">
        <v>0</v>
      </c>
      <c r="Y36" s="148" t="n">
        <v>0</v>
      </c>
      <c r="Z36" s="148" t="n">
        <v>0</v>
      </c>
      <c r="AA36" s="148" t="n">
        <v>0</v>
      </c>
      <c r="AB36" s="148" t="n">
        <v>0</v>
      </c>
      <c r="AC36" s="148" t="n">
        <v>0</v>
      </c>
      <c r="AD36" s="148" t="n">
        <v>0</v>
      </c>
      <c r="AE36" s="148" t="n">
        <v>0</v>
      </c>
      <c r="AF36" s="148" t="n">
        <v>0</v>
      </c>
      <c r="AG36" s="148" t="n">
        <v>0</v>
      </c>
      <c r="AH36" s="148" t="n">
        <v>0</v>
      </c>
      <c r="AI36" s="148" t="n">
        <v>0</v>
      </c>
      <c r="AJ36" s="148" t="n">
        <v>0</v>
      </c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</row>
    <row r="37" customFormat="false" ht="12.75" hidden="false" customHeight="false" outlineLevel="0" collapsed="false">
      <c r="A37" s="145" t="s">
        <v>173</v>
      </c>
      <c r="B37" s="145" t="s">
        <v>174</v>
      </c>
      <c r="C37" s="146" t="n">
        <v>34</v>
      </c>
      <c r="D37" s="145" t="s">
        <v>89</v>
      </c>
      <c r="E37" s="147" t="n">
        <v>0</v>
      </c>
      <c r="F37" s="147" t="n">
        <v>0</v>
      </c>
      <c r="G37" s="148" t="n">
        <v>0</v>
      </c>
      <c r="H37" s="148" t="n">
        <v>0</v>
      </c>
      <c r="I37" s="148" t="n">
        <v>0</v>
      </c>
      <c r="J37" s="148" t="n">
        <v>0</v>
      </c>
      <c r="K37" s="148" t="n">
        <v>0</v>
      </c>
      <c r="L37" s="148" t="n">
        <v>0</v>
      </c>
      <c r="M37" s="148" t="n">
        <v>0</v>
      </c>
      <c r="N37" s="148" t="n">
        <v>0</v>
      </c>
      <c r="O37" s="148" t="n">
        <v>0</v>
      </c>
      <c r="P37" s="148" t="n">
        <v>0</v>
      </c>
      <c r="Q37" s="148" t="n">
        <v>0</v>
      </c>
      <c r="R37" s="148" t="n">
        <v>0</v>
      </c>
      <c r="S37" s="148" t="n">
        <v>0</v>
      </c>
      <c r="T37" s="148" t="n">
        <v>0</v>
      </c>
      <c r="U37" s="148" t="n">
        <v>0</v>
      </c>
      <c r="V37" s="148" t="n">
        <v>0</v>
      </c>
      <c r="W37" s="148" t="n">
        <v>0</v>
      </c>
      <c r="X37" s="148" t="n">
        <v>0</v>
      </c>
      <c r="Y37" s="148" t="n">
        <v>0</v>
      </c>
      <c r="Z37" s="148" t="n">
        <v>0</v>
      </c>
      <c r="AA37" s="148" t="n">
        <v>0</v>
      </c>
      <c r="AB37" s="148" t="n">
        <v>0</v>
      </c>
      <c r="AC37" s="148" t="n">
        <v>0</v>
      </c>
      <c r="AD37" s="148" t="n">
        <v>0</v>
      </c>
      <c r="AE37" s="148" t="n">
        <v>0</v>
      </c>
      <c r="AF37" s="148" t="n">
        <v>0</v>
      </c>
      <c r="AG37" s="148" t="n">
        <v>0</v>
      </c>
      <c r="AH37" s="148" t="n">
        <v>0</v>
      </c>
      <c r="AI37" s="148" t="n">
        <v>0</v>
      </c>
      <c r="AJ37" s="148" t="n">
        <v>0</v>
      </c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</row>
    <row r="38" customFormat="false" ht="12.75" hidden="false" customHeight="false" outlineLevel="0" collapsed="false">
      <c r="A38" s="145" t="s">
        <v>173</v>
      </c>
      <c r="B38" s="145" t="s">
        <v>174</v>
      </c>
      <c r="C38" s="146" t="n">
        <v>35</v>
      </c>
      <c r="D38" s="145" t="s">
        <v>90</v>
      </c>
      <c r="E38" s="147" t="n">
        <v>0</v>
      </c>
      <c r="F38" s="147" t="n">
        <v>0</v>
      </c>
      <c r="G38" s="148" t="n">
        <v>0</v>
      </c>
      <c r="H38" s="148" t="n">
        <v>0</v>
      </c>
      <c r="I38" s="148" t="n">
        <v>0</v>
      </c>
      <c r="J38" s="148" t="n">
        <v>0</v>
      </c>
      <c r="K38" s="148" t="n">
        <v>0</v>
      </c>
      <c r="L38" s="148" t="n">
        <v>0</v>
      </c>
      <c r="M38" s="148" t="n">
        <v>0</v>
      </c>
      <c r="N38" s="148" t="n">
        <v>0</v>
      </c>
      <c r="O38" s="148" t="n">
        <v>0</v>
      </c>
      <c r="P38" s="148" t="n">
        <v>0</v>
      </c>
      <c r="Q38" s="148" t="n">
        <v>0</v>
      </c>
      <c r="R38" s="148" t="n">
        <v>0</v>
      </c>
      <c r="S38" s="148" t="n">
        <v>0</v>
      </c>
      <c r="T38" s="148" t="n">
        <v>0</v>
      </c>
      <c r="U38" s="148" t="n">
        <v>0</v>
      </c>
      <c r="V38" s="148" t="n">
        <v>0</v>
      </c>
      <c r="W38" s="148" t="n">
        <v>0</v>
      </c>
      <c r="X38" s="148" t="n">
        <v>0</v>
      </c>
      <c r="Y38" s="148" t="n">
        <v>0</v>
      </c>
      <c r="Z38" s="148" t="n">
        <v>0</v>
      </c>
      <c r="AA38" s="148" t="n">
        <v>0</v>
      </c>
      <c r="AB38" s="148" t="n">
        <v>0</v>
      </c>
      <c r="AC38" s="148" t="n">
        <v>0</v>
      </c>
      <c r="AD38" s="148" t="n">
        <v>0</v>
      </c>
      <c r="AE38" s="148" t="n">
        <v>0</v>
      </c>
      <c r="AF38" s="148" t="n">
        <v>0</v>
      </c>
      <c r="AG38" s="148" t="n">
        <v>0</v>
      </c>
      <c r="AH38" s="148" t="n">
        <v>0</v>
      </c>
      <c r="AI38" s="148" t="n">
        <v>0</v>
      </c>
      <c r="AJ38" s="148" t="n">
        <v>0</v>
      </c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8"/>
      <c r="CI38" s="148"/>
      <c r="CJ38" s="148"/>
      <c r="CK38" s="148"/>
      <c r="CL38" s="148"/>
      <c r="CM38" s="148"/>
      <c r="CN38" s="148"/>
      <c r="CO38" s="148"/>
      <c r="CP38" s="148"/>
      <c r="CQ38" s="148"/>
      <c r="CR38" s="148"/>
      <c r="CS38" s="148"/>
      <c r="CT38" s="148"/>
      <c r="CU38" s="148"/>
      <c r="CV38" s="148"/>
      <c r="CW38" s="148"/>
      <c r="CX38" s="148"/>
      <c r="CY38" s="148"/>
      <c r="CZ38" s="148"/>
      <c r="DA38" s="148"/>
      <c r="DB38" s="148"/>
      <c r="DC38" s="148"/>
      <c r="DD38" s="148"/>
      <c r="DE38" s="148"/>
      <c r="DF38" s="148"/>
      <c r="DG38" s="148"/>
      <c r="DH38" s="148"/>
      <c r="DI38" s="148"/>
      <c r="DJ38" s="148"/>
      <c r="DK38" s="148"/>
      <c r="DL38" s="148"/>
      <c r="DM38" s="148"/>
      <c r="DN38" s="148"/>
    </row>
    <row r="39" customFormat="false" ht="12.75" hidden="false" customHeight="false" outlineLevel="0" collapsed="false">
      <c r="A39" s="145" t="s">
        <v>173</v>
      </c>
      <c r="B39" s="145" t="s">
        <v>174</v>
      </c>
      <c r="C39" s="146" t="n">
        <v>36</v>
      </c>
      <c r="D39" s="145" t="s">
        <v>91</v>
      </c>
      <c r="E39" s="147" t="n">
        <v>0</v>
      </c>
      <c r="F39" s="147" t="n">
        <v>0</v>
      </c>
      <c r="G39" s="148" t="n">
        <v>0</v>
      </c>
      <c r="H39" s="148" t="n">
        <v>0</v>
      </c>
      <c r="I39" s="148" t="n">
        <v>0</v>
      </c>
      <c r="J39" s="148" t="n">
        <v>0</v>
      </c>
      <c r="K39" s="148" t="n">
        <v>0</v>
      </c>
      <c r="L39" s="148" t="n">
        <v>0</v>
      </c>
      <c r="M39" s="148" t="n">
        <v>0</v>
      </c>
      <c r="N39" s="148" t="n">
        <v>0</v>
      </c>
      <c r="O39" s="148" t="n">
        <v>0</v>
      </c>
      <c r="P39" s="148" t="n">
        <v>0</v>
      </c>
      <c r="Q39" s="148" t="n">
        <v>0</v>
      </c>
      <c r="R39" s="148" t="n">
        <v>0</v>
      </c>
      <c r="S39" s="148" t="n">
        <v>0</v>
      </c>
      <c r="T39" s="148" t="n">
        <v>0</v>
      </c>
      <c r="U39" s="148" t="n">
        <v>0</v>
      </c>
      <c r="V39" s="148" t="n">
        <v>0</v>
      </c>
      <c r="W39" s="148" t="n">
        <v>0</v>
      </c>
      <c r="X39" s="148" t="n">
        <v>0</v>
      </c>
      <c r="Y39" s="148" t="n">
        <v>0</v>
      </c>
      <c r="Z39" s="148" t="n">
        <v>0</v>
      </c>
      <c r="AA39" s="148" t="n">
        <v>0</v>
      </c>
      <c r="AB39" s="148" t="n">
        <v>0</v>
      </c>
      <c r="AC39" s="148" t="n">
        <v>0</v>
      </c>
      <c r="AD39" s="148" t="n">
        <v>0</v>
      </c>
      <c r="AE39" s="148" t="n">
        <v>0</v>
      </c>
      <c r="AF39" s="148" t="n">
        <v>0</v>
      </c>
      <c r="AG39" s="148" t="n">
        <v>0</v>
      </c>
      <c r="AH39" s="148" t="n">
        <v>0</v>
      </c>
      <c r="AI39" s="148" t="n">
        <v>0</v>
      </c>
      <c r="AJ39" s="148" t="n">
        <v>0</v>
      </c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  <c r="DB39" s="148"/>
      <c r="DC39" s="148"/>
      <c r="DD39" s="148"/>
      <c r="DE39" s="148"/>
      <c r="DF39" s="148"/>
      <c r="DG39" s="148"/>
      <c r="DH39" s="148"/>
      <c r="DI39" s="148"/>
      <c r="DJ39" s="148"/>
      <c r="DK39" s="148"/>
      <c r="DL39" s="148"/>
      <c r="DM39" s="148"/>
      <c r="DN39" s="148"/>
    </row>
    <row r="40" customFormat="false" ht="12.75" hidden="false" customHeight="false" outlineLevel="0" collapsed="false">
      <c r="A40" s="145" t="s">
        <v>173</v>
      </c>
      <c r="B40" s="145" t="s">
        <v>174</v>
      </c>
      <c r="C40" s="146" t="n">
        <v>37</v>
      </c>
      <c r="D40" s="145" t="s">
        <v>92</v>
      </c>
      <c r="E40" s="147" t="n">
        <v>0</v>
      </c>
      <c r="F40" s="147" t="n">
        <v>0</v>
      </c>
      <c r="G40" s="148" t="n">
        <v>0</v>
      </c>
      <c r="H40" s="148" t="n">
        <v>0</v>
      </c>
      <c r="I40" s="148" t="n">
        <v>0</v>
      </c>
      <c r="J40" s="148" t="n">
        <v>0</v>
      </c>
      <c r="K40" s="148" t="n">
        <v>0</v>
      </c>
      <c r="L40" s="148" t="n">
        <v>0</v>
      </c>
      <c r="M40" s="148" t="n">
        <v>0</v>
      </c>
      <c r="N40" s="148" t="n">
        <v>0</v>
      </c>
      <c r="O40" s="148" t="n">
        <v>0</v>
      </c>
      <c r="P40" s="148" t="n">
        <v>0</v>
      </c>
      <c r="Q40" s="148" t="n">
        <v>0</v>
      </c>
      <c r="R40" s="148" t="n">
        <v>0</v>
      </c>
      <c r="S40" s="148" t="n">
        <v>0</v>
      </c>
      <c r="T40" s="148" t="n">
        <v>0</v>
      </c>
      <c r="U40" s="148" t="n">
        <v>0</v>
      </c>
      <c r="V40" s="148" t="n">
        <v>0</v>
      </c>
      <c r="W40" s="148" t="n">
        <v>0</v>
      </c>
      <c r="X40" s="148" t="n">
        <v>0</v>
      </c>
      <c r="Y40" s="148" t="n">
        <v>0</v>
      </c>
      <c r="Z40" s="148" t="n">
        <v>0</v>
      </c>
      <c r="AA40" s="148" t="n">
        <v>0</v>
      </c>
      <c r="AB40" s="148" t="n">
        <v>0</v>
      </c>
      <c r="AC40" s="148" t="n">
        <v>0</v>
      </c>
      <c r="AD40" s="148" t="n">
        <v>0</v>
      </c>
      <c r="AE40" s="148" t="n">
        <v>0</v>
      </c>
      <c r="AF40" s="148" t="n">
        <v>0</v>
      </c>
      <c r="AG40" s="148" t="n">
        <v>0</v>
      </c>
      <c r="AH40" s="148" t="n">
        <v>0</v>
      </c>
      <c r="AI40" s="148" t="n">
        <v>0</v>
      </c>
      <c r="AJ40" s="148" t="n">
        <v>0</v>
      </c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  <c r="DB40" s="148"/>
      <c r="DC40" s="148"/>
      <c r="DD40" s="148"/>
      <c r="DE40" s="148"/>
      <c r="DF40" s="148"/>
      <c r="DG40" s="148"/>
      <c r="DH40" s="148"/>
      <c r="DI40" s="148"/>
      <c r="DJ40" s="148"/>
      <c r="DK40" s="148"/>
      <c r="DL40" s="148"/>
      <c r="DM40" s="148"/>
      <c r="DN40" s="148"/>
    </row>
    <row r="41" customFormat="false" ht="12.75" hidden="false" customHeight="false" outlineLevel="0" collapsed="false">
      <c r="A41" s="145" t="s">
        <v>173</v>
      </c>
      <c r="B41" s="145" t="s">
        <v>174</v>
      </c>
      <c r="C41" s="146" t="n">
        <v>38</v>
      </c>
      <c r="D41" s="145" t="s">
        <v>93</v>
      </c>
      <c r="E41" s="147" t="n">
        <v>0</v>
      </c>
      <c r="F41" s="147" t="n">
        <v>0</v>
      </c>
      <c r="G41" s="148" t="n">
        <v>0</v>
      </c>
      <c r="H41" s="148" t="n">
        <v>0</v>
      </c>
      <c r="I41" s="148" t="n">
        <v>0</v>
      </c>
      <c r="J41" s="148" t="n">
        <v>0</v>
      </c>
      <c r="K41" s="148" t="n">
        <v>0</v>
      </c>
      <c r="L41" s="148" t="n">
        <v>0</v>
      </c>
      <c r="M41" s="148" t="n">
        <v>0</v>
      </c>
      <c r="N41" s="148" t="n">
        <v>0</v>
      </c>
      <c r="O41" s="148" t="n">
        <v>0</v>
      </c>
      <c r="P41" s="148" t="n">
        <v>0</v>
      </c>
      <c r="Q41" s="148" t="n">
        <v>0</v>
      </c>
      <c r="R41" s="148" t="n">
        <v>0</v>
      </c>
      <c r="S41" s="148" t="n">
        <v>0</v>
      </c>
      <c r="T41" s="148" t="n">
        <v>0</v>
      </c>
      <c r="U41" s="148" t="n">
        <v>0</v>
      </c>
      <c r="V41" s="148" t="n">
        <v>0</v>
      </c>
      <c r="W41" s="148" t="n">
        <v>0</v>
      </c>
      <c r="X41" s="148" t="n">
        <v>0</v>
      </c>
      <c r="Y41" s="148" t="n">
        <v>0</v>
      </c>
      <c r="Z41" s="148" t="n">
        <v>0</v>
      </c>
      <c r="AA41" s="148" t="n">
        <v>0</v>
      </c>
      <c r="AB41" s="148" t="n">
        <v>0</v>
      </c>
      <c r="AC41" s="148" t="n">
        <v>0</v>
      </c>
      <c r="AD41" s="148" t="n">
        <v>0</v>
      </c>
      <c r="AE41" s="148" t="n">
        <v>0</v>
      </c>
      <c r="AF41" s="148" t="n">
        <v>0</v>
      </c>
      <c r="AG41" s="148" t="n">
        <v>0</v>
      </c>
      <c r="AH41" s="148" t="n">
        <v>0</v>
      </c>
      <c r="AI41" s="148" t="n">
        <v>0</v>
      </c>
      <c r="AJ41" s="148" t="n">
        <v>0</v>
      </c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  <c r="BY41" s="148"/>
      <c r="BZ41" s="148"/>
      <c r="CA41" s="148"/>
      <c r="CB41" s="148"/>
      <c r="CC41" s="148"/>
      <c r="CD41" s="148"/>
      <c r="CE41" s="148"/>
      <c r="CF41" s="148"/>
      <c r="CG41" s="148"/>
      <c r="CH41" s="148"/>
      <c r="CI41" s="148"/>
      <c r="CJ41" s="148"/>
      <c r="CK41" s="148"/>
      <c r="CL41" s="148"/>
      <c r="CM41" s="148"/>
      <c r="CN41" s="148"/>
      <c r="CO41" s="148"/>
      <c r="CP41" s="148"/>
      <c r="CQ41" s="148"/>
      <c r="CR41" s="148"/>
      <c r="CS41" s="148"/>
      <c r="CT41" s="148"/>
      <c r="CU41" s="148"/>
      <c r="CV41" s="148"/>
      <c r="CW41" s="148"/>
      <c r="CX41" s="148"/>
      <c r="CY41" s="148"/>
      <c r="CZ41" s="148"/>
      <c r="DA41" s="148"/>
      <c r="DB41" s="148"/>
      <c r="DC41" s="148"/>
      <c r="DD41" s="148"/>
      <c r="DE41" s="148"/>
      <c r="DF41" s="148"/>
      <c r="DG41" s="148"/>
      <c r="DH41" s="148"/>
      <c r="DI41" s="148"/>
      <c r="DJ41" s="148"/>
      <c r="DK41" s="148"/>
      <c r="DL41" s="148"/>
      <c r="DM41" s="148"/>
      <c r="DN41" s="148"/>
    </row>
    <row r="42" customFormat="false" ht="12.75" hidden="false" customHeight="false" outlineLevel="0" collapsed="false">
      <c r="A42" s="145" t="s">
        <v>173</v>
      </c>
      <c r="B42" s="145" t="s">
        <v>174</v>
      </c>
      <c r="C42" s="146" t="n">
        <v>39</v>
      </c>
      <c r="D42" s="145" t="s">
        <v>94</v>
      </c>
      <c r="E42" s="147" t="n">
        <v>0</v>
      </c>
      <c r="F42" s="147" t="n">
        <v>0</v>
      </c>
      <c r="G42" s="148" t="n">
        <v>0</v>
      </c>
      <c r="H42" s="148" t="n">
        <v>0</v>
      </c>
      <c r="I42" s="148" t="n">
        <v>0</v>
      </c>
      <c r="J42" s="148" t="n">
        <v>0</v>
      </c>
      <c r="K42" s="148" t="n">
        <v>0</v>
      </c>
      <c r="L42" s="148" t="n">
        <v>0</v>
      </c>
      <c r="M42" s="148" t="n">
        <v>0</v>
      </c>
      <c r="N42" s="148" t="n">
        <v>0</v>
      </c>
      <c r="O42" s="148" t="n">
        <v>0</v>
      </c>
      <c r="P42" s="148" t="n">
        <v>0</v>
      </c>
      <c r="Q42" s="148" t="n">
        <v>0</v>
      </c>
      <c r="R42" s="148" t="n">
        <v>0</v>
      </c>
      <c r="S42" s="148" t="n">
        <v>0</v>
      </c>
      <c r="T42" s="148" t="n">
        <v>0</v>
      </c>
      <c r="U42" s="148" t="n">
        <v>0</v>
      </c>
      <c r="V42" s="148" t="n">
        <v>0</v>
      </c>
      <c r="W42" s="148" t="n">
        <v>0</v>
      </c>
      <c r="X42" s="148" t="n">
        <v>0</v>
      </c>
      <c r="Y42" s="148" t="n">
        <v>0</v>
      </c>
      <c r="Z42" s="148" t="n">
        <v>0</v>
      </c>
      <c r="AA42" s="148" t="n">
        <v>0</v>
      </c>
      <c r="AB42" s="148" t="n">
        <v>0</v>
      </c>
      <c r="AC42" s="148" t="n">
        <v>0</v>
      </c>
      <c r="AD42" s="148" t="n">
        <v>0</v>
      </c>
      <c r="AE42" s="148" t="n">
        <v>0</v>
      </c>
      <c r="AF42" s="148" t="n">
        <v>0</v>
      </c>
      <c r="AG42" s="148" t="n">
        <v>0</v>
      </c>
      <c r="AH42" s="148" t="n">
        <v>0</v>
      </c>
      <c r="AI42" s="148" t="n">
        <v>0</v>
      </c>
      <c r="AJ42" s="148" t="n">
        <v>0</v>
      </c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148"/>
      <c r="CK42" s="148"/>
      <c r="CL42" s="148"/>
      <c r="CM42" s="148"/>
      <c r="CN42" s="148"/>
      <c r="CO42" s="148"/>
      <c r="CP42" s="148"/>
      <c r="CQ42" s="148"/>
      <c r="CR42" s="148"/>
      <c r="CS42" s="148"/>
      <c r="CT42" s="148"/>
      <c r="CU42" s="148"/>
      <c r="CV42" s="148"/>
      <c r="CW42" s="148"/>
      <c r="CX42" s="148"/>
      <c r="CY42" s="148"/>
      <c r="CZ42" s="148"/>
      <c r="DA42" s="148"/>
      <c r="DB42" s="148"/>
      <c r="DC42" s="148"/>
      <c r="DD42" s="148"/>
      <c r="DE42" s="148"/>
      <c r="DF42" s="148"/>
      <c r="DG42" s="148"/>
      <c r="DH42" s="148"/>
      <c r="DI42" s="148"/>
      <c r="DJ42" s="148"/>
      <c r="DK42" s="148"/>
      <c r="DL42" s="148"/>
      <c r="DM42" s="148"/>
      <c r="DN42" s="148"/>
    </row>
    <row r="43" customFormat="false" ht="12.75" hidden="false" customHeight="false" outlineLevel="0" collapsed="false">
      <c r="A43" s="145" t="s">
        <v>173</v>
      </c>
      <c r="B43" s="145" t="s">
        <v>174</v>
      </c>
      <c r="C43" s="146" t="n">
        <v>40</v>
      </c>
      <c r="D43" s="145" t="s">
        <v>95</v>
      </c>
      <c r="E43" s="147" t="n">
        <v>0</v>
      </c>
      <c r="F43" s="147" t="n">
        <v>0</v>
      </c>
      <c r="G43" s="148" t="n">
        <v>0</v>
      </c>
      <c r="H43" s="148" t="n">
        <v>0</v>
      </c>
      <c r="I43" s="148" t="n">
        <v>0</v>
      </c>
      <c r="J43" s="148" t="n">
        <v>0</v>
      </c>
      <c r="K43" s="148" t="n">
        <v>0</v>
      </c>
      <c r="L43" s="148" t="n">
        <v>0</v>
      </c>
      <c r="M43" s="148" t="n">
        <v>0</v>
      </c>
      <c r="N43" s="148" t="n">
        <v>0</v>
      </c>
      <c r="O43" s="148" t="n">
        <v>0</v>
      </c>
      <c r="P43" s="148" t="n">
        <v>0</v>
      </c>
      <c r="Q43" s="148" t="n">
        <v>0</v>
      </c>
      <c r="R43" s="148" t="n">
        <v>0</v>
      </c>
      <c r="S43" s="148" t="n">
        <v>0</v>
      </c>
      <c r="T43" s="148" t="n">
        <v>0</v>
      </c>
      <c r="U43" s="148" t="n">
        <v>0</v>
      </c>
      <c r="V43" s="148" t="n">
        <v>0</v>
      </c>
      <c r="W43" s="148" t="n">
        <v>0</v>
      </c>
      <c r="X43" s="148" t="n">
        <v>0</v>
      </c>
      <c r="Y43" s="148" t="n">
        <v>0</v>
      </c>
      <c r="Z43" s="148" t="n">
        <v>0</v>
      </c>
      <c r="AA43" s="148" t="n">
        <v>0</v>
      </c>
      <c r="AB43" s="148" t="n">
        <v>0</v>
      </c>
      <c r="AC43" s="148" t="n">
        <v>0</v>
      </c>
      <c r="AD43" s="148" t="n">
        <v>0</v>
      </c>
      <c r="AE43" s="148" t="n">
        <v>0</v>
      </c>
      <c r="AF43" s="148" t="n">
        <v>0</v>
      </c>
      <c r="AG43" s="148" t="n">
        <v>0</v>
      </c>
      <c r="AH43" s="148" t="n">
        <v>0</v>
      </c>
      <c r="AI43" s="148" t="n">
        <v>0</v>
      </c>
      <c r="AJ43" s="148" t="n">
        <v>0</v>
      </c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8"/>
      <c r="CT43" s="148"/>
      <c r="CU43" s="148"/>
      <c r="CV43" s="148"/>
      <c r="CW43" s="148"/>
      <c r="CX43" s="148"/>
      <c r="CY43" s="148"/>
      <c r="CZ43" s="148"/>
      <c r="DA43" s="148"/>
      <c r="DB43" s="148"/>
      <c r="DC43" s="148"/>
      <c r="DD43" s="148"/>
      <c r="DE43" s="148"/>
      <c r="DF43" s="148"/>
      <c r="DG43" s="148"/>
      <c r="DH43" s="148"/>
      <c r="DI43" s="148"/>
      <c r="DJ43" s="148"/>
      <c r="DK43" s="148"/>
      <c r="DL43" s="148"/>
      <c r="DM43" s="148"/>
      <c r="DN43" s="148"/>
    </row>
    <row r="44" customFormat="false" ht="12.75" hidden="false" customHeight="false" outlineLevel="0" collapsed="false">
      <c r="A44" s="0" t="s">
        <v>188</v>
      </c>
      <c r="B44" s="0" t="s">
        <v>189</v>
      </c>
      <c r="C44" s="0" t="n">
        <v>1</v>
      </c>
      <c r="D44" s="0" t="s">
        <v>42</v>
      </c>
      <c r="E44" s="15" t="n">
        <v>9140188</v>
      </c>
      <c r="F44" s="15" t="n">
        <v>18207329.99</v>
      </c>
      <c r="G44" s="148" t="n">
        <v>-446300</v>
      </c>
      <c r="H44" s="148" t="n">
        <v>-917209.470000001</v>
      </c>
      <c r="I44" s="148" t="n">
        <v>67019</v>
      </c>
      <c r="J44" s="148" t="n">
        <v>124361.97</v>
      </c>
      <c r="K44" s="148" t="n">
        <v>0</v>
      </c>
      <c r="L44" s="148" t="n">
        <v>0</v>
      </c>
      <c r="M44" s="148" t="n">
        <v>0</v>
      </c>
      <c r="N44" s="148" t="n">
        <v>0</v>
      </c>
      <c r="O44" s="148" t="n">
        <v>0</v>
      </c>
      <c r="P44" s="148" t="n">
        <v>0</v>
      </c>
      <c r="Q44" s="148" t="n">
        <v>0</v>
      </c>
      <c r="R44" s="148" t="n">
        <v>0</v>
      </c>
      <c r="S44" s="148" t="n">
        <v>0</v>
      </c>
      <c r="T44" s="148" t="n">
        <v>0</v>
      </c>
      <c r="U44" s="148" t="n">
        <v>0</v>
      </c>
      <c r="V44" s="148" t="n">
        <v>0</v>
      </c>
      <c r="W44" s="148" t="n">
        <v>0</v>
      </c>
      <c r="X44" s="148" t="n">
        <v>0</v>
      </c>
      <c r="Y44" s="148" t="n">
        <v>0</v>
      </c>
      <c r="Z44" s="148" t="n">
        <v>0</v>
      </c>
      <c r="AA44" s="148" t="n">
        <v>0</v>
      </c>
      <c r="AB44" s="148" t="n">
        <v>0</v>
      </c>
      <c r="AC44" s="148" t="n">
        <v>0</v>
      </c>
      <c r="AD44" s="148" t="n">
        <v>0</v>
      </c>
      <c r="AE44" s="148" t="n">
        <v>0</v>
      </c>
      <c r="AF44" s="148" t="n">
        <v>0</v>
      </c>
      <c r="AG44" s="148" t="n">
        <v>0</v>
      </c>
      <c r="AH44" s="148" t="n">
        <v>0</v>
      </c>
      <c r="AI44" s="148" t="n">
        <v>0</v>
      </c>
      <c r="AJ44" s="148" t="n">
        <v>0</v>
      </c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  <c r="DB44" s="148"/>
      <c r="DC44" s="148"/>
      <c r="DD44" s="148"/>
      <c r="DE44" s="148"/>
      <c r="DF44" s="148"/>
      <c r="DG44" s="148"/>
      <c r="DH44" s="148"/>
      <c r="DI44" s="148"/>
      <c r="DJ44" s="148"/>
      <c r="DK44" s="148"/>
      <c r="DL44" s="148"/>
      <c r="DM44" s="148"/>
      <c r="DN44" s="148"/>
    </row>
    <row r="45" customFormat="false" ht="12.75" hidden="false" customHeight="false" outlineLevel="0" collapsed="false">
      <c r="A45" s="0" t="s">
        <v>188</v>
      </c>
      <c r="B45" s="0" t="s">
        <v>189</v>
      </c>
      <c r="C45" s="0" t="n">
        <v>2</v>
      </c>
      <c r="D45" s="0" t="s">
        <v>43</v>
      </c>
      <c r="E45" s="15" t="n">
        <v>0</v>
      </c>
      <c r="F45" s="15" t="n">
        <v>0</v>
      </c>
      <c r="G45" s="148" t="n">
        <v>0</v>
      </c>
      <c r="H45" s="148" t="n">
        <v>0</v>
      </c>
      <c r="I45" s="148" t="n">
        <v>0</v>
      </c>
      <c r="J45" s="148" t="n">
        <v>0</v>
      </c>
      <c r="K45" s="148" t="n">
        <v>0</v>
      </c>
      <c r="L45" s="148" t="n">
        <v>0</v>
      </c>
      <c r="M45" s="148" t="n">
        <v>0</v>
      </c>
      <c r="N45" s="148" t="n">
        <v>0</v>
      </c>
      <c r="O45" s="148" t="n">
        <v>0</v>
      </c>
      <c r="P45" s="148" t="n">
        <v>0</v>
      </c>
      <c r="Q45" s="148" t="n">
        <v>0</v>
      </c>
      <c r="R45" s="148" t="n">
        <v>0</v>
      </c>
      <c r="S45" s="148" t="n">
        <v>0</v>
      </c>
      <c r="T45" s="148" t="n">
        <v>0</v>
      </c>
      <c r="U45" s="148" t="n">
        <v>0</v>
      </c>
      <c r="V45" s="148" t="n">
        <v>0</v>
      </c>
      <c r="W45" s="148" t="n">
        <v>0</v>
      </c>
      <c r="X45" s="148" t="n">
        <v>0</v>
      </c>
      <c r="Y45" s="148" t="n">
        <v>0</v>
      </c>
      <c r="Z45" s="148" t="n">
        <v>0</v>
      </c>
      <c r="AA45" s="148" t="n">
        <v>0</v>
      </c>
      <c r="AB45" s="148" t="n">
        <v>0</v>
      </c>
      <c r="AC45" s="148" t="n">
        <v>0</v>
      </c>
      <c r="AD45" s="148" t="n">
        <v>0</v>
      </c>
      <c r="AE45" s="148" t="n">
        <v>0</v>
      </c>
      <c r="AF45" s="148" t="n">
        <v>0</v>
      </c>
      <c r="AG45" s="148" t="n">
        <v>0</v>
      </c>
      <c r="AH45" s="148" t="n">
        <v>0</v>
      </c>
      <c r="AI45" s="148" t="n">
        <v>0</v>
      </c>
      <c r="AJ45" s="148" t="n">
        <v>0</v>
      </c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/>
      <c r="CL45" s="148"/>
      <c r="CM45" s="148"/>
      <c r="CN45" s="148"/>
      <c r="CO45" s="148"/>
      <c r="CP45" s="148"/>
      <c r="CQ45" s="148"/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E45" s="148"/>
      <c r="DF45" s="148"/>
      <c r="DG45" s="148"/>
      <c r="DH45" s="148"/>
      <c r="DI45" s="148"/>
      <c r="DJ45" s="148"/>
      <c r="DK45" s="148"/>
      <c r="DL45" s="148"/>
      <c r="DM45" s="148"/>
      <c r="DN45" s="148"/>
    </row>
    <row r="46" customFormat="false" ht="12.75" hidden="false" customHeight="false" outlineLevel="0" collapsed="false">
      <c r="A46" s="0" t="s">
        <v>188</v>
      </c>
      <c r="B46" s="0" t="s">
        <v>189</v>
      </c>
      <c r="C46" s="0" t="n">
        <v>3</v>
      </c>
      <c r="D46" s="0" t="s">
        <v>44</v>
      </c>
      <c r="E46" s="15" t="n">
        <v>0</v>
      </c>
      <c r="F46" s="15" t="n">
        <v>0</v>
      </c>
      <c r="G46" s="148" t="n">
        <v>0</v>
      </c>
      <c r="H46" s="148" t="n">
        <v>0</v>
      </c>
      <c r="I46" s="148" t="n">
        <v>0</v>
      </c>
      <c r="J46" s="148" t="n">
        <v>0</v>
      </c>
      <c r="K46" s="148" t="n">
        <v>0</v>
      </c>
      <c r="L46" s="148" t="n">
        <v>0</v>
      </c>
      <c r="M46" s="148" t="n">
        <v>0</v>
      </c>
      <c r="N46" s="148" t="n">
        <v>0</v>
      </c>
      <c r="O46" s="148" t="n">
        <v>0</v>
      </c>
      <c r="P46" s="148" t="n">
        <v>0</v>
      </c>
      <c r="Q46" s="148" t="n">
        <v>0</v>
      </c>
      <c r="R46" s="148" t="n">
        <v>0</v>
      </c>
      <c r="S46" s="148" t="n">
        <v>0</v>
      </c>
      <c r="T46" s="148" t="n">
        <v>0</v>
      </c>
      <c r="U46" s="148" t="n">
        <v>0</v>
      </c>
      <c r="V46" s="148" t="n">
        <v>0</v>
      </c>
      <c r="W46" s="148" t="n">
        <v>0</v>
      </c>
      <c r="X46" s="148" t="n">
        <v>0</v>
      </c>
      <c r="Y46" s="148" t="n">
        <v>0</v>
      </c>
      <c r="Z46" s="148" t="n">
        <v>0</v>
      </c>
      <c r="AA46" s="148" t="n">
        <v>0</v>
      </c>
      <c r="AB46" s="148" t="n">
        <v>0</v>
      </c>
      <c r="AC46" s="148" t="n">
        <v>0</v>
      </c>
      <c r="AD46" s="148" t="n">
        <v>0</v>
      </c>
      <c r="AE46" s="148" t="n">
        <v>0</v>
      </c>
      <c r="AF46" s="148" t="n">
        <v>0</v>
      </c>
      <c r="AG46" s="148" t="n">
        <v>0</v>
      </c>
      <c r="AH46" s="148" t="n">
        <v>0</v>
      </c>
      <c r="AI46" s="148" t="n">
        <v>0</v>
      </c>
      <c r="AJ46" s="148" t="n">
        <v>0</v>
      </c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  <c r="BY46" s="148"/>
      <c r="BZ46" s="148"/>
      <c r="CA46" s="148"/>
      <c r="CB46" s="148"/>
      <c r="CC46" s="148"/>
      <c r="CD46" s="148"/>
      <c r="CE46" s="148"/>
      <c r="CF46" s="148"/>
      <c r="CG46" s="148"/>
      <c r="CH46" s="148"/>
      <c r="CI46" s="148"/>
      <c r="CJ46" s="148"/>
      <c r="CK46" s="148"/>
      <c r="CL46" s="148"/>
      <c r="CM46" s="148"/>
      <c r="CN46" s="148"/>
      <c r="CO46" s="148"/>
      <c r="CP46" s="148"/>
      <c r="CQ46" s="148"/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  <c r="DB46" s="148"/>
      <c r="DC46" s="148"/>
      <c r="DD46" s="148"/>
      <c r="DE46" s="148"/>
      <c r="DF46" s="148"/>
      <c r="DG46" s="148"/>
      <c r="DH46" s="148"/>
      <c r="DI46" s="148"/>
      <c r="DJ46" s="148"/>
      <c r="DK46" s="148"/>
      <c r="DL46" s="148"/>
      <c r="DM46" s="148"/>
      <c r="DN46" s="148"/>
    </row>
    <row r="47" customFormat="false" ht="12.75" hidden="false" customHeight="false" outlineLevel="0" collapsed="false">
      <c r="A47" s="0" t="s">
        <v>188</v>
      </c>
      <c r="B47" s="0" t="s">
        <v>189</v>
      </c>
      <c r="C47" s="0" t="n">
        <v>4</v>
      </c>
      <c r="D47" s="0" t="s">
        <v>45</v>
      </c>
      <c r="E47" s="15" t="n">
        <v>0</v>
      </c>
      <c r="F47" s="15" t="n">
        <v>0</v>
      </c>
      <c r="G47" s="148" t="n">
        <v>0</v>
      </c>
      <c r="H47" s="148" t="n">
        <v>0</v>
      </c>
      <c r="I47" s="148" t="n">
        <v>0</v>
      </c>
      <c r="J47" s="148" t="n">
        <v>0</v>
      </c>
      <c r="K47" s="148" t="n">
        <v>0</v>
      </c>
      <c r="L47" s="148" t="n">
        <v>0</v>
      </c>
      <c r="M47" s="148" t="n">
        <v>0</v>
      </c>
      <c r="N47" s="148" t="n">
        <v>0</v>
      </c>
      <c r="O47" s="148" t="n">
        <v>0</v>
      </c>
      <c r="P47" s="148" t="n">
        <v>0</v>
      </c>
      <c r="Q47" s="148" t="n">
        <v>0</v>
      </c>
      <c r="R47" s="148" t="n">
        <v>0</v>
      </c>
      <c r="S47" s="148" t="n">
        <v>0</v>
      </c>
      <c r="T47" s="148" t="n">
        <v>0</v>
      </c>
      <c r="U47" s="148" t="n">
        <v>0</v>
      </c>
      <c r="V47" s="148" t="n">
        <v>0</v>
      </c>
      <c r="W47" s="148" t="n">
        <v>0</v>
      </c>
      <c r="X47" s="148" t="n">
        <v>0</v>
      </c>
      <c r="Y47" s="148" t="n">
        <v>0</v>
      </c>
      <c r="Z47" s="148" t="n">
        <v>0</v>
      </c>
      <c r="AA47" s="148" t="n">
        <v>0</v>
      </c>
      <c r="AB47" s="148" t="n">
        <v>0</v>
      </c>
      <c r="AC47" s="148" t="n">
        <v>0</v>
      </c>
      <c r="AD47" s="148" t="n">
        <v>0</v>
      </c>
      <c r="AE47" s="148" t="n">
        <v>0</v>
      </c>
      <c r="AF47" s="148" t="n">
        <v>0</v>
      </c>
      <c r="AG47" s="148" t="n">
        <v>0</v>
      </c>
      <c r="AH47" s="148" t="n">
        <v>0</v>
      </c>
      <c r="AI47" s="148" t="n">
        <v>0</v>
      </c>
      <c r="AJ47" s="148" t="n">
        <v>0</v>
      </c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  <c r="BY47" s="148"/>
      <c r="BZ47" s="148"/>
      <c r="CA47" s="148"/>
      <c r="CB47" s="148"/>
      <c r="CC47" s="148"/>
      <c r="CD47" s="148"/>
      <c r="CE47" s="148"/>
      <c r="CF47" s="148"/>
      <c r="CG47" s="148"/>
      <c r="CH47" s="148"/>
      <c r="CI47" s="148"/>
      <c r="CJ47" s="148"/>
      <c r="CK47" s="148"/>
      <c r="CL47" s="148"/>
      <c r="CM47" s="148"/>
      <c r="CN47" s="148"/>
      <c r="CO47" s="148"/>
      <c r="CP47" s="148"/>
      <c r="CQ47" s="148"/>
      <c r="CR47" s="148"/>
      <c r="CS47" s="148"/>
      <c r="CT47" s="148"/>
      <c r="CU47" s="148"/>
      <c r="CV47" s="148"/>
      <c r="CW47" s="148"/>
      <c r="CX47" s="148"/>
      <c r="CY47" s="148"/>
      <c r="CZ47" s="148"/>
      <c r="DA47" s="148"/>
      <c r="DB47" s="148"/>
      <c r="DC47" s="148"/>
      <c r="DD47" s="148"/>
      <c r="DE47" s="148"/>
      <c r="DF47" s="148"/>
      <c r="DG47" s="148"/>
      <c r="DH47" s="148"/>
      <c r="DI47" s="148"/>
      <c r="DJ47" s="148"/>
      <c r="DK47" s="148"/>
      <c r="DL47" s="148"/>
      <c r="DM47" s="148"/>
      <c r="DN47" s="148"/>
    </row>
    <row r="48" customFormat="false" ht="12.75" hidden="false" customHeight="false" outlineLevel="0" collapsed="false">
      <c r="A48" s="0" t="s">
        <v>188</v>
      </c>
      <c r="B48" s="0" t="s">
        <v>189</v>
      </c>
      <c r="C48" s="0" t="n">
        <v>5</v>
      </c>
      <c r="D48" s="0" t="s">
        <v>175</v>
      </c>
      <c r="E48" s="15" t="n">
        <v>0</v>
      </c>
      <c r="F48" s="15" t="n">
        <v>0</v>
      </c>
      <c r="G48" s="148" t="n">
        <v>0</v>
      </c>
      <c r="H48" s="148" t="n">
        <v>0</v>
      </c>
      <c r="I48" s="148" t="n">
        <v>0</v>
      </c>
      <c r="J48" s="148" t="n">
        <v>0</v>
      </c>
      <c r="K48" s="148" t="n">
        <v>0</v>
      </c>
      <c r="L48" s="148" t="n">
        <v>0</v>
      </c>
      <c r="M48" s="148" t="n">
        <v>0</v>
      </c>
      <c r="N48" s="148" t="n">
        <v>0</v>
      </c>
      <c r="O48" s="148" t="n">
        <v>0</v>
      </c>
      <c r="P48" s="148" t="n">
        <v>0</v>
      </c>
      <c r="Q48" s="148" t="n">
        <v>0</v>
      </c>
      <c r="R48" s="148" t="n">
        <v>0</v>
      </c>
      <c r="S48" s="148" t="n">
        <v>0</v>
      </c>
      <c r="T48" s="148" t="n">
        <v>0</v>
      </c>
      <c r="U48" s="148" t="n">
        <v>0</v>
      </c>
      <c r="V48" s="148" t="n">
        <v>0</v>
      </c>
      <c r="W48" s="148" t="n">
        <v>0</v>
      </c>
      <c r="X48" s="148" t="n">
        <v>0</v>
      </c>
      <c r="Y48" s="148" t="n">
        <v>0</v>
      </c>
      <c r="Z48" s="148" t="n">
        <v>0</v>
      </c>
      <c r="AA48" s="148" t="n">
        <v>0</v>
      </c>
      <c r="AB48" s="148" t="n">
        <v>0</v>
      </c>
      <c r="AC48" s="148" t="n">
        <v>0</v>
      </c>
      <c r="AD48" s="148" t="n">
        <v>0</v>
      </c>
      <c r="AE48" s="148" t="n">
        <v>0</v>
      </c>
      <c r="AF48" s="148" t="n">
        <v>0</v>
      </c>
      <c r="AG48" s="148" t="n">
        <v>0</v>
      </c>
      <c r="AH48" s="148" t="n">
        <v>0</v>
      </c>
      <c r="AI48" s="148" t="n">
        <v>0</v>
      </c>
      <c r="AJ48" s="148" t="n">
        <v>0</v>
      </c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  <c r="BY48" s="148"/>
      <c r="BZ48" s="148"/>
      <c r="CA48" s="148"/>
      <c r="CB48" s="148"/>
      <c r="CC48" s="148"/>
      <c r="CD48" s="148"/>
      <c r="CE48" s="148"/>
      <c r="CF48" s="148"/>
      <c r="CG48" s="148"/>
      <c r="CH48" s="148"/>
      <c r="CI48" s="148"/>
      <c r="CJ48" s="148"/>
      <c r="CK48" s="148"/>
      <c r="CL48" s="148"/>
      <c r="CM48" s="148"/>
      <c r="CN48" s="148"/>
      <c r="CO48" s="148"/>
      <c r="CP48" s="148"/>
      <c r="CQ48" s="148"/>
      <c r="CR48" s="148"/>
      <c r="CS48" s="148"/>
      <c r="CT48" s="148"/>
      <c r="CU48" s="148"/>
      <c r="CV48" s="148"/>
      <c r="CW48" s="148"/>
      <c r="CX48" s="148"/>
      <c r="CY48" s="148"/>
      <c r="CZ48" s="148"/>
      <c r="DA48" s="148"/>
      <c r="DB48" s="148"/>
      <c r="DC48" s="148"/>
      <c r="DD48" s="148"/>
      <c r="DE48" s="148"/>
      <c r="DF48" s="148"/>
      <c r="DG48" s="148"/>
      <c r="DH48" s="148"/>
      <c r="DI48" s="148"/>
      <c r="DJ48" s="148"/>
      <c r="DK48" s="148"/>
      <c r="DL48" s="148"/>
      <c r="DM48" s="148"/>
      <c r="DN48" s="148"/>
    </row>
    <row r="49" customFormat="false" ht="12.75" hidden="false" customHeight="false" outlineLevel="0" collapsed="false">
      <c r="A49" s="0" t="s">
        <v>188</v>
      </c>
      <c r="B49" s="0" t="s">
        <v>189</v>
      </c>
      <c r="C49" s="0" t="n">
        <v>6</v>
      </c>
      <c r="D49" s="0" t="s">
        <v>42</v>
      </c>
      <c r="E49" s="15" t="n">
        <v>-2488315</v>
      </c>
      <c r="F49" s="15" t="n">
        <v>-4458771</v>
      </c>
      <c r="G49" s="148" t="n">
        <v>452693</v>
      </c>
      <c r="H49" s="148" t="n">
        <v>826952.86</v>
      </c>
      <c r="I49" s="148" t="n">
        <v>-62394</v>
      </c>
      <c r="J49" s="148" t="n">
        <v>-109098.54</v>
      </c>
      <c r="K49" s="148" t="n">
        <v>8978</v>
      </c>
      <c r="L49" s="148" t="n">
        <v>16444.93</v>
      </c>
      <c r="M49" s="148" t="n">
        <v>0</v>
      </c>
      <c r="N49" s="148" t="n">
        <v>-12676.2</v>
      </c>
      <c r="O49" s="148" t="n">
        <v>-37236</v>
      </c>
      <c r="P49" s="148" t="n">
        <v>-64673.94</v>
      </c>
      <c r="Q49" s="148" t="n">
        <v>2394</v>
      </c>
      <c r="R49" s="148" t="n">
        <v>4124.85</v>
      </c>
      <c r="S49" s="148" t="n">
        <v>0</v>
      </c>
      <c r="T49" s="148" t="n">
        <v>0</v>
      </c>
      <c r="U49" s="148" t="n">
        <v>0</v>
      </c>
      <c r="V49" s="148" t="n">
        <v>0</v>
      </c>
      <c r="W49" s="148" t="n">
        <v>0</v>
      </c>
      <c r="X49" s="148" t="n">
        <v>0</v>
      </c>
      <c r="Y49" s="148" t="n">
        <v>0</v>
      </c>
      <c r="Z49" s="148" t="n">
        <v>0</v>
      </c>
      <c r="AA49" s="148" t="n">
        <v>0</v>
      </c>
      <c r="AB49" s="148" t="n">
        <v>0</v>
      </c>
      <c r="AC49" s="148" t="n">
        <v>0</v>
      </c>
      <c r="AD49" s="148" t="n">
        <v>0</v>
      </c>
      <c r="AE49" s="148" t="n">
        <v>0</v>
      </c>
      <c r="AF49" s="148" t="n">
        <v>0</v>
      </c>
      <c r="AG49" s="148" t="n">
        <v>0</v>
      </c>
      <c r="AH49" s="148" t="n">
        <v>0</v>
      </c>
      <c r="AI49" s="148" t="n">
        <v>0</v>
      </c>
      <c r="AJ49" s="148" t="n">
        <v>0</v>
      </c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8"/>
      <c r="CA49" s="148"/>
      <c r="CB49" s="148"/>
      <c r="CC49" s="148"/>
      <c r="CD49" s="148"/>
      <c r="CE49" s="148"/>
      <c r="CF49" s="148"/>
      <c r="CG49" s="148"/>
      <c r="CH49" s="148"/>
      <c r="CI49" s="148"/>
      <c r="CJ49" s="148"/>
      <c r="CK49" s="148"/>
      <c r="CL49" s="148"/>
      <c r="CM49" s="148"/>
      <c r="CN49" s="148"/>
      <c r="CO49" s="148"/>
      <c r="CP49" s="148"/>
      <c r="CQ49" s="148"/>
      <c r="CR49" s="148"/>
      <c r="CS49" s="148"/>
      <c r="CT49" s="148"/>
      <c r="CU49" s="148"/>
      <c r="CV49" s="148"/>
      <c r="CW49" s="148"/>
      <c r="CX49" s="148"/>
      <c r="CY49" s="148"/>
      <c r="CZ49" s="148"/>
      <c r="DA49" s="148"/>
      <c r="DB49" s="148"/>
      <c r="DC49" s="148"/>
      <c r="DD49" s="148"/>
      <c r="DE49" s="148"/>
      <c r="DF49" s="148"/>
      <c r="DG49" s="148"/>
      <c r="DH49" s="148"/>
      <c r="DI49" s="148"/>
      <c r="DJ49" s="148"/>
      <c r="DK49" s="148"/>
      <c r="DL49" s="148"/>
      <c r="DM49" s="148"/>
      <c r="DN49" s="148"/>
    </row>
    <row r="50" customFormat="false" ht="12.75" hidden="false" customHeight="false" outlineLevel="0" collapsed="false">
      <c r="A50" s="0" t="s">
        <v>188</v>
      </c>
      <c r="B50" s="0" t="s">
        <v>189</v>
      </c>
      <c r="C50" s="0" t="n">
        <v>7</v>
      </c>
      <c r="D50" s="0" t="s">
        <v>43</v>
      </c>
      <c r="E50" s="15" t="n">
        <v>0</v>
      </c>
      <c r="F50" s="15" t="n">
        <v>0</v>
      </c>
      <c r="G50" s="148" t="n">
        <v>0</v>
      </c>
      <c r="H50" s="148" t="n">
        <v>0</v>
      </c>
      <c r="I50" s="148" t="n">
        <v>0</v>
      </c>
      <c r="J50" s="148" t="n">
        <v>0</v>
      </c>
      <c r="K50" s="148" t="n">
        <v>0</v>
      </c>
      <c r="L50" s="148" t="n">
        <v>0</v>
      </c>
      <c r="M50" s="148" t="n">
        <v>0</v>
      </c>
      <c r="N50" s="148" t="n">
        <v>0</v>
      </c>
      <c r="O50" s="148" t="n">
        <v>0</v>
      </c>
      <c r="P50" s="148" t="n">
        <v>0</v>
      </c>
      <c r="Q50" s="148" t="n">
        <v>0</v>
      </c>
      <c r="R50" s="148" t="n">
        <v>0</v>
      </c>
      <c r="S50" s="148" t="n">
        <v>0</v>
      </c>
      <c r="T50" s="148" t="n">
        <v>0</v>
      </c>
      <c r="U50" s="148" t="n">
        <v>0</v>
      </c>
      <c r="V50" s="148" t="n">
        <v>0</v>
      </c>
      <c r="W50" s="148" t="n">
        <v>0</v>
      </c>
      <c r="X50" s="148" t="n">
        <v>0</v>
      </c>
      <c r="Y50" s="148" t="n">
        <v>0</v>
      </c>
      <c r="Z50" s="148" t="n">
        <v>0</v>
      </c>
      <c r="AA50" s="148" t="n">
        <v>0</v>
      </c>
      <c r="AB50" s="148" t="n">
        <v>0</v>
      </c>
      <c r="AC50" s="148" t="n">
        <v>0</v>
      </c>
      <c r="AD50" s="148" t="n">
        <v>0</v>
      </c>
      <c r="AE50" s="148" t="n">
        <v>0</v>
      </c>
      <c r="AF50" s="148" t="n">
        <v>0</v>
      </c>
      <c r="AG50" s="148" t="n">
        <v>0</v>
      </c>
      <c r="AH50" s="148" t="n">
        <v>0</v>
      </c>
      <c r="AI50" s="148" t="n">
        <v>0</v>
      </c>
      <c r="AJ50" s="148" t="n">
        <v>0</v>
      </c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148"/>
      <c r="DK50" s="148"/>
      <c r="DL50" s="148"/>
      <c r="DM50" s="148"/>
      <c r="DN50" s="148"/>
    </row>
    <row r="51" customFormat="false" ht="12.75" hidden="false" customHeight="false" outlineLevel="0" collapsed="false">
      <c r="A51" s="0" t="s">
        <v>188</v>
      </c>
      <c r="B51" s="0" t="s">
        <v>189</v>
      </c>
      <c r="C51" s="0" t="n">
        <v>8</v>
      </c>
      <c r="D51" s="0" t="s">
        <v>44</v>
      </c>
      <c r="E51" s="15" t="n">
        <v>0</v>
      </c>
      <c r="F51" s="15" t="n">
        <v>0</v>
      </c>
      <c r="G51" s="148" t="n">
        <v>0</v>
      </c>
      <c r="H51" s="148" t="n">
        <v>0</v>
      </c>
      <c r="I51" s="148" t="n">
        <v>0</v>
      </c>
      <c r="J51" s="148" t="n">
        <v>0</v>
      </c>
      <c r="K51" s="148" t="n">
        <v>0</v>
      </c>
      <c r="L51" s="148" t="n">
        <v>0</v>
      </c>
      <c r="M51" s="148" t="n">
        <v>0</v>
      </c>
      <c r="N51" s="148" t="n">
        <v>0</v>
      </c>
      <c r="O51" s="148" t="n">
        <v>0</v>
      </c>
      <c r="P51" s="148" t="n">
        <v>0</v>
      </c>
      <c r="Q51" s="148" t="n">
        <v>0</v>
      </c>
      <c r="R51" s="148" t="n">
        <v>0</v>
      </c>
      <c r="S51" s="148" t="n">
        <v>0</v>
      </c>
      <c r="T51" s="148" t="n">
        <v>0</v>
      </c>
      <c r="U51" s="148" t="n">
        <v>0</v>
      </c>
      <c r="V51" s="148" t="n">
        <v>0</v>
      </c>
      <c r="W51" s="148" t="n">
        <v>0</v>
      </c>
      <c r="X51" s="148" t="n">
        <v>0</v>
      </c>
      <c r="Y51" s="148" t="n">
        <v>0</v>
      </c>
      <c r="Z51" s="148" t="n">
        <v>0</v>
      </c>
      <c r="AA51" s="148" t="n">
        <v>0</v>
      </c>
      <c r="AB51" s="148" t="n">
        <v>0</v>
      </c>
      <c r="AC51" s="148" t="n">
        <v>0</v>
      </c>
      <c r="AD51" s="148" t="n">
        <v>0</v>
      </c>
      <c r="AE51" s="148" t="n">
        <v>0</v>
      </c>
      <c r="AF51" s="148" t="n">
        <v>0</v>
      </c>
      <c r="AG51" s="148" t="n">
        <v>0</v>
      </c>
      <c r="AH51" s="148" t="n">
        <v>0</v>
      </c>
      <c r="AI51" s="148" t="n">
        <v>0</v>
      </c>
      <c r="AJ51" s="148" t="n">
        <v>0</v>
      </c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8"/>
      <c r="DE51" s="148"/>
      <c r="DF51" s="148"/>
      <c r="DG51" s="148"/>
      <c r="DH51" s="148"/>
      <c r="DI51" s="148"/>
      <c r="DJ51" s="148"/>
      <c r="DK51" s="148"/>
      <c r="DL51" s="148"/>
      <c r="DM51" s="148"/>
      <c r="DN51" s="148"/>
    </row>
    <row r="52" customFormat="false" ht="12.75" hidden="false" customHeight="false" outlineLevel="0" collapsed="false">
      <c r="A52" s="0" t="s">
        <v>188</v>
      </c>
      <c r="B52" s="0" t="s">
        <v>189</v>
      </c>
      <c r="C52" s="0" t="n">
        <v>9</v>
      </c>
      <c r="D52" s="0" t="s">
        <v>45</v>
      </c>
      <c r="E52" s="15" t="n">
        <v>0</v>
      </c>
      <c r="F52" s="15" t="n">
        <v>0</v>
      </c>
      <c r="G52" s="148" t="n">
        <v>0</v>
      </c>
      <c r="H52" s="148" t="n">
        <v>0</v>
      </c>
      <c r="I52" s="148" t="n">
        <v>0</v>
      </c>
      <c r="J52" s="148" t="n">
        <v>0</v>
      </c>
      <c r="K52" s="148" t="n">
        <v>0</v>
      </c>
      <c r="L52" s="148" t="n">
        <v>0</v>
      </c>
      <c r="M52" s="148" t="n">
        <v>0</v>
      </c>
      <c r="N52" s="148" t="n">
        <v>0</v>
      </c>
      <c r="O52" s="148" t="n">
        <v>0</v>
      </c>
      <c r="P52" s="148" t="n">
        <v>0</v>
      </c>
      <c r="Q52" s="148" t="n">
        <v>0</v>
      </c>
      <c r="R52" s="148" t="n">
        <v>0</v>
      </c>
      <c r="S52" s="148" t="n">
        <v>0</v>
      </c>
      <c r="T52" s="148" t="n">
        <v>0</v>
      </c>
      <c r="U52" s="148" t="n">
        <v>0</v>
      </c>
      <c r="V52" s="148" t="n">
        <v>0</v>
      </c>
      <c r="W52" s="148" t="n">
        <v>0</v>
      </c>
      <c r="X52" s="148" t="n">
        <v>0</v>
      </c>
      <c r="Y52" s="148" t="n">
        <v>0</v>
      </c>
      <c r="Z52" s="148" t="n">
        <v>0</v>
      </c>
      <c r="AA52" s="148" t="n">
        <v>0</v>
      </c>
      <c r="AB52" s="148" t="n">
        <v>0</v>
      </c>
      <c r="AC52" s="148" t="n">
        <v>0</v>
      </c>
      <c r="AD52" s="148" t="n">
        <v>0</v>
      </c>
      <c r="AE52" s="148" t="n">
        <v>0</v>
      </c>
      <c r="AF52" s="148" t="n">
        <v>0</v>
      </c>
      <c r="AG52" s="148" t="n">
        <v>0</v>
      </c>
      <c r="AH52" s="148" t="n">
        <v>0</v>
      </c>
      <c r="AI52" s="148" t="n">
        <v>0</v>
      </c>
      <c r="AJ52" s="148" t="n">
        <v>0</v>
      </c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148"/>
      <c r="CA52" s="148"/>
      <c r="CB52" s="148"/>
      <c r="CC52" s="148"/>
      <c r="CD52" s="148"/>
      <c r="CE52" s="148"/>
      <c r="CF52" s="148"/>
      <c r="CG52" s="148"/>
      <c r="CH52" s="148"/>
      <c r="CI52" s="148"/>
      <c r="CJ52" s="148"/>
      <c r="CK52" s="148"/>
      <c r="CL52" s="148"/>
      <c r="CM52" s="148"/>
      <c r="CN52" s="148"/>
      <c r="CO52" s="148"/>
      <c r="CP52" s="148"/>
      <c r="CQ52" s="148"/>
      <c r="CR52" s="148"/>
      <c r="CS52" s="148"/>
      <c r="CT52" s="148"/>
      <c r="CU52" s="148"/>
      <c r="CV52" s="148"/>
      <c r="CW52" s="148"/>
      <c r="CX52" s="148"/>
      <c r="CY52" s="148"/>
      <c r="CZ52" s="148"/>
      <c r="DA52" s="148"/>
      <c r="DB52" s="148"/>
      <c r="DC52" s="148"/>
      <c r="DD52" s="148"/>
      <c r="DE52" s="148"/>
      <c r="DF52" s="148"/>
      <c r="DG52" s="148"/>
      <c r="DH52" s="148"/>
      <c r="DI52" s="148"/>
      <c r="DJ52" s="148"/>
      <c r="DK52" s="148"/>
      <c r="DL52" s="148"/>
      <c r="DM52" s="148"/>
      <c r="DN52" s="148"/>
    </row>
    <row r="53" customFormat="false" ht="12.75" hidden="false" customHeight="false" outlineLevel="0" collapsed="false">
      <c r="A53" s="0" t="s">
        <v>188</v>
      </c>
      <c r="B53" s="0" t="s">
        <v>189</v>
      </c>
      <c r="C53" s="0" t="n">
        <v>10</v>
      </c>
      <c r="D53" s="0" t="s">
        <v>49</v>
      </c>
      <c r="E53" s="15" t="n">
        <v>60000</v>
      </c>
      <c r="F53" s="15" t="n">
        <v>108826.47</v>
      </c>
      <c r="G53" s="148" t="n">
        <v>-18185</v>
      </c>
      <c r="H53" s="148" t="n">
        <v>-32350.6</v>
      </c>
      <c r="I53" s="148" t="n">
        <v>0</v>
      </c>
      <c r="J53" s="148" t="n">
        <v>0</v>
      </c>
      <c r="K53" s="148" t="n">
        <v>0</v>
      </c>
      <c r="L53" s="148" t="n">
        <v>0</v>
      </c>
      <c r="M53" s="148" t="n">
        <v>0</v>
      </c>
      <c r="N53" s="148" t="n">
        <v>0</v>
      </c>
      <c r="O53" s="148" t="n">
        <v>0</v>
      </c>
      <c r="P53" s="148" t="n">
        <v>0</v>
      </c>
      <c r="Q53" s="148" t="n">
        <v>0</v>
      </c>
      <c r="R53" s="148" t="n">
        <v>0</v>
      </c>
      <c r="S53" s="148" t="n">
        <v>0</v>
      </c>
      <c r="T53" s="148" t="n">
        <v>0</v>
      </c>
      <c r="U53" s="148" t="n">
        <v>0</v>
      </c>
      <c r="V53" s="148" t="n">
        <v>0</v>
      </c>
      <c r="W53" s="148" t="n">
        <v>0</v>
      </c>
      <c r="X53" s="148" t="n">
        <v>0</v>
      </c>
      <c r="Y53" s="148" t="n">
        <v>0</v>
      </c>
      <c r="Z53" s="148" t="n">
        <v>0</v>
      </c>
      <c r="AA53" s="148" t="n">
        <v>0</v>
      </c>
      <c r="AB53" s="148" t="n">
        <v>0</v>
      </c>
      <c r="AC53" s="148" t="n">
        <v>0</v>
      </c>
      <c r="AD53" s="148" t="n">
        <v>0</v>
      </c>
      <c r="AE53" s="148" t="n">
        <v>0</v>
      </c>
      <c r="AF53" s="148" t="n">
        <v>0</v>
      </c>
      <c r="AG53" s="148" t="n">
        <v>0</v>
      </c>
      <c r="AH53" s="148" t="n">
        <v>0</v>
      </c>
      <c r="AI53" s="148" t="n">
        <v>0</v>
      </c>
      <c r="AJ53" s="148" t="n">
        <v>0</v>
      </c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  <c r="CK53" s="148"/>
      <c r="CL53" s="148"/>
      <c r="CM53" s="148"/>
      <c r="CN53" s="148"/>
      <c r="CO53" s="148"/>
      <c r="CP53" s="148"/>
      <c r="CQ53" s="148"/>
      <c r="CR53" s="148"/>
      <c r="CS53" s="148"/>
      <c r="CT53" s="148"/>
      <c r="CU53" s="148"/>
      <c r="CV53" s="148"/>
      <c r="CW53" s="148"/>
      <c r="CX53" s="148"/>
      <c r="CY53" s="148"/>
      <c r="CZ53" s="148"/>
      <c r="DA53" s="148"/>
      <c r="DB53" s="148"/>
      <c r="DC53" s="148"/>
      <c r="DD53" s="148"/>
      <c r="DE53" s="148"/>
      <c r="DF53" s="148"/>
      <c r="DG53" s="148"/>
      <c r="DH53" s="148"/>
      <c r="DI53" s="148"/>
      <c r="DJ53" s="148"/>
      <c r="DK53" s="148"/>
      <c r="DL53" s="148"/>
      <c r="DM53" s="148"/>
      <c r="DN53" s="148"/>
    </row>
    <row r="54" customFormat="false" ht="12.75" hidden="false" customHeight="false" outlineLevel="0" collapsed="false">
      <c r="A54" s="0" t="s">
        <v>188</v>
      </c>
      <c r="B54" s="0" t="s">
        <v>189</v>
      </c>
      <c r="C54" s="0" t="n">
        <v>11</v>
      </c>
      <c r="D54" s="0" t="s">
        <v>52</v>
      </c>
      <c r="E54" s="15" t="n">
        <v>4126748</v>
      </c>
      <c r="F54" s="15" t="n">
        <v>7697205</v>
      </c>
      <c r="G54" s="148" t="n">
        <v>50231</v>
      </c>
      <c r="H54" s="148" t="n">
        <v>92718.33</v>
      </c>
      <c r="I54" s="148" t="n">
        <v>0</v>
      </c>
      <c r="J54" s="148" t="n">
        <v>0</v>
      </c>
      <c r="K54" s="148" t="n">
        <v>0</v>
      </c>
      <c r="L54" s="148" t="n">
        <v>0</v>
      </c>
      <c r="M54" s="148" t="n">
        <v>0</v>
      </c>
      <c r="N54" s="148" t="n">
        <v>0</v>
      </c>
      <c r="O54" s="148" t="n">
        <v>0</v>
      </c>
      <c r="P54" s="148" t="n">
        <v>0</v>
      </c>
      <c r="Q54" s="148" t="n">
        <v>0</v>
      </c>
      <c r="R54" s="148" t="n">
        <v>0</v>
      </c>
      <c r="S54" s="148" t="n">
        <v>0</v>
      </c>
      <c r="T54" s="148" t="n">
        <v>0</v>
      </c>
      <c r="U54" s="148" t="n">
        <v>0</v>
      </c>
      <c r="V54" s="148" t="n">
        <v>0</v>
      </c>
      <c r="W54" s="148" t="n">
        <v>0</v>
      </c>
      <c r="X54" s="148" t="n">
        <v>0</v>
      </c>
      <c r="Y54" s="148" t="n">
        <v>0</v>
      </c>
      <c r="Z54" s="148" t="n">
        <v>0</v>
      </c>
      <c r="AA54" s="148" t="n">
        <v>0</v>
      </c>
      <c r="AB54" s="148" t="n">
        <v>0</v>
      </c>
      <c r="AC54" s="148" t="n">
        <v>0</v>
      </c>
      <c r="AD54" s="148" t="n">
        <v>0</v>
      </c>
      <c r="AE54" s="148" t="n">
        <v>0</v>
      </c>
      <c r="AF54" s="148" t="n">
        <v>0</v>
      </c>
      <c r="AG54" s="148" t="n">
        <v>0</v>
      </c>
      <c r="AH54" s="148" t="n">
        <v>0</v>
      </c>
      <c r="AI54" s="148" t="n">
        <v>0</v>
      </c>
      <c r="AJ54" s="148" t="n">
        <v>0</v>
      </c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48"/>
      <c r="CA54" s="148"/>
      <c r="CB54" s="148"/>
      <c r="CC54" s="148"/>
      <c r="CD54" s="148"/>
      <c r="CE54" s="148"/>
      <c r="CF54" s="148"/>
      <c r="CG54" s="148"/>
      <c r="CH54" s="148"/>
      <c r="CI54" s="148"/>
      <c r="CJ54" s="148"/>
      <c r="CK54" s="148"/>
      <c r="CL54" s="148"/>
      <c r="CM54" s="148"/>
      <c r="CN54" s="148"/>
      <c r="CO54" s="148"/>
      <c r="CP54" s="148"/>
      <c r="CQ54" s="148"/>
      <c r="CR54" s="148"/>
      <c r="CS54" s="148"/>
      <c r="CT54" s="148"/>
      <c r="CU54" s="148"/>
      <c r="CV54" s="148"/>
      <c r="CW54" s="148"/>
      <c r="CX54" s="148"/>
      <c r="CY54" s="148"/>
      <c r="CZ54" s="148"/>
      <c r="DA54" s="148"/>
      <c r="DB54" s="148"/>
      <c r="DC54" s="148"/>
      <c r="DD54" s="148"/>
      <c r="DE54" s="148"/>
      <c r="DF54" s="148"/>
      <c r="DG54" s="148"/>
      <c r="DH54" s="148"/>
      <c r="DI54" s="148"/>
      <c r="DJ54" s="148"/>
      <c r="DK54" s="148"/>
      <c r="DL54" s="148"/>
      <c r="DM54" s="148"/>
      <c r="DN54" s="148"/>
    </row>
    <row r="55" customFormat="false" ht="12.75" hidden="false" customHeight="false" outlineLevel="0" collapsed="false">
      <c r="A55" s="0" t="s">
        <v>188</v>
      </c>
      <c r="B55" s="0" t="s">
        <v>189</v>
      </c>
      <c r="C55" s="0" t="n">
        <v>12</v>
      </c>
      <c r="D55" s="0" t="s">
        <v>53</v>
      </c>
      <c r="E55" s="15" t="n">
        <v>-9663424</v>
      </c>
      <c r="F55" s="15" t="n">
        <v>-17568778.71</v>
      </c>
      <c r="G55" s="148" t="n">
        <v>-50231</v>
      </c>
      <c r="H55" s="148" t="n">
        <v>-92718.66</v>
      </c>
      <c r="I55" s="148" t="n">
        <v>0</v>
      </c>
      <c r="J55" s="148" t="n">
        <v>0</v>
      </c>
      <c r="K55" s="148" t="n">
        <v>0</v>
      </c>
      <c r="L55" s="148" t="n">
        <v>0</v>
      </c>
      <c r="M55" s="148" t="n">
        <v>0</v>
      </c>
      <c r="N55" s="148" t="n">
        <v>0</v>
      </c>
      <c r="O55" s="148" t="n">
        <v>0</v>
      </c>
      <c r="P55" s="148" t="n">
        <v>0</v>
      </c>
      <c r="Q55" s="148" t="n">
        <v>0</v>
      </c>
      <c r="R55" s="148" t="n">
        <v>0</v>
      </c>
      <c r="S55" s="148" t="n">
        <v>0</v>
      </c>
      <c r="T55" s="148" t="n">
        <v>0</v>
      </c>
      <c r="U55" s="148" t="n">
        <v>0</v>
      </c>
      <c r="V55" s="148" t="n">
        <v>0</v>
      </c>
      <c r="W55" s="148" t="n">
        <v>0</v>
      </c>
      <c r="X55" s="148" t="n">
        <v>0</v>
      </c>
      <c r="Y55" s="148" t="n">
        <v>0</v>
      </c>
      <c r="Z55" s="148" t="n">
        <v>0</v>
      </c>
      <c r="AA55" s="148" t="n">
        <v>0</v>
      </c>
      <c r="AB55" s="148" t="n">
        <v>0</v>
      </c>
      <c r="AC55" s="148" t="n">
        <v>0</v>
      </c>
      <c r="AD55" s="148" t="n">
        <v>0</v>
      </c>
      <c r="AE55" s="148" t="n">
        <v>0</v>
      </c>
      <c r="AF55" s="148" t="n">
        <v>0</v>
      </c>
      <c r="AG55" s="148" t="n">
        <v>0</v>
      </c>
      <c r="AH55" s="148" t="n">
        <v>0</v>
      </c>
      <c r="AI55" s="148" t="n">
        <v>0</v>
      </c>
      <c r="AJ55" s="148" t="n">
        <v>0</v>
      </c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  <c r="DB55" s="148"/>
      <c r="DC55" s="148"/>
      <c r="DD55" s="148"/>
      <c r="DE55" s="148"/>
      <c r="DF55" s="148"/>
      <c r="DG55" s="148"/>
      <c r="DH55" s="148"/>
      <c r="DI55" s="148"/>
      <c r="DJ55" s="148"/>
      <c r="DK55" s="148"/>
      <c r="DL55" s="148"/>
      <c r="DM55" s="148"/>
      <c r="DN55" s="148"/>
    </row>
    <row r="56" customFormat="false" ht="12.75" hidden="false" customHeight="false" outlineLevel="0" collapsed="false">
      <c r="A56" s="0" t="s">
        <v>188</v>
      </c>
      <c r="B56" s="0" t="s">
        <v>189</v>
      </c>
      <c r="C56" s="0" t="n">
        <v>13</v>
      </c>
      <c r="D56" s="0" t="s">
        <v>56</v>
      </c>
      <c r="E56" s="15" t="n">
        <v>-68513</v>
      </c>
      <c r="F56" s="15" t="n">
        <v>-123542</v>
      </c>
      <c r="G56" s="148" t="n">
        <v>29393</v>
      </c>
      <c r="H56" s="148" t="n">
        <v>54416.96</v>
      </c>
      <c r="I56" s="148" t="n">
        <v>0</v>
      </c>
      <c r="J56" s="148" t="n">
        <v>-821.52</v>
      </c>
      <c r="K56" s="148" t="n">
        <v>0</v>
      </c>
      <c r="L56" s="148" t="n">
        <v>6728.64</v>
      </c>
      <c r="M56" s="148" t="n">
        <v>0</v>
      </c>
      <c r="N56" s="148" t="n">
        <v>-11031.84</v>
      </c>
      <c r="O56" s="148" t="n">
        <v>0</v>
      </c>
      <c r="P56" s="148" t="n">
        <v>-17877.84</v>
      </c>
      <c r="Q56" s="148" t="n">
        <v>0</v>
      </c>
      <c r="R56" s="148" t="n">
        <v>4929.12</v>
      </c>
      <c r="S56" s="148" t="n">
        <v>0</v>
      </c>
      <c r="T56" s="148" t="n">
        <v>-1408.32</v>
      </c>
      <c r="U56" s="148" t="n">
        <v>0</v>
      </c>
      <c r="V56" s="148" t="n">
        <v>-13652.88</v>
      </c>
      <c r="W56" s="148" t="n">
        <v>0</v>
      </c>
      <c r="X56" s="148" t="n">
        <v>-11110.08</v>
      </c>
      <c r="Y56" s="148" t="n">
        <v>0</v>
      </c>
      <c r="Z56" s="148" t="n">
        <v>44244.72</v>
      </c>
      <c r="AA56" s="148" t="n">
        <v>0</v>
      </c>
      <c r="AB56" s="148" t="n">
        <v>0</v>
      </c>
      <c r="AC56" s="148" t="n">
        <v>0</v>
      </c>
      <c r="AD56" s="148" t="n">
        <v>0</v>
      </c>
      <c r="AE56" s="148" t="n">
        <v>0</v>
      </c>
      <c r="AF56" s="148" t="n">
        <v>0</v>
      </c>
      <c r="AG56" s="148" t="n">
        <v>0</v>
      </c>
      <c r="AH56" s="148" t="n">
        <v>0</v>
      </c>
      <c r="AI56" s="148" t="n">
        <v>0</v>
      </c>
      <c r="AJ56" s="148" t="n">
        <v>0</v>
      </c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  <c r="CP56" s="148"/>
      <c r="CQ56" s="148"/>
      <c r="CR56" s="148"/>
      <c r="CS56" s="148"/>
      <c r="CT56" s="148"/>
      <c r="CU56" s="148"/>
      <c r="CV56" s="148"/>
      <c r="CW56" s="148"/>
      <c r="CX56" s="148"/>
      <c r="CY56" s="148"/>
      <c r="CZ56" s="148"/>
      <c r="DA56" s="148"/>
      <c r="DB56" s="148"/>
      <c r="DC56" s="148"/>
      <c r="DD56" s="148"/>
      <c r="DE56" s="148"/>
      <c r="DF56" s="148"/>
      <c r="DG56" s="148"/>
      <c r="DH56" s="148"/>
      <c r="DI56" s="148"/>
      <c r="DJ56" s="148"/>
      <c r="DK56" s="148"/>
      <c r="DL56" s="148"/>
      <c r="DM56" s="148"/>
      <c r="DN56" s="148"/>
    </row>
    <row r="57" customFormat="false" ht="12.75" hidden="false" customHeight="false" outlineLevel="0" collapsed="false">
      <c r="A57" s="0" t="s">
        <v>188</v>
      </c>
      <c r="B57" s="0" t="s">
        <v>189</v>
      </c>
      <c r="C57" s="0" t="n">
        <v>14</v>
      </c>
      <c r="D57" s="0" t="s">
        <v>57</v>
      </c>
      <c r="E57" s="15" t="n">
        <v>0</v>
      </c>
      <c r="F57" s="15" t="n">
        <v>0</v>
      </c>
      <c r="G57" s="148" t="n">
        <v>0</v>
      </c>
      <c r="H57" s="148" t="n">
        <v>0</v>
      </c>
      <c r="I57" s="148" t="n">
        <v>0</v>
      </c>
      <c r="J57" s="148" t="n">
        <v>0</v>
      </c>
      <c r="K57" s="148" t="n">
        <v>0</v>
      </c>
      <c r="L57" s="148" t="n">
        <v>0</v>
      </c>
      <c r="M57" s="148" t="n">
        <v>0</v>
      </c>
      <c r="N57" s="148" t="n">
        <v>0</v>
      </c>
      <c r="O57" s="148" t="n">
        <v>0</v>
      </c>
      <c r="P57" s="148" t="n">
        <v>0</v>
      </c>
      <c r="Q57" s="148" t="n">
        <v>0</v>
      </c>
      <c r="R57" s="148" t="n">
        <v>0</v>
      </c>
      <c r="S57" s="148" t="n">
        <v>0</v>
      </c>
      <c r="T57" s="148" t="n">
        <v>0</v>
      </c>
      <c r="U57" s="148" t="n">
        <v>0</v>
      </c>
      <c r="V57" s="148" t="n">
        <v>0</v>
      </c>
      <c r="W57" s="148" t="n">
        <v>0</v>
      </c>
      <c r="X57" s="148" t="n">
        <v>0</v>
      </c>
      <c r="Y57" s="148" t="n">
        <v>0</v>
      </c>
      <c r="Z57" s="148" t="n">
        <v>0</v>
      </c>
      <c r="AA57" s="148" t="n">
        <v>0</v>
      </c>
      <c r="AB57" s="148" t="n">
        <v>0</v>
      </c>
      <c r="AC57" s="148" t="n">
        <v>0</v>
      </c>
      <c r="AD57" s="148" t="n">
        <v>0</v>
      </c>
      <c r="AE57" s="148" t="n">
        <v>0</v>
      </c>
      <c r="AF57" s="148" t="n">
        <v>0</v>
      </c>
      <c r="AG57" s="148" t="n">
        <v>0</v>
      </c>
      <c r="AH57" s="148" t="n">
        <v>0</v>
      </c>
      <c r="AI57" s="148" t="n">
        <v>0</v>
      </c>
      <c r="AJ57" s="148" t="n">
        <v>0</v>
      </c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  <c r="BY57" s="148"/>
      <c r="BZ57" s="148"/>
      <c r="CA57" s="148"/>
      <c r="CB57" s="148"/>
      <c r="CC57" s="148"/>
      <c r="CD57" s="148"/>
      <c r="CE57" s="148"/>
      <c r="CF57" s="148"/>
      <c r="CG57" s="148"/>
      <c r="CH57" s="148"/>
      <c r="CI57" s="148"/>
      <c r="CJ57" s="148"/>
      <c r="CK57" s="148"/>
      <c r="CL57" s="148"/>
      <c r="CM57" s="148"/>
      <c r="CN57" s="148"/>
      <c r="CO57" s="148"/>
      <c r="CP57" s="148"/>
      <c r="CQ57" s="148"/>
      <c r="CR57" s="148"/>
      <c r="CS57" s="148"/>
      <c r="CT57" s="148"/>
      <c r="CU57" s="148"/>
      <c r="CV57" s="148"/>
      <c r="CW57" s="148"/>
      <c r="CX57" s="148"/>
      <c r="CY57" s="148"/>
      <c r="CZ57" s="148"/>
      <c r="DA57" s="148"/>
      <c r="DB57" s="148"/>
      <c r="DC57" s="148"/>
      <c r="DD57" s="148"/>
      <c r="DE57" s="148"/>
      <c r="DF57" s="148"/>
      <c r="DG57" s="148"/>
      <c r="DH57" s="148"/>
      <c r="DI57" s="148"/>
      <c r="DJ57" s="148"/>
      <c r="DK57" s="148"/>
      <c r="DL57" s="148"/>
      <c r="DM57" s="148"/>
      <c r="DN57" s="148"/>
    </row>
    <row r="58" customFormat="false" ht="12.75" hidden="false" customHeight="false" outlineLevel="0" collapsed="false">
      <c r="A58" s="0" t="s">
        <v>188</v>
      </c>
      <c r="B58" s="0" t="s">
        <v>189</v>
      </c>
      <c r="C58" s="0" t="n">
        <v>15</v>
      </c>
      <c r="D58" s="0" t="s">
        <v>58</v>
      </c>
      <c r="E58" s="15" t="n">
        <v>0</v>
      </c>
      <c r="F58" s="15" t="n">
        <v>0</v>
      </c>
      <c r="G58" s="148" t="n">
        <v>0</v>
      </c>
      <c r="H58" s="148" t="n">
        <v>0</v>
      </c>
      <c r="I58" s="148" t="n">
        <v>0</v>
      </c>
      <c r="J58" s="148" t="n">
        <v>0</v>
      </c>
      <c r="K58" s="148" t="n">
        <v>0</v>
      </c>
      <c r="L58" s="148" t="n">
        <v>0</v>
      </c>
      <c r="M58" s="148" t="n">
        <v>0</v>
      </c>
      <c r="N58" s="148" t="n">
        <v>0</v>
      </c>
      <c r="O58" s="148" t="n">
        <v>0</v>
      </c>
      <c r="P58" s="148" t="n">
        <v>0</v>
      </c>
      <c r="Q58" s="148" t="n">
        <v>0</v>
      </c>
      <c r="R58" s="148" t="n">
        <v>0</v>
      </c>
      <c r="S58" s="148" t="n">
        <v>0</v>
      </c>
      <c r="T58" s="148" t="n">
        <v>0</v>
      </c>
      <c r="U58" s="148" t="n">
        <v>0</v>
      </c>
      <c r="V58" s="148" t="n">
        <v>0</v>
      </c>
      <c r="W58" s="148" t="n">
        <v>0</v>
      </c>
      <c r="X58" s="148" t="n">
        <v>0</v>
      </c>
      <c r="Y58" s="148" t="n">
        <v>0</v>
      </c>
      <c r="Z58" s="148" t="n">
        <v>0</v>
      </c>
      <c r="AA58" s="148" t="n">
        <v>0</v>
      </c>
      <c r="AB58" s="148" t="n">
        <v>0</v>
      </c>
      <c r="AC58" s="148" t="n">
        <v>0</v>
      </c>
      <c r="AD58" s="148" t="n">
        <v>0</v>
      </c>
      <c r="AE58" s="148" t="n">
        <v>0</v>
      </c>
      <c r="AF58" s="148" t="n">
        <v>0</v>
      </c>
      <c r="AG58" s="148" t="n">
        <v>0</v>
      </c>
      <c r="AH58" s="148" t="n">
        <v>0</v>
      </c>
      <c r="AI58" s="148" t="n">
        <v>0</v>
      </c>
      <c r="AJ58" s="148" t="n">
        <v>0</v>
      </c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48"/>
      <c r="CA58" s="148"/>
      <c r="CB58" s="148"/>
      <c r="CC58" s="148"/>
      <c r="CD58" s="148"/>
      <c r="CE58" s="148"/>
      <c r="CF58" s="148"/>
      <c r="CG58" s="148"/>
      <c r="CH58" s="148"/>
      <c r="CI58" s="148"/>
      <c r="CJ58" s="148"/>
      <c r="CK58" s="148"/>
      <c r="CL58" s="148"/>
      <c r="CM58" s="148"/>
      <c r="CN58" s="148"/>
      <c r="CO58" s="148"/>
      <c r="CP58" s="148"/>
      <c r="CQ58" s="148"/>
      <c r="CR58" s="148"/>
      <c r="CS58" s="148"/>
      <c r="CT58" s="148"/>
      <c r="CU58" s="148"/>
      <c r="CV58" s="148"/>
      <c r="CW58" s="148"/>
      <c r="CX58" s="148"/>
      <c r="CY58" s="148"/>
      <c r="CZ58" s="148"/>
      <c r="DA58" s="148"/>
      <c r="DB58" s="148"/>
      <c r="DC58" s="148"/>
      <c r="DD58" s="148"/>
      <c r="DE58" s="148"/>
      <c r="DF58" s="148"/>
      <c r="DG58" s="148"/>
      <c r="DH58" s="148"/>
      <c r="DI58" s="148"/>
      <c r="DJ58" s="148"/>
      <c r="DK58" s="148"/>
      <c r="DL58" s="148"/>
      <c r="DM58" s="148"/>
      <c r="DN58" s="148"/>
    </row>
    <row r="59" customFormat="false" ht="12.75" hidden="false" customHeight="false" outlineLevel="0" collapsed="false">
      <c r="A59" s="0" t="s">
        <v>188</v>
      </c>
      <c r="B59" s="0" t="s">
        <v>189</v>
      </c>
      <c r="C59" s="0" t="n">
        <v>16</v>
      </c>
      <c r="D59" s="0" t="s">
        <v>59</v>
      </c>
      <c r="E59" s="15" t="n">
        <v>0</v>
      </c>
      <c r="F59" s="15" t="n">
        <v>0</v>
      </c>
      <c r="G59" s="148" t="n">
        <v>0</v>
      </c>
      <c r="H59" s="148" t="n">
        <v>0</v>
      </c>
      <c r="I59" s="148" t="n">
        <v>0</v>
      </c>
      <c r="J59" s="148" t="n">
        <v>0</v>
      </c>
      <c r="K59" s="148" t="n">
        <v>0</v>
      </c>
      <c r="L59" s="148" t="n">
        <v>0</v>
      </c>
      <c r="M59" s="148" t="n">
        <v>0</v>
      </c>
      <c r="N59" s="148" t="n">
        <v>0</v>
      </c>
      <c r="O59" s="148" t="n">
        <v>0</v>
      </c>
      <c r="P59" s="148" t="n">
        <v>0</v>
      </c>
      <c r="Q59" s="148" t="n">
        <v>0</v>
      </c>
      <c r="R59" s="148" t="n">
        <v>0</v>
      </c>
      <c r="S59" s="148" t="n">
        <v>0</v>
      </c>
      <c r="T59" s="148" t="n">
        <v>0</v>
      </c>
      <c r="U59" s="148" t="n">
        <v>0</v>
      </c>
      <c r="V59" s="148" t="n">
        <v>0</v>
      </c>
      <c r="W59" s="148" t="n">
        <v>0</v>
      </c>
      <c r="X59" s="148" t="n">
        <v>0</v>
      </c>
      <c r="Y59" s="148" t="n">
        <v>0</v>
      </c>
      <c r="Z59" s="148" t="n">
        <v>0</v>
      </c>
      <c r="AA59" s="148" t="n">
        <v>0</v>
      </c>
      <c r="AB59" s="148" t="n">
        <v>0</v>
      </c>
      <c r="AC59" s="148" t="n">
        <v>0</v>
      </c>
      <c r="AD59" s="148" t="n">
        <v>0</v>
      </c>
      <c r="AE59" s="148" t="n">
        <v>0</v>
      </c>
      <c r="AF59" s="148" t="n">
        <v>0</v>
      </c>
      <c r="AG59" s="148" t="n">
        <v>0</v>
      </c>
      <c r="AH59" s="148" t="n">
        <v>0</v>
      </c>
      <c r="AI59" s="148" t="n">
        <v>0</v>
      </c>
      <c r="AJ59" s="148" t="n">
        <v>0</v>
      </c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  <c r="BY59" s="148"/>
      <c r="BZ59" s="148"/>
      <c r="CA59" s="148"/>
      <c r="CB59" s="148"/>
      <c r="CC59" s="148"/>
      <c r="CD59" s="148"/>
      <c r="CE59" s="148"/>
      <c r="CF59" s="148"/>
      <c r="CG59" s="148"/>
      <c r="CH59" s="148"/>
      <c r="CI59" s="148"/>
      <c r="CJ59" s="148"/>
      <c r="CK59" s="148"/>
      <c r="CL59" s="148"/>
      <c r="CM59" s="148"/>
      <c r="CN59" s="148"/>
      <c r="CO59" s="148"/>
      <c r="CP59" s="148"/>
      <c r="CQ59" s="148"/>
      <c r="CR59" s="148"/>
      <c r="CS59" s="148"/>
      <c r="CT59" s="148"/>
      <c r="CU59" s="148"/>
      <c r="CV59" s="148"/>
      <c r="CW59" s="148"/>
      <c r="CX59" s="148"/>
      <c r="CY59" s="148"/>
      <c r="CZ59" s="148"/>
      <c r="DA59" s="148"/>
      <c r="DB59" s="148"/>
      <c r="DC59" s="148"/>
      <c r="DD59" s="148"/>
      <c r="DE59" s="148"/>
      <c r="DF59" s="148"/>
      <c r="DG59" s="148"/>
      <c r="DH59" s="148"/>
      <c r="DI59" s="148"/>
      <c r="DJ59" s="148"/>
      <c r="DK59" s="148"/>
      <c r="DL59" s="148"/>
      <c r="DM59" s="148"/>
      <c r="DN59" s="148"/>
    </row>
    <row r="60" customFormat="false" ht="12.75" hidden="false" customHeight="false" outlineLevel="0" collapsed="false">
      <c r="A60" s="0" t="s">
        <v>188</v>
      </c>
      <c r="B60" s="0" t="s">
        <v>189</v>
      </c>
      <c r="C60" s="0" t="n">
        <v>17</v>
      </c>
      <c r="D60" s="0" t="s">
        <v>176</v>
      </c>
      <c r="E60" s="15" t="n">
        <v>978794</v>
      </c>
      <c r="F60" s="15" t="n">
        <v>1772939</v>
      </c>
      <c r="G60" s="148" t="n">
        <v>-193951</v>
      </c>
      <c r="H60" s="148" t="n">
        <v>-215810.49</v>
      </c>
      <c r="I60" s="148" t="n">
        <v>0</v>
      </c>
      <c r="J60" s="148" t="n">
        <v>0</v>
      </c>
      <c r="K60" s="148" t="n">
        <v>0</v>
      </c>
      <c r="L60" s="148" t="n">
        <v>0</v>
      </c>
      <c r="M60" s="148" t="n">
        <v>0</v>
      </c>
      <c r="N60" s="148" t="n">
        <v>0</v>
      </c>
      <c r="O60" s="148" t="n">
        <v>0</v>
      </c>
      <c r="P60" s="148" t="n">
        <v>0</v>
      </c>
      <c r="Q60" s="148" t="n">
        <v>0</v>
      </c>
      <c r="R60" s="148" t="n">
        <v>0</v>
      </c>
      <c r="S60" s="148" t="n">
        <v>0</v>
      </c>
      <c r="T60" s="148" t="n">
        <v>0</v>
      </c>
      <c r="U60" s="148" t="n">
        <v>0</v>
      </c>
      <c r="V60" s="148" t="n">
        <v>0</v>
      </c>
      <c r="W60" s="148" t="n">
        <v>0</v>
      </c>
      <c r="X60" s="148" t="n">
        <v>0</v>
      </c>
      <c r="Y60" s="148" t="n">
        <v>0</v>
      </c>
      <c r="Z60" s="148" t="n">
        <v>0</v>
      </c>
      <c r="AA60" s="148" t="n">
        <v>0</v>
      </c>
      <c r="AB60" s="148" t="n">
        <v>0</v>
      </c>
      <c r="AC60" s="148" t="n">
        <v>0</v>
      </c>
      <c r="AD60" s="148" t="n">
        <v>0</v>
      </c>
      <c r="AE60" s="148" t="n">
        <v>0</v>
      </c>
      <c r="AF60" s="148" t="n">
        <v>0</v>
      </c>
      <c r="AG60" s="148" t="n">
        <v>0</v>
      </c>
      <c r="AH60" s="148" t="n">
        <v>0</v>
      </c>
      <c r="AI60" s="148" t="n">
        <v>0</v>
      </c>
      <c r="AJ60" s="148" t="n">
        <v>0</v>
      </c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148"/>
      <c r="CB60" s="148"/>
      <c r="CC60" s="148"/>
      <c r="CD60" s="148"/>
      <c r="CE60" s="148"/>
      <c r="CF60" s="148"/>
      <c r="CG60" s="148"/>
      <c r="CH60" s="148"/>
      <c r="CI60" s="148"/>
      <c r="CJ60" s="148"/>
      <c r="CK60" s="148"/>
      <c r="CL60" s="148"/>
      <c r="CM60" s="148"/>
      <c r="CN60" s="148"/>
      <c r="CO60" s="148"/>
      <c r="CP60" s="148"/>
      <c r="CQ60" s="148"/>
      <c r="CR60" s="148"/>
      <c r="CS60" s="148"/>
      <c r="CT60" s="148"/>
      <c r="CU60" s="148"/>
      <c r="CV60" s="148"/>
      <c r="CW60" s="148"/>
      <c r="CX60" s="148"/>
      <c r="CY60" s="148"/>
      <c r="CZ60" s="148"/>
      <c r="DA60" s="148"/>
      <c r="DB60" s="148"/>
      <c r="DC60" s="148"/>
      <c r="DD60" s="148"/>
      <c r="DE60" s="148"/>
      <c r="DF60" s="148"/>
      <c r="DG60" s="148"/>
      <c r="DH60" s="148"/>
      <c r="DI60" s="148"/>
      <c r="DJ60" s="148"/>
      <c r="DK60" s="148"/>
      <c r="DL60" s="148"/>
      <c r="DM60" s="148"/>
      <c r="DN60" s="148"/>
    </row>
    <row r="61" customFormat="false" ht="12.75" hidden="false" customHeight="false" outlineLevel="0" collapsed="false">
      <c r="A61" s="0" t="s">
        <v>188</v>
      </c>
      <c r="B61" s="0" t="s">
        <v>189</v>
      </c>
      <c r="C61" s="0" t="n">
        <v>18</v>
      </c>
      <c r="D61" s="0" t="s">
        <v>177</v>
      </c>
      <c r="E61" s="15" t="n">
        <v>-2176461</v>
      </c>
      <c r="F61" s="15" t="n">
        <v>-4133745</v>
      </c>
      <c r="G61" s="148" t="n">
        <v>172314</v>
      </c>
      <c r="H61" s="148" t="n">
        <v>157517.35</v>
      </c>
      <c r="I61" s="148" t="n">
        <v>0</v>
      </c>
      <c r="J61" s="148" t="n">
        <v>0</v>
      </c>
      <c r="K61" s="148" t="n">
        <v>0</v>
      </c>
      <c r="L61" s="148" t="n">
        <v>0</v>
      </c>
      <c r="M61" s="148" t="n">
        <v>0</v>
      </c>
      <c r="N61" s="148" t="n">
        <v>0</v>
      </c>
      <c r="O61" s="148" t="n">
        <v>0</v>
      </c>
      <c r="P61" s="148" t="n">
        <v>0</v>
      </c>
      <c r="Q61" s="148" t="n">
        <v>0</v>
      </c>
      <c r="R61" s="148" t="n">
        <v>0</v>
      </c>
      <c r="S61" s="148" t="n">
        <v>0</v>
      </c>
      <c r="T61" s="148" t="n">
        <v>0</v>
      </c>
      <c r="U61" s="148" t="n">
        <v>0</v>
      </c>
      <c r="V61" s="148" t="n">
        <v>0</v>
      </c>
      <c r="W61" s="148" t="n">
        <v>0</v>
      </c>
      <c r="X61" s="148" t="n">
        <v>0</v>
      </c>
      <c r="Y61" s="148" t="n">
        <v>0</v>
      </c>
      <c r="Z61" s="148" t="n">
        <v>0</v>
      </c>
      <c r="AA61" s="148" t="n">
        <v>0</v>
      </c>
      <c r="AB61" s="148" t="n">
        <v>0</v>
      </c>
      <c r="AC61" s="148" t="n">
        <v>0</v>
      </c>
      <c r="AD61" s="148" t="n">
        <v>0</v>
      </c>
      <c r="AE61" s="148" t="n">
        <v>0</v>
      </c>
      <c r="AF61" s="148" t="n">
        <v>0</v>
      </c>
      <c r="AG61" s="148" t="n">
        <v>0</v>
      </c>
      <c r="AH61" s="148" t="n">
        <v>0</v>
      </c>
      <c r="AI61" s="148" t="n">
        <v>0</v>
      </c>
      <c r="AJ61" s="148" t="n">
        <v>0</v>
      </c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  <c r="CP61" s="148"/>
      <c r="CQ61" s="148"/>
      <c r="CR61" s="148"/>
      <c r="CS61" s="148"/>
      <c r="CT61" s="148"/>
      <c r="CU61" s="148"/>
      <c r="CV61" s="148"/>
      <c r="CW61" s="148"/>
      <c r="CX61" s="148"/>
      <c r="CY61" s="148"/>
      <c r="CZ61" s="148"/>
      <c r="DA61" s="148"/>
      <c r="DB61" s="148"/>
      <c r="DC61" s="148"/>
      <c r="DD61" s="148"/>
      <c r="DE61" s="148"/>
      <c r="DF61" s="148"/>
      <c r="DG61" s="148"/>
      <c r="DH61" s="148"/>
      <c r="DI61" s="148"/>
      <c r="DJ61" s="148"/>
      <c r="DK61" s="148"/>
      <c r="DL61" s="148"/>
      <c r="DM61" s="148"/>
      <c r="DN61" s="148"/>
    </row>
    <row r="62" customFormat="false" ht="12.75" hidden="false" customHeight="false" outlineLevel="0" collapsed="false">
      <c r="A62" s="0" t="s">
        <v>188</v>
      </c>
      <c r="B62" s="0" t="s">
        <v>189</v>
      </c>
      <c r="C62" s="0" t="n">
        <v>19</v>
      </c>
      <c r="D62" s="0" t="s">
        <v>64</v>
      </c>
      <c r="E62" s="15" t="n">
        <v>0</v>
      </c>
      <c r="F62" s="15" t="n">
        <v>0</v>
      </c>
      <c r="G62" s="148" t="n">
        <v>0</v>
      </c>
      <c r="H62" s="148" t="n">
        <v>0</v>
      </c>
      <c r="I62" s="148" t="n">
        <v>0</v>
      </c>
      <c r="J62" s="148" t="n">
        <v>0</v>
      </c>
      <c r="K62" s="148" t="n">
        <v>0</v>
      </c>
      <c r="L62" s="148" t="n">
        <v>0</v>
      </c>
      <c r="M62" s="148" t="n">
        <v>0</v>
      </c>
      <c r="N62" s="148" t="n">
        <v>0</v>
      </c>
      <c r="O62" s="148" t="n">
        <v>0</v>
      </c>
      <c r="P62" s="148" t="n">
        <v>0</v>
      </c>
      <c r="Q62" s="148" t="n">
        <v>0</v>
      </c>
      <c r="R62" s="148" t="n">
        <v>0</v>
      </c>
      <c r="S62" s="148" t="n">
        <v>0</v>
      </c>
      <c r="T62" s="148" t="n">
        <v>0</v>
      </c>
      <c r="U62" s="148" t="n">
        <v>0</v>
      </c>
      <c r="V62" s="148" t="n">
        <v>0</v>
      </c>
      <c r="W62" s="148" t="n">
        <v>0</v>
      </c>
      <c r="X62" s="148" t="n">
        <v>0</v>
      </c>
      <c r="Y62" s="148" t="n">
        <v>0</v>
      </c>
      <c r="Z62" s="148" t="n">
        <v>0</v>
      </c>
      <c r="AA62" s="148" t="n">
        <v>0</v>
      </c>
      <c r="AB62" s="148" t="n">
        <v>0</v>
      </c>
      <c r="AC62" s="148" t="n">
        <v>0</v>
      </c>
      <c r="AD62" s="148" t="n">
        <v>0</v>
      </c>
      <c r="AE62" s="148" t="n">
        <v>0</v>
      </c>
      <c r="AF62" s="148" t="n">
        <v>0</v>
      </c>
      <c r="AG62" s="148" t="n">
        <v>0</v>
      </c>
      <c r="AH62" s="148" t="n">
        <v>0</v>
      </c>
      <c r="AI62" s="148" t="n">
        <v>0</v>
      </c>
      <c r="AJ62" s="148" t="n">
        <v>0</v>
      </c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148"/>
      <c r="CA62" s="148"/>
      <c r="CB62" s="148"/>
      <c r="CC62" s="148"/>
      <c r="CD62" s="148"/>
      <c r="CE62" s="148"/>
      <c r="CF62" s="148"/>
      <c r="CG62" s="148"/>
      <c r="CH62" s="148"/>
      <c r="CI62" s="148"/>
      <c r="CJ62" s="148"/>
      <c r="CK62" s="148"/>
      <c r="CL62" s="148"/>
      <c r="CM62" s="148"/>
      <c r="CN62" s="148"/>
      <c r="CO62" s="148"/>
      <c r="CP62" s="148"/>
      <c r="CQ62" s="148"/>
      <c r="CR62" s="148"/>
      <c r="CS62" s="148"/>
      <c r="CT62" s="148"/>
      <c r="CU62" s="148"/>
      <c r="CV62" s="148"/>
      <c r="CW62" s="148"/>
      <c r="CX62" s="148"/>
      <c r="CY62" s="148"/>
      <c r="CZ62" s="148"/>
      <c r="DA62" s="148"/>
      <c r="DB62" s="148"/>
      <c r="DC62" s="148"/>
      <c r="DD62" s="148"/>
      <c r="DE62" s="148"/>
      <c r="DF62" s="148"/>
      <c r="DG62" s="148"/>
      <c r="DH62" s="148"/>
      <c r="DI62" s="148"/>
      <c r="DJ62" s="148"/>
      <c r="DK62" s="148"/>
      <c r="DL62" s="148"/>
      <c r="DM62" s="148"/>
      <c r="DN62" s="148"/>
    </row>
    <row r="63" customFormat="false" ht="12.75" hidden="false" customHeight="false" outlineLevel="0" collapsed="false">
      <c r="A63" s="0" t="s">
        <v>188</v>
      </c>
      <c r="B63" s="0" t="s">
        <v>189</v>
      </c>
      <c r="C63" s="0" t="n">
        <v>20</v>
      </c>
      <c r="D63" s="0" t="s">
        <v>178</v>
      </c>
      <c r="E63" s="15" t="n">
        <v>0</v>
      </c>
      <c r="F63" s="15" t="n">
        <v>0</v>
      </c>
      <c r="G63" s="148" t="n">
        <v>8416</v>
      </c>
      <c r="H63" s="148" t="n">
        <v>16242.88</v>
      </c>
      <c r="I63" s="148" t="n">
        <v>0</v>
      </c>
      <c r="J63" s="148" t="n">
        <v>0</v>
      </c>
      <c r="K63" s="148" t="n">
        <v>0</v>
      </c>
      <c r="L63" s="148" t="n">
        <v>0</v>
      </c>
      <c r="M63" s="148" t="n">
        <v>0</v>
      </c>
      <c r="N63" s="148" t="n">
        <v>0</v>
      </c>
      <c r="O63" s="148" t="n">
        <v>0</v>
      </c>
      <c r="P63" s="148" t="n">
        <v>0</v>
      </c>
      <c r="Q63" s="148" t="n">
        <v>0</v>
      </c>
      <c r="R63" s="148" t="n">
        <v>0</v>
      </c>
      <c r="S63" s="148" t="n">
        <v>0</v>
      </c>
      <c r="T63" s="148" t="n">
        <v>0</v>
      </c>
      <c r="U63" s="148" t="n">
        <v>0</v>
      </c>
      <c r="V63" s="148" t="n">
        <v>0</v>
      </c>
      <c r="W63" s="148" t="n">
        <v>0</v>
      </c>
      <c r="X63" s="148" t="n">
        <v>0</v>
      </c>
      <c r="Y63" s="148" t="n">
        <v>0</v>
      </c>
      <c r="Z63" s="148" t="n">
        <v>0</v>
      </c>
      <c r="AA63" s="148" t="n">
        <v>0</v>
      </c>
      <c r="AB63" s="148" t="n">
        <v>0</v>
      </c>
      <c r="AC63" s="148" t="n">
        <v>0</v>
      </c>
      <c r="AD63" s="148" t="n">
        <v>0</v>
      </c>
      <c r="AE63" s="148" t="n">
        <v>0</v>
      </c>
      <c r="AF63" s="148" t="n">
        <v>0</v>
      </c>
      <c r="AG63" s="148" t="n">
        <v>0</v>
      </c>
      <c r="AH63" s="148" t="n">
        <v>0</v>
      </c>
      <c r="AI63" s="148" t="n">
        <v>0</v>
      </c>
      <c r="AJ63" s="148" t="n">
        <v>0</v>
      </c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148"/>
      <c r="CA63" s="148"/>
      <c r="CB63" s="148"/>
      <c r="CC63" s="148"/>
      <c r="CD63" s="148"/>
      <c r="CE63" s="148"/>
      <c r="CF63" s="148"/>
      <c r="CG63" s="148"/>
      <c r="CH63" s="148"/>
      <c r="CI63" s="148"/>
      <c r="CJ63" s="148"/>
      <c r="CK63" s="148"/>
      <c r="CL63" s="148"/>
      <c r="CM63" s="148"/>
      <c r="CN63" s="148"/>
      <c r="CO63" s="148"/>
      <c r="CP63" s="148"/>
      <c r="CQ63" s="148"/>
      <c r="CR63" s="148"/>
      <c r="CS63" s="148"/>
      <c r="CT63" s="148"/>
      <c r="CU63" s="148"/>
      <c r="CV63" s="148"/>
      <c r="CW63" s="148"/>
      <c r="CX63" s="148"/>
      <c r="CY63" s="148"/>
      <c r="CZ63" s="148"/>
      <c r="DA63" s="148"/>
      <c r="DB63" s="148"/>
      <c r="DC63" s="148"/>
      <c r="DD63" s="148"/>
      <c r="DE63" s="148"/>
      <c r="DF63" s="148"/>
      <c r="DG63" s="148"/>
      <c r="DH63" s="148"/>
      <c r="DI63" s="148"/>
      <c r="DJ63" s="148"/>
      <c r="DK63" s="148"/>
      <c r="DL63" s="148"/>
      <c r="DM63" s="148"/>
      <c r="DN63" s="148"/>
    </row>
    <row r="64" customFormat="false" ht="12.75" hidden="false" customHeight="false" outlineLevel="0" collapsed="false">
      <c r="A64" s="0" t="s">
        <v>188</v>
      </c>
      <c r="B64" s="0" t="s">
        <v>189</v>
      </c>
      <c r="C64" s="0" t="n">
        <v>21</v>
      </c>
      <c r="D64" s="0" t="s">
        <v>179</v>
      </c>
      <c r="E64" s="15" t="n">
        <v>90983</v>
      </c>
      <c r="F64" s="15" t="n">
        <v>163769.73</v>
      </c>
      <c r="G64" s="148" t="n">
        <v>-8567</v>
      </c>
      <c r="H64" s="148" t="n">
        <v>-15420.6</v>
      </c>
      <c r="I64" s="148" t="n">
        <v>0</v>
      </c>
      <c r="J64" s="148" t="n">
        <v>0</v>
      </c>
      <c r="K64" s="148" t="n">
        <v>0</v>
      </c>
      <c r="L64" s="148" t="n">
        <v>0</v>
      </c>
      <c r="M64" s="148" t="n">
        <v>0</v>
      </c>
      <c r="N64" s="148" t="n">
        <v>0</v>
      </c>
      <c r="O64" s="148" t="n">
        <v>0</v>
      </c>
      <c r="P64" s="148" t="n">
        <v>0</v>
      </c>
      <c r="Q64" s="148" t="n">
        <v>0</v>
      </c>
      <c r="R64" s="148" t="n">
        <v>0</v>
      </c>
      <c r="S64" s="148" t="n">
        <v>0</v>
      </c>
      <c r="T64" s="148" t="n">
        <v>0</v>
      </c>
      <c r="U64" s="148" t="n">
        <v>0</v>
      </c>
      <c r="V64" s="148" t="n">
        <v>0</v>
      </c>
      <c r="W64" s="148" t="n">
        <v>0</v>
      </c>
      <c r="X64" s="148" t="n">
        <v>0</v>
      </c>
      <c r="Y64" s="148" t="n">
        <v>0</v>
      </c>
      <c r="Z64" s="148" t="n">
        <v>0</v>
      </c>
      <c r="AA64" s="148" t="n">
        <v>0</v>
      </c>
      <c r="AB64" s="148" t="n">
        <v>0</v>
      </c>
      <c r="AC64" s="148" t="n">
        <v>0</v>
      </c>
      <c r="AD64" s="148" t="n">
        <v>0</v>
      </c>
      <c r="AE64" s="148" t="n">
        <v>0</v>
      </c>
      <c r="AF64" s="148" t="n">
        <v>0</v>
      </c>
      <c r="AG64" s="148" t="n">
        <v>0</v>
      </c>
      <c r="AH64" s="148" t="n">
        <v>0</v>
      </c>
      <c r="AI64" s="148" t="n">
        <v>0</v>
      </c>
      <c r="AJ64" s="148" t="n">
        <v>0</v>
      </c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48"/>
      <c r="CJ64" s="148"/>
      <c r="CK64" s="148"/>
      <c r="CL64" s="148"/>
      <c r="CM64" s="148"/>
      <c r="CN64" s="148"/>
      <c r="CO64" s="148"/>
      <c r="CP64" s="148"/>
      <c r="CQ64" s="148"/>
      <c r="CR64" s="148"/>
      <c r="CS64" s="148"/>
      <c r="CT64" s="148"/>
      <c r="CU64" s="148"/>
      <c r="CV64" s="148"/>
      <c r="CW64" s="148"/>
      <c r="CX64" s="148"/>
      <c r="CY64" s="148"/>
      <c r="CZ64" s="148"/>
      <c r="DA64" s="148"/>
      <c r="DB64" s="148"/>
      <c r="DC64" s="148"/>
      <c r="DD64" s="148"/>
      <c r="DE64" s="148"/>
      <c r="DF64" s="148"/>
      <c r="DG64" s="148"/>
      <c r="DH64" s="148"/>
      <c r="DI64" s="148"/>
      <c r="DJ64" s="148"/>
      <c r="DK64" s="148"/>
      <c r="DL64" s="148"/>
      <c r="DM64" s="148"/>
      <c r="DN64" s="148"/>
    </row>
    <row r="65" customFormat="false" ht="12.75" hidden="false" customHeight="false" outlineLevel="0" collapsed="false">
      <c r="A65" s="0" t="s">
        <v>188</v>
      </c>
      <c r="B65" s="0" t="s">
        <v>189</v>
      </c>
      <c r="C65" s="0" t="n">
        <v>22</v>
      </c>
      <c r="D65" s="0" t="s">
        <v>180</v>
      </c>
      <c r="E65" s="15" t="n">
        <v>0</v>
      </c>
      <c r="F65" s="15" t="n">
        <v>0</v>
      </c>
      <c r="G65" s="148" t="n">
        <v>4187</v>
      </c>
      <c r="H65" s="148" t="n">
        <v>7398.429</v>
      </c>
      <c r="I65" s="148" t="n">
        <v>-4625</v>
      </c>
      <c r="J65" s="148" t="n">
        <v>-8172.375</v>
      </c>
      <c r="K65" s="148" t="n">
        <v>-8978</v>
      </c>
      <c r="L65" s="148" t="n">
        <v>-15864.126</v>
      </c>
      <c r="M65" s="148" t="n">
        <v>0</v>
      </c>
      <c r="N65" s="148" t="n">
        <v>0</v>
      </c>
      <c r="O65" s="148" t="n">
        <v>37236</v>
      </c>
      <c r="P65" s="148" t="n">
        <v>65796.012</v>
      </c>
      <c r="Q65" s="148" t="n">
        <v>-2394</v>
      </c>
      <c r="R65" s="148" t="n">
        <v>-4230.198</v>
      </c>
      <c r="S65" s="148" t="n">
        <v>0</v>
      </c>
      <c r="T65" s="148" t="n">
        <v>0</v>
      </c>
      <c r="U65" s="148" t="n">
        <v>0</v>
      </c>
      <c r="V65" s="148" t="n">
        <v>0</v>
      </c>
      <c r="W65" s="148" t="n">
        <v>0</v>
      </c>
      <c r="X65" s="148" t="n">
        <v>0</v>
      </c>
      <c r="Y65" s="148" t="n">
        <v>0</v>
      </c>
      <c r="Z65" s="148" t="n">
        <v>0</v>
      </c>
      <c r="AA65" s="148" t="n">
        <v>0</v>
      </c>
      <c r="AB65" s="148" t="n">
        <v>0</v>
      </c>
      <c r="AC65" s="148" t="n">
        <v>0</v>
      </c>
      <c r="AD65" s="148" t="n">
        <v>0</v>
      </c>
      <c r="AE65" s="148" t="n">
        <v>0</v>
      </c>
      <c r="AF65" s="148" t="n">
        <v>0</v>
      </c>
      <c r="AG65" s="148" t="n">
        <v>0</v>
      </c>
      <c r="AH65" s="148" t="n">
        <v>0</v>
      </c>
      <c r="AI65" s="148" t="n">
        <v>0</v>
      </c>
      <c r="AJ65" s="148" t="n">
        <v>0</v>
      </c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48"/>
      <c r="CA65" s="148"/>
      <c r="CB65" s="148"/>
      <c r="CC65" s="148"/>
      <c r="CD65" s="148"/>
      <c r="CE65" s="148"/>
      <c r="CF65" s="148"/>
      <c r="CG65" s="148"/>
      <c r="CH65" s="148"/>
      <c r="CI65" s="148"/>
      <c r="CJ65" s="148"/>
      <c r="CK65" s="148"/>
      <c r="CL65" s="148"/>
      <c r="CM65" s="148"/>
      <c r="CN65" s="148"/>
      <c r="CO65" s="148"/>
      <c r="CP65" s="148"/>
      <c r="CQ65" s="148"/>
      <c r="CR65" s="148"/>
      <c r="CS65" s="148"/>
      <c r="CT65" s="148"/>
      <c r="CU65" s="148"/>
      <c r="CV65" s="148"/>
      <c r="CW65" s="148"/>
      <c r="CX65" s="148"/>
      <c r="CY65" s="148"/>
      <c r="CZ65" s="148"/>
      <c r="DA65" s="148"/>
      <c r="DB65" s="148"/>
      <c r="DC65" s="148"/>
      <c r="DD65" s="148"/>
      <c r="DE65" s="148"/>
      <c r="DF65" s="148"/>
      <c r="DG65" s="148"/>
      <c r="DH65" s="148"/>
      <c r="DI65" s="148"/>
      <c r="DJ65" s="148"/>
      <c r="DK65" s="148"/>
      <c r="DL65" s="148"/>
      <c r="DM65" s="148"/>
      <c r="DN65" s="148"/>
    </row>
    <row r="66" customFormat="false" ht="12.75" hidden="false" customHeight="false" outlineLevel="0" collapsed="false">
      <c r="A66" s="0" t="s">
        <v>188</v>
      </c>
      <c r="B66" s="0" t="s">
        <v>189</v>
      </c>
      <c r="C66" s="0" t="n">
        <v>23</v>
      </c>
      <c r="D66" s="0" t="s">
        <v>181</v>
      </c>
      <c r="E66" s="15" t="n">
        <v>-60000</v>
      </c>
      <c r="F66" s="15" t="n">
        <v>-108826.47</v>
      </c>
      <c r="G66" s="148" t="n">
        <v>18185</v>
      </c>
      <c r="H66" s="148" t="n">
        <v>32350.6</v>
      </c>
      <c r="I66" s="148" t="n">
        <v>0</v>
      </c>
      <c r="J66" s="148" t="n">
        <v>0</v>
      </c>
      <c r="K66" s="148" t="n">
        <v>0</v>
      </c>
      <c r="L66" s="148" t="n">
        <v>0</v>
      </c>
      <c r="M66" s="148" t="n">
        <v>0</v>
      </c>
      <c r="N66" s="148" t="n">
        <v>0</v>
      </c>
      <c r="O66" s="148" t="n">
        <v>0</v>
      </c>
      <c r="P66" s="148" t="n">
        <v>0</v>
      </c>
      <c r="Q66" s="148" t="n">
        <v>0</v>
      </c>
      <c r="R66" s="148" t="n">
        <v>0</v>
      </c>
      <c r="S66" s="148" t="n">
        <v>0</v>
      </c>
      <c r="T66" s="148" t="n">
        <v>0</v>
      </c>
      <c r="U66" s="148" t="n">
        <v>0</v>
      </c>
      <c r="V66" s="148" t="n">
        <v>0</v>
      </c>
      <c r="W66" s="148" t="n">
        <v>0</v>
      </c>
      <c r="X66" s="148" t="n">
        <v>0</v>
      </c>
      <c r="Y66" s="148" t="n">
        <v>0</v>
      </c>
      <c r="Z66" s="148" t="n">
        <v>0</v>
      </c>
      <c r="AA66" s="148" t="n">
        <v>0</v>
      </c>
      <c r="AB66" s="148" t="n">
        <v>0</v>
      </c>
      <c r="AC66" s="148" t="n">
        <v>0</v>
      </c>
      <c r="AD66" s="148" t="n">
        <v>0</v>
      </c>
      <c r="AE66" s="148" t="n">
        <v>0</v>
      </c>
      <c r="AF66" s="148" t="n">
        <v>0</v>
      </c>
      <c r="AG66" s="148" t="n">
        <v>0</v>
      </c>
      <c r="AH66" s="148" t="n">
        <v>0</v>
      </c>
      <c r="AI66" s="148" t="n">
        <v>0</v>
      </c>
      <c r="AJ66" s="148" t="n">
        <v>0</v>
      </c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  <c r="CP66" s="148"/>
      <c r="CQ66" s="148"/>
      <c r="CR66" s="148"/>
      <c r="CS66" s="148"/>
      <c r="CT66" s="148"/>
      <c r="CU66" s="148"/>
      <c r="CV66" s="148"/>
      <c r="CW66" s="148"/>
      <c r="CX66" s="148"/>
      <c r="CY66" s="148"/>
      <c r="CZ66" s="148"/>
      <c r="DA66" s="148"/>
      <c r="DB66" s="148"/>
      <c r="DC66" s="148"/>
      <c r="DD66" s="148"/>
      <c r="DE66" s="148"/>
      <c r="DF66" s="148"/>
      <c r="DG66" s="148"/>
      <c r="DH66" s="148"/>
      <c r="DI66" s="148"/>
      <c r="DJ66" s="148"/>
      <c r="DK66" s="148"/>
      <c r="DL66" s="148"/>
      <c r="DM66" s="148"/>
      <c r="DN66" s="148"/>
    </row>
    <row r="67" customFormat="false" ht="12.75" hidden="false" customHeight="false" outlineLevel="0" collapsed="false">
      <c r="A67" s="0" t="s">
        <v>188</v>
      </c>
      <c r="B67" s="0" t="s">
        <v>189</v>
      </c>
      <c r="C67" s="0" t="n">
        <v>24</v>
      </c>
      <c r="D67" s="0" t="s">
        <v>72</v>
      </c>
      <c r="E67" s="15" t="n">
        <v>0</v>
      </c>
      <c r="F67" s="15" t="n">
        <v>0</v>
      </c>
      <c r="G67" s="148" t="n">
        <v>-7406</v>
      </c>
      <c r="H67" s="148" t="n">
        <v>-222.18</v>
      </c>
      <c r="I67" s="148" t="n">
        <v>-36359</v>
      </c>
      <c r="J67" s="148" t="n">
        <v>-1090.77</v>
      </c>
      <c r="K67" s="148" t="n">
        <v>0</v>
      </c>
      <c r="L67" s="148" t="n">
        <v>0</v>
      </c>
      <c r="M67" s="148" t="n">
        <v>0</v>
      </c>
      <c r="N67" s="148" t="n">
        <v>0</v>
      </c>
      <c r="O67" s="148" t="n">
        <v>0</v>
      </c>
      <c r="P67" s="148" t="n">
        <v>0</v>
      </c>
      <c r="Q67" s="148" t="n">
        <v>0</v>
      </c>
      <c r="R67" s="148" t="n">
        <v>0</v>
      </c>
      <c r="S67" s="148" t="n">
        <v>0</v>
      </c>
      <c r="T67" s="148" t="n">
        <v>0</v>
      </c>
      <c r="U67" s="148" t="n">
        <v>0</v>
      </c>
      <c r="V67" s="148" t="n">
        <v>0</v>
      </c>
      <c r="W67" s="148" t="n">
        <v>0</v>
      </c>
      <c r="X67" s="148" t="n">
        <v>0</v>
      </c>
      <c r="Y67" s="148" t="n">
        <v>0</v>
      </c>
      <c r="Z67" s="148" t="n">
        <v>0</v>
      </c>
      <c r="AA67" s="148" t="n">
        <v>0</v>
      </c>
      <c r="AB67" s="148" t="n">
        <v>0</v>
      </c>
      <c r="AC67" s="148" t="n">
        <v>0</v>
      </c>
      <c r="AD67" s="148" t="n">
        <v>0</v>
      </c>
      <c r="AE67" s="148" t="n">
        <v>0</v>
      </c>
      <c r="AF67" s="148" t="n">
        <v>0</v>
      </c>
      <c r="AG67" s="148" t="n">
        <v>0</v>
      </c>
      <c r="AH67" s="148" t="n">
        <v>0</v>
      </c>
      <c r="AI67" s="148" t="n">
        <v>0</v>
      </c>
      <c r="AJ67" s="148" t="n">
        <v>0</v>
      </c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  <c r="CP67" s="148"/>
      <c r="CQ67" s="148"/>
      <c r="CR67" s="148"/>
      <c r="CS67" s="148"/>
      <c r="CT67" s="148"/>
      <c r="CU67" s="148"/>
      <c r="CV67" s="148"/>
      <c r="CW67" s="148"/>
      <c r="CX67" s="148"/>
      <c r="CY67" s="148"/>
      <c r="CZ67" s="148"/>
      <c r="DA67" s="148"/>
      <c r="DB67" s="148"/>
      <c r="DC67" s="148"/>
      <c r="DD67" s="148"/>
      <c r="DE67" s="148"/>
      <c r="DF67" s="148"/>
      <c r="DG67" s="148"/>
      <c r="DH67" s="148"/>
      <c r="DI67" s="148"/>
      <c r="DJ67" s="148"/>
      <c r="DK67" s="148"/>
      <c r="DL67" s="148"/>
      <c r="DM67" s="148"/>
      <c r="DN67" s="148"/>
    </row>
    <row r="68" customFormat="false" ht="12.75" hidden="false" customHeight="false" outlineLevel="0" collapsed="false">
      <c r="A68" s="0" t="s">
        <v>188</v>
      </c>
      <c r="B68" s="0" t="s">
        <v>189</v>
      </c>
      <c r="C68" s="0" t="n">
        <v>25</v>
      </c>
      <c r="D68" s="0" t="s">
        <v>73</v>
      </c>
      <c r="E68" s="15" t="n">
        <v>0</v>
      </c>
      <c r="F68" s="15" t="n">
        <v>0</v>
      </c>
      <c r="G68" s="148" t="n">
        <v>0</v>
      </c>
      <c r="H68" s="148" t="n">
        <v>0</v>
      </c>
      <c r="I68" s="148" t="n">
        <v>0</v>
      </c>
      <c r="J68" s="148" t="n">
        <v>0</v>
      </c>
      <c r="K68" s="148" t="n">
        <v>0</v>
      </c>
      <c r="L68" s="148" t="n">
        <v>0</v>
      </c>
      <c r="M68" s="148" t="n">
        <v>0</v>
      </c>
      <c r="N68" s="148" t="n">
        <v>0</v>
      </c>
      <c r="O68" s="148" t="n">
        <v>0</v>
      </c>
      <c r="P68" s="148" t="n">
        <v>0</v>
      </c>
      <c r="Q68" s="148" t="n">
        <v>0</v>
      </c>
      <c r="R68" s="148" t="n">
        <v>0</v>
      </c>
      <c r="S68" s="148" t="n">
        <v>0</v>
      </c>
      <c r="T68" s="148" t="n">
        <v>0</v>
      </c>
      <c r="U68" s="148" t="n">
        <v>0</v>
      </c>
      <c r="V68" s="148" t="n">
        <v>0</v>
      </c>
      <c r="W68" s="148" t="n">
        <v>0</v>
      </c>
      <c r="X68" s="148" t="n">
        <v>0</v>
      </c>
      <c r="Y68" s="148" t="n">
        <v>0</v>
      </c>
      <c r="Z68" s="148" t="n">
        <v>0</v>
      </c>
      <c r="AA68" s="148" t="n">
        <v>0</v>
      </c>
      <c r="AB68" s="148" t="n">
        <v>0</v>
      </c>
      <c r="AC68" s="148" t="n">
        <v>0</v>
      </c>
      <c r="AD68" s="148" t="n">
        <v>0</v>
      </c>
      <c r="AE68" s="148" t="n">
        <v>0</v>
      </c>
      <c r="AF68" s="148" t="n">
        <v>0</v>
      </c>
      <c r="AG68" s="148" t="n">
        <v>0</v>
      </c>
      <c r="AH68" s="148" t="n">
        <v>0</v>
      </c>
      <c r="AI68" s="148" t="n">
        <v>0</v>
      </c>
      <c r="AJ68" s="148" t="n">
        <v>0</v>
      </c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  <c r="CP68" s="148"/>
      <c r="CQ68" s="148"/>
      <c r="CR68" s="148"/>
      <c r="CS68" s="148"/>
      <c r="CT68" s="148"/>
      <c r="CU68" s="148"/>
      <c r="CV68" s="148"/>
      <c r="CW68" s="148"/>
      <c r="CX68" s="148"/>
      <c r="CY68" s="148"/>
      <c r="CZ68" s="148"/>
      <c r="DA68" s="148"/>
      <c r="DB68" s="148"/>
      <c r="DC68" s="148"/>
      <c r="DD68" s="148"/>
      <c r="DE68" s="148"/>
      <c r="DF68" s="148"/>
      <c r="DG68" s="148"/>
      <c r="DH68" s="148"/>
      <c r="DI68" s="148"/>
      <c r="DJ68" s="148"/>
      <c r="DK68" s="148"/>
      <c r="DL68" s="148"/>
      <c r="DM68" s="148"/>
      <c r="DN68" s="148"/>
    </row>
    <row r="69" customFormat="false" ht="12.75" hidden="false" customHeight="false" outlineLevel="0" collapsed="false">
      <c r="A69" s="0" t="s">
        <v>188</v>
      </c>
      <c r="B69" s="0" t="s">
        <v>189</v>
      </c>
      <c r="C69" s="0" t="n">
        <v>26</v>
      </c>
      <c r="D69" s="0" t="s">
        <v>182</v>
      </c>
      <c r="E69" s="15" t="n">
        <v>3059641</v>
      </c>
      <c r="F69" s="15" t="n">
        <v>140794.28</v>
      </c>
      <c r="G69" s="148" t="n">
        <v>-330860</v>
      </c>
      <c r="H69" s="148" t="n">
        <v>-1737.81</v>
      </c>
      <c r="I69" s="148" t="n">
        <v>0</v>
      </c>
      <c r="J69" s="148" t="n">
        <v>0</v>
      </c>
      <c r="K69" s="148" t="n">
        <v>0</v>
      </c>
      <c r="L69" s="148" t="n">
        <v>0</v>
      </c>
      <c r="M69" s="148" t="n">
        <v>0</v>
      </c>
      <c r="N69" s="148" t="n">
        <v>0</v>
      </c>
      <c r="O69" s="148" t="n">
        <v>0</v>
      </c>
      <c r="P69" s="148" t="n">
        <v>0</v>
      </c>
      <c r="Q69" s="148" t="n">
        <v>0</v>
      </c>
      <c r="R69" s="148" t="n">
        <v>0</v>
      </c>
      <c r="S69" s="148" t="n">
        <v>0</v>
      </c>
      <c r="T69" s="148" t="n">
        <v>0</v>
      </c>
      <c r="U69" s="148" t="n">
        <v>0</v>
      </c>
      <c r="V69" s="148" t="n">
        <v>0</v>
      </c>
      <c r="W69" s="148" t="n">
        <v>0</v>
      </c>
      <c r="X69" s="148" t="n">
        <v>0</v>
      </c>
      <c r="Y69" s="148" t="n">
        <v>0</v>
      </c>
      <c r="Z69" s="148" t="n">
        <v>0</v>
      </c>
      <c r="AA69" s="148" t="n">
        <v>0</v>
      </c>
      <c r="AB69" s="148" t="n">
        <v>0</v>
      </c>
      <c r="AC69" s="148" t="n">
        <v>0</v>
      </c>
      <c r="AD69" s="148" t="n">
        <v>0</v>
      </c>
      <c r="AE69" s="148" t="n">
        <v>0</v>
      </c>
      <c r="AF69" s="148" t="n">
        <v>0</v>
      </c>
      <c r="AG69" s="148" t="n">
        <v>0</v>
      </c>
      <c r="AH69" s="148" t="n">
        <v>0</v>
      </c>
      <c r="AI69" s="148" t="n">
        <v>0</v>
      </c>
      <c r="AJ69" s="148" t="n">
        <v>0</v>
      </c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  <c r="CP69" s="148"/>
      <c r="CQ69" s="148"/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  <c r="DB69" s="148"/>
      <c r="DC69" s="148"/>
      <c r="DD69" s="148"/>
      <c r="DE69" s="148"/>
      <c r="DF69" s="148"/>
      <c r="DG69" s="148"/>
      <c r="DH69" s="148"/>
      <c r="DI69" s="148"/>
      <c r="DJ69" s="148"/>
      <c r="DK69" s="148"/>
      <c r="DL69" s="148"/>
      <c r="DM69" s="148"/>
      <c r="DN69" s="148"/>
    </row>
    <row r="70" customFormat="false" ht="12.75" hidden="false" customHeight="false" outlineLevel="0" collapsed="false">
      <c r="A70" s="0" t="s">
        <v>188</v>
      </c>
      <c r="B70" s="0" t="s">
        <v>189</v>
      </c>
      <c r="C70" s="0" t="n">
        <v>27</v>
      </c>
      <c r="D70" s="0" t="s">
        <v>183</v>
      </c>
      <c r="E70" s="15" t="n">
        <v>0</v>
      </c>
      <c r="F70" s="15" t="n">
        <v>0</v>
      </c>
      <c r="G70" s="148" t="n">
        <v>0</v>
      </c>
      <c r="H70" s="148" t="n">
        <v>0</v>
      </c>
      <c r="I70" s="148" t="n">
        <v>0</v>
      </c>
      <c r="J70" s="148" t="n">
        <v>0</v>
      </c>
      <c r="K70" s="148" t="n">
        <v>0</v>
      </c>
      <c r="L70" s="148" t="n">
        <v>0</v>
      </c>
      <c r="M70" s="148" t="n">
        <v>0</v>
      </c>
      <c r="N70" s="148" t="n">
        <v>0</v>
      </c>
      <c r="O70" s="148" t="n">
        <v>0</v>
      </c>
      <c r="P70" s="148" t="n">
        <v>0</v>
      </c>
      <c r="Q70" s="148" t="n">
        <v>0</v>
      </c>
      <c r="R70" s="148" t="n">
        <v>0</v>
      </c>
      <c r="S70" s="148" t="n">
        <v>0</v>
      </c>
      <c r="T70" s="148" t="n">
        <v>0</v>
      </c>
      <c r="U70" s="148" t="n">
        <v>0</v>
      </c>
      <c r="V70" s="148" t="n">
        <v>0</v>
      </c>
      <c r="W70" s="148" t="n">
        <v>0</v>
      </c>
      <c r="X70" s="148" t="n">
        <v>0</v>
      </c>
      <c r="Y70" s="148" t="n">
        <v>0</v>
      </c>
      <c r="Z70" s="148" t="n">
        <v>0</v>
      </c>
      <c r="AA70" s="148" t="n">
        <v>0</v>
      </c>
      <c r="AB70" s="148" t="n">
        <v>0</v>
      </c>
      <c r="AC70" s="148" t="n">
        <v>0</v>
      </c>
      <c r="AD70" s="148" t="n">
        <v>0</v>
      </c>
      <c r="AE70" s="148" t="n">
        <v>0</v>
      </c>
      <c r="AF70" s="148" t="n">
        <v>0</v>
      </c>
      <c r="AG70" s="148" t="n">
        <v>0</v>
      </c>
      <c r="AH70" s="148" t="n">
        <v>0</v>
      </c>
      <c r="AI70" s="148" t="n">
        <v>0</v>
      </c>
      <c r="AJ70" s="148" t="n">
        <v>0</v>
      </c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48"/>
      <c r="CH70" s="148"/>
      <c r="CI70" s="148"/>
      <c r="CJ70" s="148"/>
      <c r="CK70" s="148"/>
      <c r="CL70" s="148"/>
      <c r="CM70" s="148"/>
      <c r="CN70" s="148"/>
      <c r="CO70" s="148"/>
      <c r="CP70" s="148"/>
      <c r="CQ70" s="148"/>
      <c r="CR70" s="148"/>
      <c r="CS70" s="148"/>
      <c r="CT70" s="148"/>
      <c r="CU70" s="148"/>
      <c r="CV70" s="148"/>
      <c r="CW70" s="148"/>
      <c r="CX70" s="148"/>
      <c r="CY70" s="148"/>
      <c r="CZ70" s="148"/>
      <c r="DA70" s="148"/>
      <c r="DB70" s="148"/>
      <c r="DC70" s="148"/>
      <c r="DD70" s="148"/>
      <c r="DE70" s="148"/>
      <c r="DF70" s="148"/>
      <c r="DG70" s="148"/>
      <c r="DH70" s="148"/>
      <c r="DI70" s="148"/>
      <c r="DJ70" s="148"/>
      <c r="DK70" s="148"/>
      <c r="DL70" s="148"/>
      <c r="DM70" s="148"/>
      <c r="DN70" s="148"/>
    </row>
    <row r="71" customFormat="false" ht="12.75" hidden="false" customHeight="false" outlineLevel="0" collapsed="false">
      <c r="A71" s="0" t="s">
        <v>188</v>
      </c>
      <c r="B71" s="0" t="s">
        <v>189</v>
      </c>
      <c r="C71" s="0" t="n">
        <v>28</v>
      </c>
      <c r="D71" s="0" t="s">
        <v>184</v>
      </c>
      <c r="E71" s="15" t="n">
        <v>0</v>
      </c>
      <c r="F71" s="15" t="n">
        <v>0</v>
      </c>
      <c r="G71" s="148" t="n">
        <v>-24844693</v>
      </c>
      <c r="H71" s="148" t="n">
        <v>-2382164.67</v>
      </c>
      <c r="I71" s="148" t="n">
        <v>0</v>
      </c>
      <c r="J71" s="148" t="n">
        <v>0</v>
      </c>
      <c r="K71" s="148" t="n">
        <v>0</v>
      </c>
      <c r="L71" s="148" t="n">
        <v>0</v>
      </c>
      <c r="M71" s="148" t="n">
        <v>0</v>
      </c>
      <c r="N71" s="148" t="n">
        <v>0</v>
      </c>
      <c r="O71" s="148" t="n">
        <v>0</v>
      </c>
      <c r="P71" s="148" t="n">
        <v>0</v>
      </c>
      <c r="Q71" s="148" t="n">
        <v>0</v>
      </c>
      <c r="R71" s="148" t="n">
        <v>0</v>
      </c>
      <c r="S71" s="148" t="n">
        <v>0</v>
      </c>
      <c r="T71" s="148" t="n">
        <v>0</v>
      </c>
      <c r="U71" s="148" t="n">
        <v>0</v>
      </c>
      <c r="V71" s="148" t="n">
        <v>0</v>
      </c>
      <c r="W71" s="148" t="n">
        <v>0</v>
      </c>
      <c r="X71" s="148" t="n">
        <v>0</v>
      </c>
      <c r="Y71" s="148" t="n">
        <v>0</v>
      </c>
      <c r="Z71" s="148" t="n">
        <v>0</v>
      </c>
      <c r="AA71" s="148" t="n">
        <v>0</v>
      </c>
      <c r="AB71" s="148" t="n">
        <v>0</v>
      </c>
      <c r="AC71" s="148" t="n">
        <v>0</v>
      </c>
      <c r="AD71" s="148" t="n">
        <v>0</v>
      </c>
      <c r="AE71" s="148" t="n">
        <v>0</v>
      </c>
      <c r="AF71" s="148" t="n">
        <v>0</v>
      </c>
      <c r="AG71" s="148" t="n">
        <v>0</v>
      </c>
      <c r="AH71" s="148" t="n">
        <v>0</v>
      </c>
      <c r="AI71" s="148" t="n">
        <v>0</v>
      </c>
      <c r="AJ71" s="148" t="n">
        <v>0</v>
      </c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  <c r="CP71" s="148"/>
      <c r="CQ71" s="148"/>
      <c r="CR71" s="148"/>
      <c r="CS71" s="148"/>
      <c r="CT71" s="148"/>
      <c r="CU71" s="148"/>
      <c r="CV71" s="148"/>
      <c r="CW71" s="148"/>
      <c r="CX71" s="148"/>
      <c r="CY71" s="148"/>
      <c r="CZ71" s="148"/>
      <c r="DA71" s="148"/>
      <c r="DB71" s="148"/>
      <c r="DC71" s="148"/>
      <c r="DD71" s="148"/>
      <c r="DE71" s="148"/>
      <c r="DF71" s="148"/>
      <c r="DG71" s="148"/>
      <c r="DH71" s="148"/>
      <c r="DI71" s="148"/>
      <c r="DJ71" s="148"/>
      <c r="DK71" s="148"/>
      <c r="DL71" s="148"/>
      <c r="DM71" s="148"/>
      <c r="DN71" s="148"/>
    </row>
    <row r="72" customFormat="false" ht="12.75" hidden="false" customHeight="false" outlineLevel="0" collapsed="false">
      <c r="A72" s="0" t="s">
        <v>188</v>
      </c>
      <c r="B72" s="0" t="s">
        <v>189</v>
      </c>
      <c r="C72" s="0" t="n">
        <v>29</v>
      </c>
      <c r="D72" s="0" t="s">
        <v>185</v>
      </c>
      <c r="E72" s="15" t="n">
        <v>0</v>
      </c>
      <c r="F72" s="15" t="n">
        <v>0</v>
      </c>
      <c r="G72" s="148" t="n">
        <v>23625389</v>
      </c>
      <c r="H72" s="148" t="n">
        <v>1932164.67</v>
      </c>
      <c r="I72" s="148" t="n">
        <v>0</v>
      </c>
      <c r="J72" s="148" t="n">
        <v>0</v>
      </c>
      <c r="K72" s="148" t="n">
        <v>0</v>
      </c>
      <c r="L72" s="148" t="n">
        <v>0</v>
      </c>
      <c r="M72" s="148" t="n">
        <v>0</v>
      </c>
      <c r="N72" s="148" t="n">
        <v>0</v>
      </c>
      <c r="O72" s="148" t="n">
        <v>0</v>
      </c>
      <c r="P72" s="148" t="n">
        <v>0</v>
      </c>
      <c r="Q72" s="148" t="n">
        <v>0</v>
      </c>
      <c r="R72" s="148" t="n">
        <v>0</v>
      </c>
      <c r="S72" s="148" t="n">
        <v>0</v>
      </c>
      <c r="T72" s="148" t="n">
        <v>0</v>
      </c>
      <c r="U72" s="148" t="n">
        <v>0</v>
      </c>
      <c r="V72" s="148" t="n">
        <v>0</v>
      </c>
      <c r="W72" s="148" t="n">
        <v>0</v>
      </c>
      <c r="X72" s="148" t="n">
        <v>0</v>
      </c>
      <c r="Y72" s="148" t="n">
        <v>0</v>
      </c>
      <c r="Z72" s="148" t="n">
        <v>0</v>
      </c>
      <c r="AA72" s="148" t="n">
        <v>0</v>
      </c>
      <c r="AB72" s="148" t="n">
        <v>0</v>
      </c>
      <c r="AC72" s="148" t="n">
        <v>0</v>
      </c>
      <c r="AD72" s="148" t="n">
        <v>0</v>
      </c>
      <c r="AE72" s="148" t="n">
        <v>0</v>
      </c>
      <c r="AF72" s="148" t="n">
        <v>0</v>
      </c>
      <c r="AG72" s="148" t="n">
        <v>0</v>
      </c>
      <c r="AH72" s="148" t="n">
        <v>0</v>
      </c>
      <c r="AI72" s="148" t="n">
        <v>0</v>
      </c>
      <c r="AJ72" s="148" t="n">
        <v>0</v>
      </c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48"/>
      <c r="CB72" s="148"/>
      <c r="CC72" s="148"/>
      <c r="CD72" s="148"/>
      <c r="CE72" s="148"/>
      <c r="CF72" s="148"/>
      <c r="CG72" s="148"/>
      <c r="CH72" s="148"/>
      <c r="CI72" s="148"/>
      <c r="CJ72" s="148"/>
      <c r="CK72" s="148"/>
      <c r="CL72" s="148"/>
      <c r="CM72" s="148"/>
      <c r="CN72" s="148"/>
      <c r="CO72" s="148"/>
      <c r="CP72" s="148"/>
      <c r="CQ72" s="148"/>
      <c r="CR72" s="148"/>
      <c r="CS72" s="148"/>
      <c r="CT72" s="148"/>
      <c r="CU72" s="148"/>
      <c r="CV72" s="148"/>
      <c r="CW72" s="148"/>
      <c r="CX72" s="148"/>
      <c r="CY72" s="148"/>
      <c r="CZ72" s="148"/>
      <c r="DA72" s="148"/>
      <c r="DB72" s="148"/>
      <c r="DC72" s="148"/>
      <c r="DD72" s="148"/>
      <c r="DE72" s="148"/>
      <c r="DF72" s="148"/>
      <c r="DG72" s="148"/>
      <c r="DH72" s="148"/>
      <c r="DI72" s="148"/>
      <c r="DJ72" s="148"/>
      <c r="DK72" s="148"/>
      <c r="DL72" s="148"/>
      <c r="DM72" s="148"/>
      <c r="DN72" s="148"/>
    </row>
    <row r="73" customFormat="false" ht="12.75" hidden="false" customHeight="false" outlineLevel="0" collapsed="false">
      <c r="A73" s="0" t="s">
        <v>188</v>
      </c>
      <c r="B73" s="0" t="s">
        <v>189</v>
      </c>
      <c r="C73" s="0" t="n">
        <v>30</v>
      </c>
      <c r="D73" s="0" t="s">
        <v>186</v>
      </c>
      <c r="E73" s="15" t="n">
        <v>0</v>
      </c>
      <c r="F73" s="15" t="n">
        <v>0</v>
      </c>
      <c r="G73" s="148" t="n">
        <v>0</v>
      </c>
      <c r="H73" s="148" t="n">
        <v>0</v>
      </c>
      <c r="I73" s="148" t="n">
        <v>0</v>
      </c>
      <c r="J73" s="148" t="n">
        <v>0</v>
      </c>
      <c r="K73" s="148" t="n">
        <v>0</v>
      </c>
      <c r="L73" s="148" t="n">
        <v>0</v>
      </c>
      <c r="M73" s="148" t="n">
        <v>0</v>
      </c>
      <c r="N73" s="148" t="n">
        <v>0</v>
      </c>
      <c r="O73" s="148" t="n">
        <v>0</v>
      </c>
      <c r="P73" s="148" t="n">
        <v>0</v>
      </c>
      <c r="Q73" s="148" t="n">
        <v>0</v>
      </c>
      <c r="R73" s="148" t="n">
        <v>0</v>
      </c>
      <c r="S73" s="148" t="n">
        <v>0</v>
      </c>
      <c r="T73" s="148" t="n">
        <v>0</v>
      </c>
      <c r="U73" s="148" t="n">
        <v>0</v>
      </c>
      <c r="V73" s="148" t="n">
        <v>0</v>
      </c>
      <c r="W73" s="148" t="n">
        <v>0</v>
      </c>
      <c r="X73" s="148" t="n">
        <v>0</v>
      </c>
      <c r="Y73" s="148" t="n">
        <v>0</v>
      </c>
      <c r="Z73" s="148" t="n">
        <v>0</v>
      </c>
      <c r="AA73" s="148" t="n">
        <v>0</v>
      </c>
      <c r="AB73" s="148" t="n">
        <v>0</v>
      </c>
      <c r="AC73" s="148" t="n">
        <v>0</v>
      </c>
      <c r="AD73" s="148" t="n">
        <v>0</v>
      </c>
      <c r="AE73" s="148" t="n">
        <v>0</v>
      </c>
      <c r="AF73" s="148" t="n">
        <v>0</v>
      </c>
      <c r="AG73" s="148" t="n">
        <v>0</v>
      </c>
      <c r="AH73" s="148" t="n">
        <v>0</v>
      </c>
      <c r="AI73" s="148" t="n">
        <v>0</v>
      </c>
      <c r="AJ73" s="148" t="n">
        <v>0</v>
      </c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  <c r="BY73" s="148"/>
      <c r="BZ73" s="148"/>
      <c r="CA73" s="148"/>
      <c r="CB73" s="148"/>
      <c r="CC73" s="148"/>
      <c r="CD73" s="148"/>
      <c r="CE73" s="148"/>
      <c r="CF73" s="148"/>
      <c r="CG73" s="148"/>
      <c r="CH73" s="148"/>
      <c r="CI73" s="148"/>
      <c r="CJ73" s="148"/>
      <c r="CK73" s="148"/>
      <c r="CL73" s="148"/>
      <c r="CM73" s="148"/>
      <c r="CN73" s="148"/>
      <c r="CO73" s="148"/>
      <c r="CP73" s="148"/>
      <c r="CQ73" s="148"/>
      <c r="CR73" s="148"/>
      <c r="CS73" s="148"/>
      <c r="CT73" s="148"/>
      <c r="CU73" s="148"/>
      <c r="CV73" s="148"/>
      <c r="CW73" s="148"/>
      <c r="CX73" s="148"/>
      <c r="CY73" s="148"/>
      <c r="CZ73" s="148"/>
      <c r="DA73" s="148"/>
      <c r="DB73" s="148"/>
      <c r="DC73" s="148"/>
      <c r="DD73" s="148"/>
      <c r="DE73" s="148"/>
      <c r="DF73" s="148"/>
      <c r="DG73" s="148"/>
      <c r="DH73" s="148"/>
      <c r="DI73" s="148"/>
      <c r="DJ73" s="148"/>
      <c r="DK73" s="148"/>
      <c r="DL73" s="148"/>
      <c r="DM73" s="148"/>
      <c r="DN73" s="148"/>
    </row>
    <row r="74" customFormat="false" ht="12.75" hidden="false" customHeight="false" outlineLevel="0" collapsed="false">
      <c r="A74" s="0" t="s">
        <v>188</v>
      </c>
      <c r="B74" s="0" t="s">
        <v>189</v>
      </c>
      <c r="C74" s="0" t="n">
        <v>31</v>
      </c>
      <c r="D74" s="0" t="s">
        <v>187</v>
      </c>
      <c r="E74" s="15" t="n">
        <v>0</v>
      </c>
      <c r="F74" s="15" t="n">
        <v>0</v>
      </c>
      <c r="G74" s="148" t="n">
        <v>0</v>
      </c>
      <c r="H74" s="148" t="n">
        <v>0</v>
      </c>
      <c r="I74" s="148" t="n">
        <v>0</v>
      </c>
      <c r="J74" s="148" t="n">
        <v>0</v>
      </c>
      <c r="K74" s="148" t="n">
        <v>0</v>
      </c>
      <c r="L74" s="148" t="n">
        <v>0</v>
      </c>
      <c r="M74" s="148" t="n">
        <v>0</v>
      </c>
      <c r="N74" s="148" t="n">
        <v>0</v>
      </c>
      <c r="O74" s="148" t="n">
        <v>0</v>
      </c>
      <c r="P74" s="148" t="n">
        <v>0</v>
      </c>
      <c r="Q74" s="148" t="n">
        <v>0</v>
      </c>
      <c r="R74" s="148" t="n">
        <v>0</v>
      </c>
      <c r="S74" s="148" t="n">
        <v>0</v>
      </c>
      <c r="T74" s="148" t="n">
        <v>0</v>
      </c>
      <c r="U74" s="148" t="n">
        <v>0</v>
      </c>
      <c r="V74" s="148" t="n">
        <v>0</v>
      </c>
      <c r="W74" s="148" t="n">
        <v>0</v>
      </c>
      <c r="X74" s="148" t="n">
        <v>0</v>
      </c>
      <c r="Y74" s="148" t="n">
        <v>0</v>
      </c>
      <c r="Z74" s="148" t="n">
        <v>0</v>
      </c>
      <c r="AA74" s="148" t="n">
        <v>0</v>
      </c>
      <c r="AB74" s="148" t="n">
        <v>0</v>
      </c>
      <c r="AC74" s="148" t="n">
        <v>0</v>
      </c>
      <c r="AD74" s="148" t="n">
        <v>0</v>
      </c>
      <c r="AE74" s="148" t="n">
        <v>0</v>
      </c>
      <c r="AF74" s="148" t="n">
        <v>0</v>
      </c>
      <c r="AG74" s="148" t="n">
        <v>0</v>
      </c>
      <c r="AH74" s="148" t="n">
        <v>0</v>
      </c>
      <c r="AI74" s="148" t="n">
        <v>0</v>
      </c>
      <c r="AJ74" s="148" t="n">
        <v>0</v>
      </c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  <c r="CP74" s="148"/>
      <c r="CQ74" s="148"/>
      <c r="CR74" s="148"/>
      <c r="CS74" s="148"/>
      <c r="CT74" s="148"/>
      <c r="CU74" s="148"/>
      <c r="CV74" s="148"/>
      <c r="CW74" s="148"/>
      <c r="CX74" s="148"/>
      <c r="CY74" s="148"/>
      <c r="CZ74" s="148"/>
      <c r="DA74" s="148"/>
      <c r="DB74" s="148"/>
      <c r="DC74" s="148"/>
      <c r="DD74" s="148"/>
      <c r="DE74" s="148"/>
      <c r="DF74" s="148"/>
      <c r="DG74" s="148"/>
      <c r="DH74" s="148"/>
      <c r="DI74" s="148"/>
      <c r="DJ74" s="148"/>
      <c r="DK74" s="148"/>
      <c r="DL74" s="148"/>
      <c r="DM74" s="148"/>
      <c r="DN74" s="148"/>
    </row>
    <row r="75" customFormat="false" ht="12.75" hidden="false" customHeight="false" outlineLevel="0" collapsed="false">
      <c r="A75" s="0" t="s">
        <v>188</v>
      </c>
      <c r="B75" s="0" t="s">
        <v>189</v>
      </c>
      <c r="C75" s="0" t="n">
        <v>32</v>
      </c>
      <c r="D75" s="0" t="s">
        <v>87</v>
      </c>
      <c r="E75" s="15" t="n">
        <v>0</v>
      </c>
      <c r="F75" s="15" t="n">
        <v>0</v>
      </c>
      <c r="G75" s="148" t="n">
        <v>0</v>
      </c>
      <c r="H75" s="148" t="n">
        <v>0</v>
      </c>
      <c r="I75" s="148" t="n">
        <v>0</v>
      </c>
      <c r="J75" s="148" t="n">
        <v>0</v>
      </c>
      <c r="K75" s="148" t="n">
        <v>0</v>
      </c>
      <c r="L75" s="148" t="n">
        <v>0</v>
      </c>
      <c r="M75" s="148" t="n">
        <v>0</v>
      </c>
      <c r="N75" s="148" t="n">
        <v>0</v>
      </c>
      <c r="O75" s="148" t="n">
        <v>0</v>
      </c>
      <c r="P75" s="148" t="n">
        <v>0</v>
      </c>
      <c r="Q75" s="148" t="n">
        <v>0</v>
      </c>
      <c r="R75" s="148" t="n">
        <v>0</v>
      </c>
      <c r="S75" s="148" t="n">
        <v>0</v>
      </c>
      <c r="T75" s="148" t="n">
        <v>0</v>
      </c>
      <c r="U75" s="148" t="n">
        <v>0</v>
      </c>
      <c r="V75" s="148" t="n">
        <v>0</v>
      </c>
      <c r="W75" s="148" t="n">
        <v>0</v>
      </c>
      <c r="X75" s="148" t="n">
        <v>0</v>
      </c>
      <c r="Y75" s="148" t="n">
        <v>0</v>
      </c>
      <c r="Z75" s="148" t="n">
        <v>0</v>
      </c>
      <c r="AA75" s="148" t="n">
        <v>0</v>
      </c>
      <c r="AB75" s="148" t="n">
        <v>0</v>
      </c>
      <c r="AC75" s="148" t="n">
        <v>0</v>
      </c>
      <c r="AD75" s="148" t="n">
        <v>0</v>
      </c>
      <c r="AE75" s="148" t="n">
        <v>0</v>
      </c>
      <c r="AF75" s="148" t="n">
        <v>0</v>
      </c>
      <c r="AG75" s="148" t="n">
        <v>0</v>
      </c>
      <c r="AH75" s="148" t="n">
        <v>0</v>
      </c>
      <c r="AI75" s="148" t="n">
        <v>0</v>
      </c>
      <c r="AJ75" s="148" t="n">
        <v>0</v>
      </c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/>
      <c r="CG75" s="148"/>
      <c r="CH75" s="148"/>
      <c r="CI75" s="148"/>
      <c r="CJ75" s="148"/>
      <c r="CK75" s="148"/>
      <c r="CL75" s="148"/>
      <c r="CM75" s="148"/>
      <c r="CN75" s="148"/>
      <c r="CO75" s="148"/>
      <c r="CP75" s="148"/>
      <c r="CQ75" s="148"/>
      <c r="CR75" s="148"/>
      <c r="CS75" s="148"/>
      <c r="CT75" s="148"/>
      <c r="CU75" s="148"/>
      <c r="CV75" s="148"/>
      <c r="CW75" s="148"/>
      <c r="CX75" s="148"/>
      <c r="CY75" s="148"/>
      <c r="CZ75" s="148"/>
      <c r="DA75" s="148"/>
      <c r="DB75" s="148"/>
      <c r="DC75" s="148"/>
      <c r="DD75" s="148"/>
      <c r="DE75" s="148"/>
      <c r="DF75" s="148"/>
      <c r="DG75" s="148"/>
      <c r="DH75" s="148"/>
      <c r="DI75" s="148"/>
      <c r="DJ75" s="148"/>
      <c r="DK75" s="148"/>
      <c r="DL75" s="148"/>
      <c r="DM75" s="148"/>
      <c r="DN75" s="148"/>
    </row>
    <row r="76" customFormat="false" ht="12.75" hidden="false" customHeight="false" outlineLevel="0" collapsed="false">
      <c r="A76" s="0" t="s">
        <v>188</v>
      </c>
      <c r="B76" s="0" t="s">
        <v>189</v>
      </c>
      <c r="C76" s="0" t="n">
        <v>33</v>
      </c>
      <c r="D76" s="0" t="s">
        <v>88</v>
      </c>
      <c r="E76" s="15" t="n">
        <v>0</v>
      </c>
      <c r="F76" s="15" t="n">
        <v>0</v>
      </c>
      <c r="G76" s="148" t="n">
        <v>0</v>
      </c>
      <c r="H76" s="148" t="n">
        <v>0</v>
      </c>
      <c r="I76" s="148" t="n">
        <v>0</v>
      </c>
      <c r="J76" s="148" t="n">
        <v>0</v>
      </c>
      <c r="K76" s="148" t="n">
        <v>0</v>
      </c>
      <c r="L76" s="148" t="n">
        <v>0</v>
      </c>
      <c r="M76" s="148" t="n">
        <v>0</v>
      </c>
      <c r="N76" s="148" t="n">
        <v>0</v>
      </c>
      <c r="O76" s="148" t="n">
        <v>0</v>
      </c>
      <c r="P76" s="148" t="n">
        <v>0</v>
      </c>
      <c r="Q76" s="148" t="n">
        <v>0</v>
      </c>
      <c r="R76" s="148" t="n">
        <v>0</v>
      </c>
      <c r="S76" s="148" t="n">
        <v>0</v>
      </c>
      <c r="T76" s="148" t="n">
        <v>0</v>
      </c>
      <c r="U76" s="148" t="n">
        <v>0</v>
      </c>
      <c r="V76" s="148" t="n">
        <v>0</v>
      </c>
      <c r="W76" s="148" t="n">
        <v>0</v>
      </c>
      <c r="X76" s="148" t="n">
        <v>0</v>
      </c>
      <c r="Y76" s="148" t="n">
        <v>0</v>
      </c>
      <c r="Z76" s="148" t="n">
        <v>0</v>
      </c>
      <c r="AA76" s="148" t="n">
        <v>0</v>
      </c>
      <c r="AB76" s="148" t="n">
        <v>0</v>
      </c>
      <c r="AC76" s="148" t="n">
        <v>0</v>
      </c>
      <c r="AD76" s="148" t="n">
        <v>0</v>
      </c>
      <c r="AE76" s="148" t="n">
        <v>0</v>
      </c>
      <c r="AF76" s="148" t="n">
        <v>0</v>
      </c>
      <c r="AG76" s="148" t="n">
        <v>0</v>
      </c>
      <c r="AH76" s="148" t="n">
        <v>0</v>
      </c>
      <c r="AI76" s="148" t="n">
        <v>0</v>
      </c>
      <c r="AJ76" s="148" t="n">
        <v>0</v>
      </c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  <c r="BX76" s="148"/>
      <c r="BY76" s="148"/>
      <c r="BZ76" s="148"/>
      <c r="CA76" s="148"/>
      <c r="CB76" s="148"/>
      <c r="CC76" s="148"/>
      <c r="CD76" s="148"/>
      <c r="CE76" s="148"/>
      <c r="CF76" s="148"/>
      <c r="CG76" s="148"/>
      <c r="CH76" s="148"/>
      <c r="CI76" s="148"/>
      <c r="CJ76" s="148"/>
      <c r="CK76" s="148"/>
      <c r="CL76" s="148"/>
      <c r="CM76" s="148"/>
      <c r="CN76" s="148"/>
      <c r="CO76" s="148"/>
      <c r="CP76" s="148"/>
      <c r="CQ76" s="148"/>
      <c r="CR76" s="148"/>
      <c r="CS76" s="148"/>
      <c r="CT76" s="148"/>
      <c r="CU76" s="148"/>
      <c r="CV76" s="148"/>
      <c r="CW76" s="148"/>
      <c r="CX76" s="148"/>
      <c r="CY76" s="148"/>
      <c r="CZ76" s="148"/>
      <c r="DA76" s="148"/>
      <c r="DB76" s="148"/>
      <c r="DC76" s="148"/>
      <c r="DD76" s="148"/>
      <c r="DE76" s="148"/>
      <c r="DF76" s="148"/>
      <c r="DG76" s="148"/>
      <c r="DH76" s="148"/>
      <c r="DI76" s="148"/>
      <c r="DJ76" s="148"/>
      <c r="DK76" s="148"/>
      <c r="DL76" s="148"/>
      <c r="DM76" s="148"/>
      <c r="DN76" s="148"/>
    </row>
    <row r="77" customFormat="false" ht="12.75" hidden="false" customHeight="false" outlineLevel="0" collapsed="false">
      <c r="A77" s="0" t="s">
        <v>188</v>
      </c>
      <c r="B77" s="0" t="s">
        <v>189</v>
      </c>
      <c r="C77" s="0" t="n">
        <v>34</v>
      </c>
      <c r="D77" s="0" t="s">
        <v>89</v>
      </c>
      <c r="E77" s="15" t="n">
        <v>0</v>
      </c>
      <c r="F77" s="15" t="n">
        <v>0</v>
      </c>
      <c r="G77" s="148" t="n">
        <v>0</v>
      </c>
      <c r="H77" s="148" t="n">
        <v>0</v>
      </c>
      <c r="I77" s="148" t="n">
        <v>0</v>
      </c>
      <c r="J77" s="148" t="n">
        <v>0</v>
      </c>
      <c r="K77" s="148" t="n">
        <v>0</v>
      </c>
      <c r="L77" s="148" t="n">
        <v>0</v>
      </c>
      <c r="M77" s="148" t="n">
        <v>0</v>
      </c>
      <c r="N77" s="148" t="n">
        <v>0</v>
      </c>
      <c r="O77" s="148" t="n">
        <v>0</v>
      </c>
      <c r="P77" s="148" t="n">
        <v>0</v>
      </c>
      <c r="Q77" s="148" t="n">
        <v>0</v>
      </c>
      <c r="R77" s="148" t="n">
        <v>0</v>
      </c>
      <c r="S77" s="148" t="n">
        <v>0</v>
      </c>
      <c r="T77" s="148" t="n">
        <v>0</v>
      </c>
      <c r="U77" s="148" t="n">
        <v>0</v>
      </c>
      <c r="V77" s="148" t="n">
        <v>0</v>
      </c>
      <c r="W77" s="148" t="n">
        <v>0</v>
      </c>
      <c r="X77" s="148" t="n">
        <v>0</v>
      </c>
      <c r="Y77" s="148" t="n">
        <v>0</v>
      </c>
      <c r="Z77" s="148" t="n">
        <v>0</v>
      </c>
      <c r="AA77" s="148" t="n">
        <v>0</v>
      </c>
      <c r="AB77" s="148" t="n">
        <v>0</v>
      </c>
      <c r="AC77" s="148" t="n">
        <v>0</v>
      </c>
      <c r="AD77" s="148" t="n">
        <v>0</v>
      </c>
      <c r="AE77" s="148" t="n">
        <v>0</v>
      </c>
      <c r="AF77" s="148" t="n">
        <v>0</v>
      </c>
      <c r="AG77" s="148" t="n">
        <v>0</v>
      </c>
      <c r="AH77" s="148" t="n">
        <v>0</v>
      </c>
      <c r="AI77" s="148" t="n">
        <v>0</v>
      </c>
      <c r="AJ77" s="148" t="n">
        <v>0</v>
      </c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/>
      <c r="CG77" s="148"/>
      <c r="CH77" s="148"/>
      <c r="CI77" s="148"/>
      <c r="CJ77" s="148"/>
      <c r="CK77" s="148"/>
      <c r="CL77" s="148"/>
      <c r="CM77" s="148"/>
      <c r="CN77" s="148"/>
      <c r="CO77" s="148"/>
      <c r="CP77" s="148"/>
      <c r="CQ77" s="148"/>
      <c r="CR77" s="148"/>
      <c r="CS77" s="148"/>
      <c r="CT77" s="148"/>
      <c r="CU77" s="148"/>
      <c r="CV77" s="148"/>
      <c r="CW77" s="148"/>
      <c r="CX77" s="148"/>
      <c r="CY77" s="148"/>
      <c r="CZ77" s="148"/>
      <c r="DA77" s="148"/>
      <c r="DB77" s="148"/>
      <c r="DC77" s="148"/>
      <c r="DD77" s="148"/>
      <c r="DE77" s="148"/>
      <c r="DF77" s="148"/>
      <c r="DG77" s="148"/>
      <c r="DH77" s="148"/>
      <c r="DI77" s="148"/>
      <c r="DJ77" s="148"/>
      <c r="DK77" s="148"/>
      <c r="DL77" s="148"/>
      <c r="DM77" s="148"/>
      <c r="DN77" s="148"/>
    </row>
    <row r="78" customFormat="false" ht="12.75" hidden="false" customHeight="false" outlineLevel="0" collapsed="false">
      <c r="A78" s="0" t="s">
        <v>188</v>
      </c>
      <c r="B78" s="0" t="s">
        <v>189</v>
      </c>
      <c r="C78" s="0" t="n">
        <v>35</v>
      </c>
      <c r="D78" s="0" t="s">
        <v>90</v>
      </c>
      <c r="E78" s="15" t="n">
        <v>0</v>
      </c>
      <c r="F78" s="15" t="n">
        <v>0</v>
      </c>
      <c r="G78" s="148" t="n">
        <v>0</v>
      </c>
      <c r="H78" s="148" t="n">
        <v>0</v>
      </c>
      <c r="I78" s="148" t="n">
        <v>0</v>
      </c>
      <c r="J78" s="148" t="n">
        <v>0</v>
      </c>
      <c r="K78" s="148" t="n">
        <v>0</v>
      </c>
      <c r="L78" s="148" t="n">
        <v>0</v>
      </c>
      <c r="M78" s="148" t="n">
        <v>0</v>
      </c>
      <c r="N78" s="148" t="n">
        <v>0</v>
      </c>
      <c r="O78" s="148" t="n">
        <v>0</v>
      </c>
      <c r="P78" s="148" t="n">
        <v>0</v>
      </c>
      <c r="Q78" s="148" t="n">
        <v>0</v>
      </c>
      <c r="R78" s="148" t="n">
        <v>0</v>
      </c>
      <c r="S78" s="148" t="n">
        <v>0</v>
      </c>
      <c r="T78" s="148" t="n">
        <v>0</v>
      </c>
      <c r="U78" s="148" t="n">
        <v>0</v>
      </c>
      <c r="V78" s="148" t="n">
        <v>0</v>
      </c>
      <c r="W78" s="148" t="n">
        <v>0</v>
      </c>
      <c r="X78" s="148" t="n">
        <v>0</v>
      </c>
      <c r="Y78" s="148" t="n">
        <v>0</v>
      </c>
      <c r="Z78" s="148" t="n">
        <v>0</v>
      </c>
      <c r="AA78" s="148" t="n">
        <v>0</v>
      </c>
      <c r="AB78" s="148" t="n">
        <v>0</v>
      </c>
      <c r="AC78" s="148" t="n">
        <v>0</v>
      </c>
      <c r="AD78" s="148" t="n">
        <v>0</v>
      </c>
      <c r="AE78" s="148" t="n">
        <v>0</v>
      </c>
      <c r="AF78" s="148" t="n">
        <v>0</v>
      </c>
      <c r="AG78" s="148" t="n">
        <v>0</v>
      </c>
      <c r="AH78" s="148" t="n">
        <v>0</v>
      </c>
      <c r="AI78" s="148" t="n">
        <v>0</v>
      </c>
      <c r="AJ78" s="148" t="n">
        <v>0</v>
      </c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  <c r="CI78" s="148"/>
      <c r="CJ78" s="148"/>
      <c r="CK78" s="148"/>
      <c r="CL78" s="148"/>
      <c r="CM78" s="148"/>
      <c r="CN78" s="148"/>
      <c r="CO78" s="148"/>
      <c r="CP78" s="148"/>
      <c r="CQ78" s="148"/>
      <c r="CR78" s="148"/>
      <c r="CS78" s="148"/>
      <c r="CT78" s="148"/>
      <c r="CU78" s="148"/>
      <c r="CV78" s="148"/>
      <c r="CW78" s="148"/>
      <c r="CX78" s="148"/>
      <c r="CY78" s="148"/>
      <c r="CZ78" s="148"/>
      <c r="DA78" s="148"/>
      <c r="DB78" s="148"/>
      <c r="DC78" s="148"/>
      <c r="DD78" s="148"/>
      <c r="DE78" s="148"/>
      <c r="DF78" s="148"/>
      <c r="DG78" s="148"/>
      <c r="DH78" s="148"/>
      <c r="DI78" s="148"/>
      <c r="DJ78" s="148"/>
      <c r="DK78" s="148"/>
      <c r="DL78" s="148"/>
      <c r="DM78" s="148"/>
      <c r="DN78" s="148"/>
    </row>
    <row r="79" customFormat="false" ht="12.75" hidden="false" customHeight="false" outlineLevel="0" collapsed="false">
      <c r="A79" s="0" t="s">
        <v>188</v>
      </c>
      <c r="B79" s="0" t="s">
        <v>189</v>
      </c>
      <c r="C79" s="0" t="n">
        <v>36</v>
      </c>
      <c r="D79" s="0" t="s">
        <v>91</v>
      </c>
      <c r="E79" s="15" t="n">
        <v>0</v>
      </c>
      <c r="F79" s="15" t="n">
        <v>0</v>
      </c>
      <c r="G79" s="148" t="n">
        <v>0</v>
      </c>
      <c r="H79" s="148" t="n">
        <v>0</v>
      </c>
      <c r="I79" s="148" t="n">
        <v>0</v>
      </c>
      <c r="J79" s="148" t="n">
        <v>0</v>
      </c>
      <c r="K79" s="148" t="n">
        <v>0</v>
      </c>
      <c r="L79" s="148" t="n">
        <v>0</v>
      </c>
      <c r="M79" s="148" t="n">
        <v>0</v>
      </c>
      <c r="N79" s="148" t="n">
        <v>0</v>
      </c>
      <c r="O79" s="148" t="n">
        <v>0</v>
      </c>
      <c r="P79" s="148" t="n">
        <v>0</v>
      </c>
      <c r="Q79" s="148" t="n">
        <v>0</v>
      </c>
      <c r="R79" s="148" t="n">
        <v>0</v>
      </c>
      <c r="S79" s="148" t="n">
        <v>0</v>
      </c>
      <c r="T79" s="148" t="n">
        <v>0</v>
      </c>
      <c r="U79" s="148" t="n">
        <v>0</v>
      </c>
      <c r="V79" s="148" t="n">
        <v>0</v>
      </c>
      <c r="W79" s="148" t="n">
        <v>0</v>
      </c>
      <c r="X79" s="148" t="n">
        <v>0</v>
      </c>
      <c r="Y79" s="148" t="n">
        <v>0</v>
      </c>
      <c r="Z79" s="148" t="n">
        <v>0</v>
      </c>
      <c r="AA79" s="148" t="n">
        <v>0</v>
      </c>
      <c r="AB79" s="148" t="n">
        <v>0</v>
      </c>
      <c r="AC79" s="148" t="n">
        <v>0</v>
      </c>
      <c r="AD79" s="148" t="n">
        <v>0</v>
      </c>
      <c r="AE79" s="148" t="n">
        <v>0</v>
      </c>
      <c r="AF79" s="148" t="n">
        <v>0</v>
      </c>
      <c r="AG79" s="148" t="n">
        <v>0</v>
      </c>
      <c r="AH79" s="148" t="n">
        <v>0</v>
      </c>
      <c r="AI79" s="148" t="n">
        <v>0</v>
      </c>
      <c r="AJ79" s="148" t="n">
        <v>0</v>
      </c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  <c r="CP79" s="148"/>
      <c r="CQ79" s="148"/>
      <c r="CR79" s="148"/>
      <c r="CS79" s="148"/>
      <c r="CT79" s="148"/>
      <c r="CU79" s="148"/>
      <c r="CV79" s="148"/>
      <c r="CW79" s="148"/>
      <c r="CX79" s="148"/>
      <c r="CY79" s="148"/>
      <c r="CZ79" s="148"/>
      <c r="DA79" s="148"/>
      <c r="DB79" s="148"/>
      <c r="DC79" s="148"/>
      <c r="DD79" s="148"/>
      <c r="DE79" s="148"/>
      <c r="DF79" s="148"/>
      <c r="DG79" s="148"/>
      <c r="DH79" s="148"/>
      <c r="DI79" s="148"/>
      <c r="DJ79" s="148"/>
      <c r="DK79" s="148"/>
      <c r="DL79" s="148"/>
      <c r="DM79" s="148"/>
      <c r="DN79" s="148"/>
    </row>
    <row r="80" customFormat="false" ht="12.75" hidden="false" customHeight="false" outlineLevel="0" collapsed="false">
      <c r="A80" s="0" t="s">
        <v>188</v>
      </c>
      <c r="B80" s="0" t="s">
        <v>189</v>
      </c>
      <c r="C80" s="0" t="n">
        <v>37</v>
      </c>
      <c r="D80" s="0" t="s">
        <v>92</v>
      </c>
      <c r="E80" s="15" t="n">
        <v>0</v>
      </c>
      <c r="F80" s="15" t="n">
        <v>0</v>
      </c>
      <c r="G80" s="148" t="n">
        <v>0</v>
      </c>
      <c r="H80" s="148" t="n">
        <v>0</v>
      </c>
      <c r="I80" s="148" t="n">
        <v>0</v>
      </c>
      <c r="J80" s="148" t="n">
        <v>0</v>
      </c>
      <c r="K80" s="148" t="n">
        <v>0</v>
      </c>
      <c r="L80" s="148" t="n">
        <v>0</v>
      </c>
      <c r="M80" s="148" t="n">
        <v>0</v>
      </c>
      <c r="N80" s="148" t="n">
        <v>0</v>
      </c>
      <c r="O80" s="148" t="n">
        <v>0</v>
      </c>
      <c r="P80" s="148" t="n">
        <v>0</v>
      </c>
      <c r="Q80" s="148" t="n">
        <v>0</v>
      </c>
      <c r="R80" s="148" t="n">
        <v>0</v>
      </c>
      <c r="S80" s="148" t="n">
        <v>0</v>
      </c>
      <c r="T80" s="148" t="n">
        <v>0</v>
      </c>
      <c r="U80" s="148" t="n">
        <v>0</v>
      </c>
      <c r="V80" s="148" t="n">
        <v>0</v>
      </c>
      <c r="W80" s="148" t="n">
        <v>0</v>
      </c>
      <c r="X80" s="148" t="n">
        <v>0</v>
      </c>
      <c r="Y80" s="148" t="n">
        <v>0</v>
      </c>
      <c r="Z80" s="148" t="n">
        <v>0</v>
      </c>
      <c r="AA80" s="148" t="n">
        <v>0</v>
      </c>
      <c r="AB80" s="148" t="n">
        <v>0</v>
      </c>
      <c r="AC80" s="148" t="n">
        <v>0</v>
      </c>
      <c r="AD80" s="148" t="n">
        <v>0</v>
      </c>
      <c r="AE80" s="148" t="n">
        <v>0</v>
      </c>
      <c r="AF80" s="148" t="n">
        <v>0</v>
      </c>
      <c r="AG80" s="148" t="n">
        <v>0</v>
      </c>
      <c r="AH80" s="148" t="n">
        <v>0</v>
      </c>
      <c r="AI80" s="148" t="n">
        <v>0</v>
      </c>
      <c r="AJ80" s="148" t="n">
        <v>0</v>
      </c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/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  <c r="CP80" s="148"/>
      <c r="CQ80" s="148"/>
      <c r="CR80" s="148"/>
      <c r="CS80" s="148"/>
      <c r="CT80" s="148"/>
      <c r="CU80" s="148"/>
      <c r="CV80" s="148"/>
      <c r="CW80" s="148"/>
      <c r="CX80" s="148"/>
      <c r="CY80" s="148"/>
      <c r="CZ80" s="148"/>
      <c r="DA80" s="148"/>
      <c r="DB80" s="148"/>
      <c r="DC80" s="148"/>
      <c r="DD80" s="148"/>
      <c r="DE80" s="148"/>
      <c r="DF80" s="148"/>
      <c r="DG80" s="148"/>
      <c r="DH80" s="148"/>
      <c r="DI80" s="148"/>
      <c r="DJ80" s="148"/>
      <c r="DK80" s="148"/>
      <c r="DL80" s="148"/>
      <c r="DM80" s="148"/>
      <c r="DN80" s="148"/>
    </row>
    <row r="81" customFormat="false" ht="12.75" hidden="false" customHeight="false" outlineLevel="0" collapsed="false">
      <c r="A81" s="0" t="s">
        <v>188</v>
      </c>
      <c r="B81" s="0" t="s">
        <v>189</v>
      </c>
      <c r="C81" s="0" t="n">
        <v>38</v>
      </c>
      <c r="D81" s="0" t="s">
        <v>93</v>
      </c>
      <c r="E81" s="15" t="n">
        <v>0</v>
      </c>
      <c r="F81" s="15" t="n">
        <v>0</v>
      </c>
      <c r="G81" s="148" t="n">
        <v>0</v>
      </c>
      <c r="H81" s="148" t="n">
        <v>0</v>
      </c>
      <c r="I81" s="148" t="n">
        <v>0</v>
      </c>
      <c r="J81" s="148" t="n">
        <v>0</v>
      </c>
      <c r="K81" s="148" t="n">
        <v>0</v>
      </c>
      <c r="L81" s="148" t="n">
        <v>0</v>
      </c>
      <c r="M81" s="148" t="n">
        <v>0</v>
      </c>
      <c r="N81" s="148" t="n">
        <v>0</v>
      </c>
      <c r="O81" s="148" t="n">
        <v>0</v>
      </c>
      <c r="P81" s="148" t="n">
        <v>0</v>
      </c>
      <c r="Q81" s="148" t="n">
        <v>0</v>
      </c>
      <c r="R81" s="148" t="n">
        <v>0</v>
      </c>
      <c r="S81" s="148" t="n">
        <v>0</v>
      </c>
      <c r="T81" s="148" t="n">
        <v>0</v>
      </c>
      <c r="U81" s="148" t="n">
        <v>0</v>
      </c>
      <c r="V81" s="148" t="n">
        <v>0</v>
      </c>
      <c r="W81" s="148" t="n">
        <v>0</v>
      </c>
      <c r="X81" s="148" t="n">
        <v>0</v>
      </c>
      <c r="Y81" s="148" t="n">
        <v>0</v>
      </c>
      <c r="Z81" s="148" t="n">
        <v>0</v>
      </c>
      <c r="AA81" s="148" t="n">
        <v>0</v>
      </c>
      <c r="AB81" s="148" t="n">
        <v>0</v>
      </c>
      <c r="AC81" s="148" t="n">
        <v>0</v>
      </c>
      <c r="AD81" s="148" t="n">
        <v>0</v>
      </c>
      <c r="AE81" s="148" t="n">
        <v>0</v>
      </c>
      <c r="AF81" s="148" t="n">
        <v>0</v>
      </c>
      <c r="AG81" s="148" t="n">
        <v>0</v>
      </c>
      <c r="AH81" s="148" t="n">
        <v>0</v>
      </c>
      <c r="AI81" s="148" t="n">
        <v>0</v>
      </c>
      <c r="AJ81" s="148" t="n">
        <v>0</v>
      </c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/>
      <c r="DC81" s="148"/>
      <c r="DD81" s="148"/>
      <c r="DE81" s="148"/>
      <c r="DF81" s="148"/>
      <c r="DG81" s="148"/>
      <c r="DH81" s="148"/>
      <c r="DI81" s="148"/>
      <c r="DJ81" s="148"/>
      <c r="DK81" s="148"/>
      <c r="DL81" s="148"/>
      <c r="DM81" s="148"/>
      <c r="DN81" s="148"/>
    </row>
    <row r="82" customFormat="false" ht="12.75" hidden="false" customHeight="false" outlineLevel="0" collapsed="false">
      <c r="A82" s="0" t="s">
        <v>188</v>
      </c>
      <c r="B82" s="0" t="s">
        <v>189</v>
      </c>
      <c r="C82" s="0" t="n">
        <v>39</v>
      </c>
      <c r="D82" s="0" t="s">
        <v>94</v>
      </c>
      <c r="E82" s="15" t="n">
        <v>0</v>
      </c>
      <c r="F82" s="15" t="n">
        <v>0</v>
      </c>
      <c r="G82" s="148" t="n">
        <v>0</v>
      </c>
      <c r="H82" s="148" t="n">
        <v>0</v>
      </c>
      <c r="I82" s="148" t="n">
        <v>0</v>
      </c>
      <c r="J82" s="148" t="n">
        <v>0</v>
      </c>
      <c r="K82" s="148" t="n">
        <v>0</v>
      </c>
      <c r="L82" s="148" t="n">
        <v>0</v>
      </c>
      <c r="M82" s="148" t="n">
        <v>0</v>
      </c>
      <c r="N82" s="148" t="n">
        <v>0</v>
      </c>
      <c r="O82" s="148" t="n">
        <v>0</v>
      </c>
      <c r="P82" s="148" t="n">
        <v>0</v>
      </c>
      <c r="Q82" s="148" t="n">
        <v>0</v>
      </c>
      <c r="R82" s="148" t="n">
        <v>0</v>
      </c>
      <c r="S82" s="148" t="n">
        <v>0</v>
      </c>
      <c r="T82" s="148" t="n">
        <v>0</v>
      </c>
      <c r="U82" s="148" t="n">
        <v>0</v>
      </c>
      <c r="V82" s="148" t="n">
        <v>0</v>
      </c>
      <c r="W82" s="148" t="n">
        <v>0</v>
      </c>
      <c r="X82" s="148" t="n">
        <v>0</v>
      </c>
      <c r="Y82" s="148" t="n">
        <v>0</v>
      </c>
      <c r="Z82" s="148" t="n">
        <v>0</v>
      </c>
      <c r="AA82" s="148" t="n">
        <v>0</v>
      </c>
      <c r="AB82" s="148" t="n">
        <v>0</v>
      </c>
      <c r="AC82" s="148" t="n">
        <v>0</v>
      </c>
      <c r="AD82" s="148" t="n">
        <v>0</v>
      </c>
      <c r="AE82" s="148" t="n">
        <v>0</v>
      </c>
      <c r="AF82" s="148" t="n">
        <v>0</v>
      </c>
      <c r="AG82" s="148" t="n">
        <v>0</v>
      </c>
      <c r="AH82" s="148" t="n">
        <v>0</v>
      </c>
      <c r="AI82" s="148" t="n">
        <v>0</v>
      </c>
      <c r="AJ82" s="148" t="n">
        <v>0</v>
      </c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  <c r="BX82" s="148"/>
      <c r="BY82" s="148"/>
      <c r="BZ82" s="148"/>
      <c r="CA82" s="148"/>
      <c r="CB82" s="148"/>
      <c r="CC82" s="148"/>
      <c r="CD82" s="148"/>
      <c r="CE82" s="148"/>
      <c r="CF82" s="148"/>
      <c r="CG82" s="148"/>
      <c r="CH82" s="148"/>
      <c r="CI82" s="148"/>
      <c r="CJ82" s="148"/>
      <c r="CK82" s="148"/>
      <c r="CL82" s="148"/>
      <c r="CM82" s="148"/>
      <c r="CN82" s="148"/>
      <c r="CO82" s="148"/>
      <c r="CP82" s="148"/>
      <c r="CQ82" s="148"/>
      <c r="CR82" s="148"/>
      <c r="CS82" s="148"/>
      <c r="CT82" s="148"/>
      <c r="CU82" s="148"/>
      <c r="CV82" s="148"/>
      <c r="CW82" s="148"/>
      <c r="CX82" s="148"/>
      <c r="CY82" s="148"/>
      <c r="CZ82" s="148"/>
      <c r="DA82" s="148"/>
      <c r="DB82" s="148"/>
      <c r="DC82" s="148"/>
      <c r="DD82" s="148"/>
      <c r="DE82" s="148"/>
      <c r="DF82" s="148"/>
      <c r="DG82" s="148"/>
      <c r="DH82" s="148"/>
      <c r="DI82" s="148"/>
      <c r="DJ82" s="148"/>
      <c r="DK82" s="148"/>
      <c r="DL82" s="148"/>
      <c r="DM82" s="148"/>
      <c r="DN82" s="148"/>
    </row>
    <row r="83" customFormat="false" ht="12.75" hidden="false" customHeight="false" outlineLevel="0" collapsed="false">
      <c r="A83" s="0" t="s">
        <v>188</v>
      </c>
      <c r="B83" s="0" t="s">
        <v>189</v>
      </c>
      <c r="C83" s="0" t="n">
        <v>40</v>
      </c>
      <c r="D83" s="0" t="s">
        <v>95</v>
      </c>
      <c r="E83" s="15" t="n">
        <v>0</v>
      </c>
      <c r="F83" s="15" t="n">
        <v>0</v>
      </c>
      <c r="G83" s="148" t="n">
        <v>0</v>
      </c>
      <c r="H83" s="148" t="n">
        <v>0</v>
      </c>
      <c r="I83" s="148" t="n">
        <v>0</v>
      </c>
      <c r="J83" s="148" t="n">
        <v>0</v>
      </c>
      <c r="K83" s="148" t="n">
        <v>0</v>
      </c>
      <c r="L83" s="148" t="n">
        <v>0</v>
      </c>
      <c r="M83" s="148" t="n">
        <v>0</v>
      </c>
      <c r="N83" s="148" t="n">
        <v>0</v>
      </c>
      <c r="O83" s="148" t="n">
        <v>0</v>
      </c>
      <c r="P83" s="148" t="n">
        <v>0</v>
      </c>
      <c r="Q83" s="148" t="n">
        <v>0</v>
      </c>
      <c r="R83" s="148" t="n">
        <v>0</v>
      </c>
      <c r="S83" s="148" t="n">
        <v>0</v>
      </c>
      <c r="T83" s="148" t="n">
        <v>0</v>
      </c>
      <c r="U83" s="148" t="n">
        <v>0</v>
      </c>
      <c r="V83" s="148" t="n">
        <v>0</v>
      </c>
      <c r="W83" s="148" t="n">
        <v>0</v>
      </c>
      <c r="X83" s="148" t="n">
        <v>0</v>
      </c>
      <c r="Y83" s="148" t="n">
        <v>0</v>
      </c>
      <c r="Z83" s="148" t="n">
        <v>0</v>
      </c>
      <c r="AA83" s="148" t="n">
        <v>0</v>
      </c>
      <c r="AB83" s="148" t="n">
        <v>0</v>
      </c>
      <c r="AC83" s="148" t="n">
        <v>0</v>
      </c>
      <c r="AD83" s="148" t="n">
        <v>0</v>
      </c>
      <c r="AE83" s="148" t="n">
        <v>0</v>
      </c>
      <c r="AF83" s="148" t="n">
        <v>0</v>
      </c>
      <c r="AG83" s="148" t="n">
        <v>0</v>
      </c>
      <c r="AH83" s="148" t="n">
        <v>0</v>
      </c>
      <c r="AI83" s="148" t="n">
        <v>0</v>
      </c>
      <c r="AJ83" s="148" t="n">
        <v>0</v>
      </c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48"/>
      <c r="CE83" s="148"/>
      <c r="CF83" s="148"/>
      <c r="CG83" s="148"/>
      <c r="CH83" s="148"/>
      <c r="CI83" s="148"/>
      <c r="CJ83" s="148"/>
      <c r="CK83" s="148"/>
      <c r="CL83" s="148"/>
      <c r="CM83" s="148"/>
      <c r="CN83" s="148"/>
      <c r="CO83" s="148"/>
      <c r="CP83" s="148"/>
      <c r="CQ83" s="148"/>
      <c r="CR83" s="148"/>
      <c r="CS83" s="148"/>
      <c r="CT83" s="148"/>
      <c r="CU83" s="148"/>
      <c r="CV83" s="148"/>
      <c r="CW83" s="148"/>
      <c r="CX83" s="148"/>
      <c r="CY83" s="148"/>
      <c r="CZ83" s="148"/>
      <c r="DA83" s="148"/>
      <c r="DB83" s="148"/>
      <c r="DC83" s="148"/>
      <c r="DD83" s="148"/>
      <c r="DE83" s="148"/>
      <c r="DF83" s="148"/>
      <c r="DG83" s="148"/>
      <c r="DH83" s="148"/>
      <c r="DI83" s="148"/>
      <c r="DJ83" s="148"/>
      <c r="DK83" s="148"/>
      <c r="DL83" s="148"/>
      <c r="DM83" s="148"/>
      <c r="DN83" s="148"/>
    </row>
    <row r="84" customFormat="false" ht="12.75" hidden="false" customHeight="false" outlineLevel="0" collapsed="false">
      <c r="A84" s="0" t="s">
        <v>190</v>
      </c>
      <c r="B84" s="0" t="s">
        <v>105</v>
      </c>
      <c r="C84" s="0" t="n">
        <v>1</v>
      </c>
      <c r="D84" s="0" t="s">
        <v>42</v>
      </c>
      <c r="E84" s="15" t="n">
        <v>6206940</v>
      </c>
      <c r="F84" s="15" t="n">
        <v>6390265.72</v>
      </c>
      <c r="G84" s="148" t="n">
        <v>0</v>
      </c>
      <c r="H84" s="148" t="n">
        <v>3848545.33</v>
      </c>
      <c r="I84" s="148" t="n">
        <v>28</v>
      </c>
      <c r="J84" s="148" t="n">
        <v>1.8</v>
      </c>
      <c r="K84" s="148" t="n">
        <v>0</v>
      </c>
      <c r="L84" s="148" t="n">
        <v>56424.42</v>
      </c>
      <c r="M84" s="148" t="n">
        <v>0</v>
      </c>
      <c r="N84" s="148" t="n">
        <v>0</v>
      </c>
      <c r="O84" s="148" t="n">
        <v>0</v>
      </c>
      <c r="P84" s="148" t="n">
        <v>0</v>
      </c>
      <c r="Q84" s="148" t="n">
        <v>0</v>
      </c>
      <c r="R84" s="148" t="n">
        <v>0</v>
      </c>
      <c r="S84" s="148" t="n">
        <v>0</v>
      </c>
      <c r="T84" s="148" t="n">
        <v>0</v>
      </c>
      <c r="U84" s="148" t="n">
        <v>0</v>
      </c>
      <c r="V84" s="148" t="n">
        <v>0</v>
      </c>
      <c r="W84" s="148" t="n">
        <v>0</v>
      </c>
      <c r="X84" s="148" t="n">
        <v>-3960185</v>
      </c>
      <c r="Y84" s="148" t="n">
        <v>0</v>
      </c>
      <c r="Z84" s="148" t="n">
        <v>0</v>
      </c>
      <c r="AA84" s="148" t="n">
        <v>0</v>
      </c>
      <c r="AB84" s="148" t="n">
        <v>0</v>
      </c>
      <c r="AC84" s="148" t="n">
        <v>0</v>
      </c>
      <c r="AD84" s="148" t="n">
        <v>0</v>
      </c>
      <c r="AE84" s="148" t="n">
        <v>0</v>
      </c>
      <c r="AF84" s="148" t="n">
        <v>0</v>
      </c>
      <c r="AG84" s="148" t="n">
        <v>0</v>
      </c>
      <c r="AH84" s="148" t="n">
        <v>0</v>
      </c>
      <c r="AI84" s="148" t="n">
        <v>0</v>
      </c>
      <c r="AJ84" s="148" t="n">
        <v>0</v>
      </c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48"/>
      <c r="CE84" s="148"/>
      <c r="CF84" s="148"/>
      <c r="CG84" s="148"/>
      <c r="CH84" s="148"/>
      <c r="CI84" s="148"/>
      <c r="CJ84" s="148"/>
      <c r="CK84" s="148"/>
      <c r="CL84" s="148"/>
      <c r="CM84" s="148"/>
      <c r="CN84" s="148"/>
      <c r="CO84" s="148"/>
      <c r="CP84" s="148"/>
      <c r="CQ84" s="148"/>
      <c r="CR84" s="148"/>
      <c r="CS84" s="148"/>
      <c r="CT84" s="148"/>
      <c r="CU84" s="148"/>
      <c r="CV84" s="148"/>
      <c r="CW84" s="148"/>
      <c r="CX84" s="148"/>
      <c r="CY84" s="148"/>
      <c r="CZ84" s="148"/>
      <c r="DA84" s="148"/>
      <c r="DB84" s="148"/>
      <c r="DC84" s="148"/>
      <c r="DD84" s="148"/>
      <c r="DE84" s="148"/>
      <c r="DF84" s="148"/>
      <c r="DG84" s="148"/>
      <c r="DH84" s="148"/>
      <c r="DI84" s="148"/>
      <c r="DJ84" s="148"/>
      <c r="DK84" s="148"/>
      <c r="DL84" s="148"/>
      <c r="DM84" s="148"/>
      <c r="DN84" s="148"/>
    </row>
    <row r="85" customFormat="false" ht="12.75" hidden="false" customHeight="false" outlineLevel="0" collapsed="false">
      <c r="A85" s="0" t="s">
        <v>190</v>
      </c>
      <c r="B85" s="0" t="s">
        <v>105</v>
      </c>
      <c r="C85" s="0" t="n">
        <v>2</v>
      </c>
      <c r="D85" s="0" t="s">
        <v>43</v>
      </c>
      <c r="E85" s="15" t="n">
        <v>0</v>
      </c>
      <c r="F85" s="15" t="n">
        <v>0</v>
      </c>
      <c r="G85" s="148" t="n">
        <v>0</v>
      </c>
      <c r="H85" s="148" t="n">
        <v>0</v>
      </c>
      <c r="I85" s="148" t="n">
        <v>0</v>
      </c>
      <c r="J85" s="148" t="n">
        <v>0</v>
      </c>
      <c r="K85" s="148" t="n">
        <v>0</v>
      </c>
      <c r="L85" s="148" t="n">
        <v>0</v>
      </c>
      <c r="M85" s="148" t="n">
        <v>0</v>
      </c>
      <c r="N85" s="148" t="n">
        <v>0</v>
      </c>
      <c r="O85" s="148" t="n">
        <v>0</v>
      </c>
      <c r="P85" s="148" t="n">
        <v>0</v>
      </c>
      <c r="Q85" s="148" t="n">
        <v>0</v>
      </c>
      <c r="R85" s="148" t="n">
        <v>0</v>
      </c>
      <c r="S85" s="148" t="n">
        <v>0</v>
      </c>
      <c r="T85" s="148" t="n">
        <v>0</v>
      </c>
      <c r="U85" s="148" t="n">
        <v>0</v>
      </c>
      <c r="V85" s="148" t="n">
        <v>0</v>
      </c>
      <c r="W85" s="148" t="n">
        <v>0</v>
      </c>
      <c r="X85" s="148" t="n">
        <v>0</v>
      </c>
      <c r="Y85" s="148" t="n">
        <v>0</v>
      </c>
      <c r="Z85" s="148" t="n">
        <v>0</v>
      </c>
      <c r="AA85" s="148" t="n">
        <v>0</v>
      </c>
      <c r="AB85" s="148" t="n">
        <v>0</v>
      </c>
      <c r="AC85" s="148" t="n">
        <v>0</v>
      </c>
      <c r="AD85" s="148" t="n">
        <v>0</v>
      </c>
      <c r="AE85" s="148" t="n">
        <v>0</v>
      </c>
      <c r="AF85" s="148" t="n">
        <v>0</v>
      </c>
      <c r="AG85" s="148" t="n">
        <v>0</v>
      </c>
      <c r="AH85" s="148" t="n">
        <v>0</v>
      </c>
      <c r="AI85" s="148" t="n">
        <v>0</v>
      </c>
      <c r="AJ85" s="148" t="n">
        <v>0</v>
      </c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  <c r="BX85" s="148"/>
      <c r="BY85" s="148"/>
      <c r="BZ85" s="148"/>
      <c r="CA85" s="148"/>
      <c r="CB85" s="148"/>
      <c r="CC85" s="148"/>
      <c r="CD85" s="148"/>
      <c r="CE85" s="148"/>
      <c r="CF85" s="148"/>
      <c r="CG85" s="148"/>
      <c r="CH85" s="148"/>
      <c r="CI85" s="148"/>
      <c r="CJ85" s="148"/>
      <c r="CK85" s="148"/>
      <c r="CL85" s="148"/>
      <c r="CM85" s="148"/>
      <c r="CN85" s="148"/>
      <c r="CO85" s="148"/>
      <c r="CP85" s="148"/>
      <c r="CQ85" s="148"/>
      <c r="CR85" s="148"/>
      <c r="CS85" s="148"/>
      <c r="CT85" s="148"/>
      <c r="CU85" s="148"/>
      <c r="CV85" s="148"/>
      <c r="CW85" s="148"/>
      <c r="CX85" s="148"/>
      <c r="CY85" s="148"/>
      <c r="CZ85" s="148"/>
      <c r="DA85" s="148"/>
      <c r="DB85" s="148"/>
      <c r="DC85" s="148"/>
      <c r="DD85" s="148"/>
      <c r="DE85" s="148"/>
      <c r="DF85" s="148"/>
      <c r="DG85" s="148"/>
      <c r="DH85" s="148"/>
      <c r="DI85" s="148"/>
      <c r="DJ85" s="148"/>
      <c r="DK85" s="148"/>
      <c r="DL85" s="148"/>
      <c r="DM85" s="148"/>
      <c r="DN85" s="148"/>
    </row>
    <row r="86" customFormat="false" ht="12.75" hidden="false" customHeight="false" outlineLevel="0" collapsed="false">
      <c r="A86" s="0" t="s">
        <v>190</v>
      </c>
      <c r="B86" s="0" t="s">
        <v>105</v>
      </c>
      <c r="C86" s="0" t="n">
        <v>3</v>
      </c>
      <c r="D86" s="0" t="s">
        <v>44</v>
      </c>
      <c r="E86" s="15" t="n">
        <v>14078963</v>
      </c>
      <c r="F86" s="15" t="n">
        <v>31390395</v>
      </c>
      <c r="G86" s="148" t="n">
        <v>0</v>
      </c>
      <c r="H86" s="148" t="n">
        <v>0</v>
      </c>
      <c r="I86" s="148" t="n">
        <v>0</v>
      </c>
      <c r="J86" s="148" t="n">
        <v>0</v>
      </c>
      <c r="K86" s="148" t="n">
        <v>0</v>
      </c>
      <c r="L86" s="148" t="n">
        <v>0</v>
      </c>
      <c r="M86" s="148" t="n">
        <v>0</v>
      </c>
      <c r="N86" s="148" t="n">
        <v>0</v>
      </c>
      <c r="O86" s="148" t="n">
        <v>0</v>
      </c>
      <c r="P86" s="148" t="n">
        <v>0</v>
      </c>
      <c r="Q86" s="148" t="n">
        <v>0</v>
      </c>
      <c r="R86" s="148" t="n">
        <v>0</v>
      </c>
      <c r="S86" s="148" t="n">
        <v>0</v>
      </c>
      <c r="T86" s="148" t="n">
        <v>0</v>
      </c>
      <c r="U86" s="148" t="n">
        <v>0</v>
      </c>
      <c r="V86" s="148" t="n">
        <v>0</v>
      </c>
      <c r="W86" s="148" t="n">
        <v>0</v>
      </c>
      <c r="X86" s="148" t="n">
        <v>0</v>
      </c>
      <c r="Y86" s="148" t="n">
        <v>0</v>
      </c>
      <c r="Z86" s="148" t="n">
        <v>0</v>
      </c>
      <c r="AA86" s="148" t="n">
        <v>0</v>
      </c>
      <c r="AB86" s="148" t="n">
        <v>0</v>
      </c>
      <c r="AC86" s="148" t="n">
        <v>0</v>
      </c>
      <c r="AD86" s="148" t="n">
        <v>0</v>
      </c>
      <c r="AE86" s="148" t="n">
        <v>0</v>
      </c>
      <c r="AF86" s="148" t="n">
        <v>0</v>
      </c>
      <c r="AG86" s="148" t="n">
        <v>0</v>
      </c>
      <c r="AH86" s="148" t="n">
        <v>0</v>
      </c>
      <c r="AI86" s="148" t="n">
        <v>0</v>
      </c>
      <c r="AJ86" s="148" t="n">
        <v>0</v>
      </c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  <c r="BX86" s="148"/>
      <c r="BY86" s="148"/>
      <c r="BZ86" s="148"/>
      <c r="CA86" s="148"/>
      <c r="CB86" s="148"/>
      <c r="CC86" s="148"/>
      <c r="CD86" s="148"/>
      <c r="CE86" s="148"/>
      <c r="CF86" s="148"/>
      <c r="CG86" s="148"/>
      <c r="CH86" s="148"/>
      <c r="CI86" s="148"/>
      <c r="CJ86" s="148"/>
      <c r="CK86" s="148"/>
      <c r="CL86" s="148"/>
      <c r="CM86" s="148"/>
      <c r="CN86" s="148"/>
      <c r="CO86" s="148"/>
      <c r="CP86" s="148"/>
      <c r="CQ86" s="148"/>
      <c r="CR86" s="148"/>
      <c r="CS86" s="148"/>
      <c r="CT86" s="148"/>
      <c r="CU86" s="148"/>
      <c r="CV86" s="148"/>
      <c r="CW86" s="148"/>
      <c r="CX86" s="148"/>
      <c r="CY86" s="148"/>
      <c r="CZ86" s="148"/>
      <c r="DA86" s="148"/>
      <c r="DB86" s="148"/>
      <c r="DC86" s="148"/>
      <c r="DD86" s="148"/>
      <c r="DE86" s="148"/>
      <c r="DF86" s="148"/>
      <c r="DG86" s="148"/>
      <c r="DH86" s="148"/>
      <c r="DI86" s="148"/>
      <c r="DJ86" s="148"/>
      <c r="DK86" s="148"/>
      <c r="DL86" s="148"/>
      <c r="DM86" s="148"/>
      <c r="DN86" s="148"/>
    </row>
    <row r="87" customFormat="false" ht="12.75" hidden="false" customHeight="false" outlineLevel="0" collapsed="false">
      <c r="A87" s="0" t="s">
        <v>190</v>
      </c>
      <c r="B87" s="0" t="s">
        <v>105</v>
      </c>
      <c r="C87" s="0" t="n">
        <v>4</v>
      </c>
      <c r="D87" s="0" t="s">
        <v>45</v>
      </c>
      <c r="E87" s="15" t="n">
        <v>0</v>
      </c>
      <c r="F87" s="15" t="n">
        <v>0</v>
      </c>
      <c r="G87" s="148" t="n">
        <v>0</v>
      </c>
      <c r="H87" s="148" t="n">
        <v>0</v>
      </c>
      <c r="I87" s="148" t="n">
        <v>0</v>
      </c>
      <c r="J87" s="148" t="n">
        <v>0</v>
      </c>
      <c r="K87" s="148" t="n">
        <v>0</v>
      </c>
      <c r="L87" s="148" t="n">
        <v>0</v>
      </c>
      <c r="M87" s="148" t="n">
        <v>0</v>
      </c>
      <c r="N87" s="148" t="n">
        <v>0</v>
      </c>
      <c r="O87" s="148" t="n">
        <v>0</v>
      </c>
      <c r="P87" s="148" t="n">
        <v>0</v>
      </c>
      <c r="Q87" s="148" t="n">
        <v>0</v>
      </c>
      <c r="R87" s="148" t="n">
        <v>0</v>
      </c>
      <c r="S87" s="148" t="n">
        <v>0</v>
      </c>
      <c r="T87" s="148" t="n">
        <v>0</v>
      </c>
      <c r="U87" s="148" t="n">
        <v>0</v>
      </c>
      <c r="V87" s="148" t="n">
        <v>0</v>
      </c>
      <c r="W87" s="148" t="n">
        <v>0</v>
      </c>
      <c r="X87" s="148" t="n">
        <v>0</v>
      </c>
      <c r="Y87" s="148" t="n">
        <v>0</v>
      </c>
      <c r="Z87" s="148" t="n">
        <v>0</v>
      </c>
      <c r="AA87" s="148" t="n">
        <v>0</v>
      </c>
      <c r="AB87" s="148" t="n">
        <v>0</v>
      </c>
      <c r="AC87" s="148" t="n">
        <v>0</v>
      </c>
      <c r="AD87" s="148" t="n">
        <v>0</v>
      </c>
      <c r="AE87" s="148" t="n">
        <v>0</v>
      </c>
      <c r="AF87" s="148" t="n">
        <v>0</v>
      </c>
      <c r="AG87" s="148" t="n">
        <v>0</v>
      </c>
      <c r="AH87" s="148" t="n">
        <v>0</v>
      </c>
      <c r="AI87" s="148" t="n">
        <v>0</v>
      </c>
      <c r="AJ87" s="148" t="n">
        <v>0</v>
      </c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  <c r="BX87" s="148"/>
      <c r="BY87" s="148"/>
      <c r="BZ87" s="148"/>
      <c r="CA87" s="148"/>
      <c r="CB87" s="148"/>
      <c r="CC87" s="148"/>
      <c r="CD87" s="148"/>
      <c r="CE87" s="148"/>
      <c r="CF87" s="148"/>
      <c r="CG87" s="148"/>
      <c r="CH87" s="148"/>
      <c r="CI87" s="148"/>
      <c r="CJ87" s="148"/>
      <c r="CK87" s="148"/>
      <c r="CL87" s="148"/>
      <c r="CM87" s="148"/>
      <c r="CN87" s="148"/>
      <c r="CO87" s="148"/>
      <c r="CP87" s="148"/>
      <c r="CQ87" s="148"/>
      <c r="CR87" s="148"/>
      <c r="CS87" s="148"/>
      <c r="CT87" s="148"/>
      <c r="CU87" s="148"/>
      <c r="CV87" s="148"/>
      <c r="CW87" s="148"/>
      <c r="CX87" s="148"/>
      <c r="CY87" s="148"/>
      <c r="CZ87" s="148"/>
      <c r="DA87" s="148"/>
      <c r="DB87" s="148"/>
      <c r="DC87" s="148"/>
      <c r="DD87" s="148"/>
      <c r="DE87" s="148"/>
      <c r="DF87" s="148"/>
      <c r="DG87" s="148"/>
      <c r="DH87" s="148"/>
      <c r="DI87" s="148"/>
      <c r="DJ87" s="148"/>
      <c r="DK87" s="148"/>
      <c r="DL87" s="148"/>
      <c r="DM87" s="148"/>
      <c r="DN87" s="148"/>
    </row>
    <row r="88" customFormat="false" ht="12.75" hidden="false" customHeight="false" outlineLevel="0" collapsed="false">
      <c r="A88" s="0" t="s">
        <v>190</v>
      </c>
      <c r="B88" s="0" t="s">
        <v>105</v>
      </c>
      <c r="C88" s="0" t="n">
        <v>5</v>
      </c>
      <c r="D88" s="0" t="s">
        <v>175</v>
      </c>
      <c r="E88" s="15" t="n">
        <v>0</v>
      </c>
      <c r="F88" s="15" t="n">
        <v>0</v>
      </c>
      <c r="G88" s="148" t="n">
        <v>0</v>
      </c>
      <c r="H88" s="148" t="n">
        <v>0</v>
      </c>
      <c r="I88" s="148" t="n">
        <v>0</v>
      </c>
      <c r="J88" s="148" t="n">
        <v>0</v>
      </c>
      <c r="K88" s="148" t="n">
        <v>0</v>
      </c>
      <c r="L88" s="148" t="n">
        <v>0</v>
      </c>
      <c r="M88" s="148" t="n">
        <v>0</v>
      </c>
      <c r="N88" s="148" t="n">
        <v>0</v>
      </c>
      <c r="O88" s="148" t="n">
        <v>0</v>
      </c>
      <c r="P88" s="148" t="n">
        <v>0</v>
      </c>
      <c r="Q88" s="148" t="n">
        <v>0</v>
      </c>
      <c r="R88" s="148" t="n">
        <v>0</v>
      </c>
      <c r="S88" s="148" t="n">
        <v>0</v>
      </c>
      <c r="T88" s="148" t="n">
        <v>0</v>
      </c>
      <c r="U88" s="148" t="n">
        <v>0</v>
      </c>
      <c r="V88" s="148" t="n">
        <v>0</v>
      </c>
      <c r="W88" s="148" t="n">
        <v>0</v>
      </c>
      <c r="X88" s="148" t="n">
        <v>0</v>
      </c>
      <c r="Y88" s="148" t="n">
        <v>0</v>
      </c>
      <c r="Z88" s="148" t="n">
        <v>0</v>
      </c>
      <c r="AA88" s="148" t="n">
        <v>0</v>
      </c>
      <c r="AB88" s="148" t="n">
        <v>0</v>
      </c>
      <c r="AC88" s="148" t="n">
        <v>0</v>
      </c>
      <c r="AD88" s="148" t="n">
        <v>0</v>
      </c>
      <c r="AE88" s="148" t="n">
        <v>0</v>
      </c>
      <c r="AF88" s="148" t="n">
        <v>0</v>
      </c>
      <c r="AG88" s="148" t="n">
        <v>0</v>
      </c>
      <c r="AH88" s="148" t="n">
        <v>0</v>
      </c>
      <c r="AI88" s="148" t="n">
        <v>0</v>
      </c>
      <c r="AJ88" s="148" t="n">
        <v>0</v>
      </c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  <c r="BW88" s="148"/>
      <c r="BX88" s="148"/>
      <c r="BY88" s="148"/>
      <c r="BZ88" s="148"/>
      <c r="CA88" s="148"/>
      <c r="CB88" s="148"/>
      <c r="CC88" s="148"/>
      <c r="CD88" s="148"/>
      <c r="CE88" s="148"/>
      <c r="CF88" s="148"/>
      <c r="CG88" s="148"/>
      <c r="CH88" s="148"/>
      <c r="CI88" s="148"/>
      <c r="CJ88" s="148"/>
      <c r="CK88" s="148"/>
      <c r="CL88" s="148"/>
      <c r="CM88" s="148"/>
      <c r="CN88" s="148"/>
      <c r="CO88" s="148"/>
      <c r="CP88" s="148"/>
      <c r="CQ88" s="148"/>
      <c r="CR88" s="148"/>
      <c r="CS88" s="148"/>
      <c r="CT88" s="148"/>
      <c r="CU88" s="148"/>
      <c r="CV88" s="148"/>
      <c r="CW88" s="148"/>
      <c r="CX88" s="148"/>
      <c r="CY88" s="148"/>
      <c r="CZ88" s="148"/>
      <c r="DA88" s="148"/>
      <c r="DB88" s="148"/>
      <c r="DC88" s="148"/>
      <c r="DD88" s="148"/>
      <c r="DE88" s="148"/>
      <c r="DF88" s="148"/>
      <c r="DG88" s="148"/>
      <c r="DH88" s="148"/>
      <c r="DI88" s="148"/>
      <c r="DJ88" s="148"/>
      <c r="DK88" s="148"/>
      <c r="DL88" s="148"/>
      <c r="DM88" s="148"/>
      <c r="DN88" s="148"/>
    </row>
    <row r="89" customFormat="false" ht="12.75" hidden="false" customHeight="false" outlineLevel="0" collapsed="false">
      <c r="A89" s="0" t="s">
        <v>190</v>
      </c>
      <c r="B89" s="0" t="s">
        <v>105</v>
      </c>
      <c r="C89" s="0" t="n">
        <v>6</v>
      </c>
      <c r="D89" s="0" t="s">
        <v>42</v>
      </c>
      <c r="E89" s="15" t="n">
        <v>-2548538</v>
      </c>
      <c r="F89" s="15" t="n">
        <v>-1384830.2</v>
      </c>
      <c r="G89" s="148" t="n">
        <v>0</v>
      </c>
      <c r="H89" s="148" t="n">
        <v>0</v>
      </c>
      <c r="I89" s="148" t="n">
        <v>0</v>
      </c>
      <c r="J89" s="148" t="n">
        <v>0</v>
      </c>
      <c r="K89" s="148" t="n">
        <v>0</v>
      </c>
      <c r="L89" s="148" t="n">
        <v>0</v>
      </c>
      <c r="M89" s="148" t="n">
        <v>0</v>
      </c>
      <c r="N89" s="148" t="n">
        <v>0</v>
      </c>
      <c r="O89" s="148" t="n">
        <v>0</v>
      </c>
      <c r="P89" s="148" t="n">
        <v>0</v>
      </c>
      <c r="Q89" s="148" t="n">
        <v>0</v>
      </c>
      <c r="R89" s="148" t="n">
        <v>0</v>
      </c>
      <c r="S89" s="148" t="n">
        <v>0</v>
      </c>
      <c r="T89" s="148" t="n">
        <v>0</v>
      </c>
      <c r="U89" s="148" t="n">
        <v>0</v>
      </c>
      <c r="V89" s="148" t="n">
        <v>0</v>
      </c>
      <c r="W89" s="148" t="n">
        <v>0</v>
      </c>
      <c r="X89" s="148" t="n">
        <v>0</v>
      </c>
      <c r="Y89" s="148" t="n">
        <v>0</v>
      </c>
      <c r="Z89" s="148" t="n">
        <v>0</v>
      </c>
      <c r="AA89" s="148" t="n">
        <v>0</v>
      </c>
      <c r="AB89" s="148" t="n">
        <v>0</v>
      </c>
      <c r="AC89" s="148" t="n">
        <v>0</v>
      </c>
      <c r="AD89" s="148" t="n">
        <v>0</v>
      </c>
      <c r="AE89" s="148" t="n">
        <v>0</v>
      </c>
      <c r="AF89" s="148" t="n">
        <v>0</v>
      </c>
      <c r="AG89" s="148" t="n">
        <v>0</v>
      </c>
      <c r="AH89" s="148" t="n">
        <v>0</v>
      </c>
      <c r="AI89" s="148" t="n">
        <v>0</v>
      </c>
      <c r="AJ89" s="148" t="n">
        <v>0</v>
      </c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  <c r="CM89" s="148"/>
      <c r="CN89" s="148"/>
      <c r="CO89" s="148"/>
      <c r="CP89" s="148"/>
      <c r="CQ89" s="148"/>
      <c r="CR89" s="148"/>
      <c r="CS89" s="148"/>
      <c r="CT89" s="148"/>
      <c r="CU89" s="148"/>
      <c r="CV89" s="148"/>
      <c r="CW89" s="148"/>
      <c r="CX89" s="148"/>
      <c r="CY89" s="148"/>
      <c r="CZ89" s="148"/>
      <c r="DA89" s="148"/>
      <c r="DB89" s="148"/>
      <c r="DC89" s="148"/>
      <c r="DD89" s="148"/>
      <c r="DE89" s="148"/>
      <c r="DF89" s="148"/>
      <c r="DG89" s="148"/>
      <c r="DH89" s="148"/>
      <c r="DI89" s="148"/>
      <c r="DJ89" s="148"/>
      <c r="DK89" s="148"/>
      <c r="DL89" s="148"/>
      <c r="DM89" s="148"/>
      <c r="DN89" s="148"/>
    </row>
    <row r="90" customFormat="false" ht="12.75" hidden="false" customHeight="false" outlineLevel="0" collapsed="false">
      <c r="A90" s="0" t="s">
        <v>190</v>
      </c>
      <c r="B90" s="0" t="s">
        <v>105</v>
      </c>
      <c r="C90" s="0" t="n">
        <v>7</v>
      </c>
      <c r="D90" s="0" t="s">
        <v>43</v>
      </c>
      <c r="E90" s="15" t="n">
        <v>0</v>
      </c>
      <c r="F90" s="15" t="n">
        <v>0</v>
      </c>
      <c r="G90" s="148" t="n">
        <v>0</v>
      </c>
      <c r="H90" s="148" t="n">
        <v>0</v>
      </c>
      <c r="I90" s="148" t="n">
        <v>0</v>
      </c>
      <c r="J90" s="148" t="n">
        <v>0</v>
      </c>
      <c r="K90" s="148" t="n">
        <v>0</v>
      </c>
      <c r="L90" s="148" t="n">
        <v>0</v>
      </c>
      <c r="M90" s="148" t="n">
        <v>0</v>
      </c>
      <c r="N90" s="148" t="n">
        <v>0</v>
      </c>
      <c r="O90" s="148" t="n">
        <v>0</v>
      </c>
      <c r="P90" s="148" t="n">
        <v>0</v>
      </c>
      <c r="Q90" s="148" t="n">
        <v>0</v>
      </c>
      <c r="R90" s="148" t="n">
        <v>0</v>
      </c>
      <c r="S90" s="148" t="n">
        <v>0</v>
      </c>
      <c r="T90" s="148" t="n">
        <v>0</v>
      </c>
      <c r="U90" s="148" t="n">
        <v>0</v>
      </c>
      <c r="V90" s="148" t="n">
        <v>0</v>
      </c>
      <c r="W90" s="148" t="n">
        <v>0</v>
      </c>
      <c r="X90" s="148" t="n">
        <v>0</v>
      </c>
      <c r="Y90" s="148" t="n">
        <v>0</v>
      </c>
      <c r="Z90" s="148" t="n">
        <v>0</v>
      </c>
      <c r="AA90" s="148" t="n">
        <v>0</v>
      </c>
      <c r="AB90" s="148" t="n">
        <v>0</v>
      </c>
      <c r="AC90" s="148" t="n">
        <v>0</v>
      </c>
      <c r="AD90" s="148" t="n">
        <v>0</v>
      </c>
      <c r="AE90" s="148" t="n">
        <v>0</v>
      </c>
      <c r="AF90" s="148" t="n">
        <v>0</v>
      </c>
      <c r="AG90" s="148" t="n">
        <v>0</v>
      </c>
      <c r="AH90" s="148" t="n">
        <v>0</v>
      </c>
      <c r="AI90" s="148" t="n">
        <v>0</v>
      </c>
      <c r="AJ90" s="148" t="n">
        <v>0</v>
      </c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/>
      <c r="CG90" s="148"/>
      <c r="CH90" s="148"/>
      <c r="CI90" s="148"/>
      <c r="CJ90" s="148"/>
      <c r="CK90" s="148"/>
      <c r="CL90" s="148"/>
      <c r="CM90" s="148"/>
      <c r="CN90" s="148"/>
      <c r="CO90" s="148"/>
      <c r="CP90" s="148"/>
      <c r="CQ90" s="148"/>
      <c r="CR90" s="148"/>
      <c r="CS90" s="148"/>
      <c r="CT90" s="148"/>
      <c r="CU90" s="148"/>
      <c r="CV90" s="148"/>
      <c r="CW90" s="148"/>
      <c r="CX90" s="148"/>
      <c r="CY90" s="148"/>
      <c r="CZ90" s="148"/>
      <c r="DA90" s="148"/>
      <c r="DB90" s="148"/>
      <c r="DC90" s="148"/>
      <c r="DD90" s="148"/>
      <c r="DE90" s="148"/>
      <c r="DF90" s="148"/>
      <c r="DG90" s="148"/>
      <c r="DH90" s="148"/>
      <c r="DI90" s="148"/>
      <c r="DJ90" s="148"/>
      <c r="DK90" s="148"/>
      <c r="DL90" s="148"/>
      <c r="DM90" s="148"/>
      <c r="DN90" s="148"/>
    </row>
    <row r="91" customFormat="false" ht="12.75" hidden="false" customHeight="false" outlineLevel="0" collapsed="false">
      <c r="A91" s="0" t="s">
        <v>190</v>
      </c>
      <c r="B91" s="0" t="s">
        <v>105</v>
      </c>
      <c r="C91" s="0" t="n">
        <v>8</v>
      </c>
      <c r="D91" s="0" t="s">
        <v>44</v>
      </c>
      <c r="E91" s="15" t="n">
        <v>-16482775</v>
      </c>
      <c r="F91" s="15" t="n">
        <v>-35448137</v>
      </c>
      <c r="G91" s="148" t="n">
        <v>0</v>
      </c>
      <c r="H91" s="148" t="n">
        <v>0</v>
      </c>
      <c r="I91" s="148" t="n">
        <v>0</v>
      </c>
      <c r="J91" s="148" t="n">
        <v>0</v>
      </c>
      <c r="K91" s="148" t="n">
        <v>0</v>
      </c>
      <c r="L91" s="148" t="n">
        <v>0</v>
      </c>
      <c r="M91" s="148" t="n">
        <v>0</v>
      </c>
      <c r="N91" s="148" t="n">
        <v>0</v>
      </c>
      <c r="O91" s="148" t="n">
        <v>0</v>
      </c>
      <c r="P91" s="148" t="n">
        <v>0</v>
      </c>
      <c r="Q91" s="148" t="n">
        <v>0</v>
      </c>
      <c r="R91" s="148" t="n">
        <v>0</v>
      </c>
      <c r="S91" s="148" t="n">
        <v>0</v>
      </c>
      <c r="T91" s="148" t="n">
        <v>0</v>
      </c>
      <c r="U91" s="148" t="n">
        <v>0</v>
      </c>
      <c r="V91" s="148" t="n">
        <v>0</v>
      </c>
      <c r="W91" s="148" t="n">
        <v>0</v>
      </c>
      <c r="X91" s="148" t="n">
        <v>0</v>
      </c>
      <c r="Y91" s="148" t="n">
        <v>0</v>
      </c>
      <c r="Z91" s="148" t="n">
        <v>0</v>
      </c>
      <c r="AA91" s="148" t="n">
        <v>0</v>
      </c>
      <c r="AB91" s="148" t="n">
        <v>0</v>
      </c>
      <c r="AC91" s="148" t="n">
        <v>0</v>
      </c>
      <c r="AD91" s="148" t="n">
        <v>0</v>
      </c>
      <c r="AE91" s="148" t="n">
        <v>0</v>
      </c>
      <c r="AF91" s="148" t="n">
        <v>0</v>
      </c>
      <c r="AG91" s="148" t="n">
        <v>0</v>
      </c>
      <c r="AH91" s="148" t="n">
        <v>0</v>
      </c>
      <c r="AI91" s="148" t="n">
        <v>0</v>
      </c>
      <c r="AJ91" s="148" t="n">
        <v>0</v>
      </c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  <c r="BX91" s="148"/>
      <c r="BY91" s="148"/>
      <c r="BZ91" s="148"/>
      <c r="CA91" s="148"/>
      <c r="CB91" s="148"/>
      <c r="CC91" s="148"/>
      <c r="CD91" s="148"/>
      <c r="CE91" s="148"/>
      <c r="CF91" s="148"/>
      <c r="CG91" s="148"/>
      <c r="CH91" s="148"/>
      <c r="CI91" s="148"/>
      <c r="CJ91" s="148"/>
      <c r="CK91" s="148"/>
      <c r="CL91" s="148"/>
      <c r="CM91" s="148"/>
      <c r="CN91" s="148"/>
      <c r="CO91" s="148"/>
      <c r="CP91" s="148"/>
      <c r="CQ91" s="148"/>
      <c r="CR91" s="148"/>
      <c r="CS91" s="148"/>
      <c r="CT91" s="148"/>
      <c r="CU91" s="148"/>
      <c r="CV91" s="148"/>
      <c r="CW91" s="148"/>
      <c r="CX91" s="148"/>
      <c r="CY91" s="148"/>
      <c r="CZ91" s="148"/>
      <c r="DA91" s="148"/>
      <c r="DB91" s="148"/>
      <c r="DC91" s="148"/>
      <c r="DD91" s="148"/>
      <c r="DE91" s="148"/>
      <c r="DF91" s="148"/>
      <c r="DG91" s="148"/>
      <c r="DH91" s="148"/>
      <c r="DI91" s="148"/>
      <c r="DJ91" s="148"/>
      <c r="DK91" s="148"/>
      <c r="DL91" s="148"/>
      <c r="DM91" s="148"/>
      <c r="DN91" s="148"/>
    </row>
    <row r="92" customFormat="false" ht="12.75" hidden="false" customHeight="false" outlineLevel="0" collapsed="false">
      <c r="A92" s="0" t="s">
        <v>190</v>
      </c>
      <c r="B92" s="0" t="s">
        <v>105</v>
      </c>
      <c r="C92" s="0" t="n">
        <v>9</v>
      </c>
      <c r="D92" s="0" t="s">
        <v>45</v>
      </c>
      <c r="E92" s="15" t="n">
        <v>0</v>
      </c>
      <c r="F92" s="15" t="n">
        <v>0</v>
      </c>
      <c r="G92" s="148" t="n">
        <v>0</v>
      </c>
      <c r="H92" s="148" t="n">
        <v>0</v>
      </c>
      <c r="I92" s="148" t="n">
        <v>0</v>
      </c>
      <c r="J92" s="148" t="n">
        <v>0</v>
      </c>
      <c r="K92" s="148" t="n">
        <v>0</v>
      </c>
      <c r="L92" s="148" t="n">
        <v>0</v>
      </c>
      <c r="M92" s="148" t="n">
        <v>0</v>
      </c>
      <c r="N92" s="148" t="n">
        <v>0</v>
      </c>
      <c r="O92" s="148" t="n">
        <v>0</v>
      </c>
      <c r="P92" s="148" t="n">
        <v>0</v>
      </c>
      <c r="Q92" s="148" t="n">
        <v>0</v>
      </c>
      <c r="R92" s="148" t="n">
        <v>0</v>
      </c>
      <c r="S92" s="148" t="n">
        <v>0</v>
      </c>
      <c r="T92" s="148" t="n">
        <v>0</v>
      </c>
      <c r="U92" s="148" t="n">
        <v>0</v>
      </c>
      <c r="V92" s="148" t="n">
        <v>0</v>
      </c>
      <c r="W92" s="148" t="n">
        <v>0</v>
      </c>
      <c r="X92" s="148" t="n">
        <v>0</v>
      </c>
      <c r="Y92" s="148" t="n">
        <v>0</v>
      </c>
      <c r="Z92" s="148" t="n">
        <v>0</v>
      </c>
      <c r="AA92" s="148" t="n">
        <v>0</v>
      </c>
      <c r="AB92" s="148" t="n">
        <v>0</v>
      </c>
      <c r="AC92" s="148" t="n">
        <v>0</v>
      </c>
      <c r="AD92" s="148" t="n">
        <v>0</v>
      </c>
      <c r="AE92" s="148" t="n">
        <v>0</v>
      </c>
      <c r="AF92" s="148" t="n">
        <v>0</v>
      </c>
      <c r="AG92" s="148" t="n">
        <v>0</v>
      </c>
      <c r="AH92" s="148" t="n">
        <v>0</v>
      </c>
      <c r="AI92" s="148" t="n">
        <v>0</v>
      </c>
      <c r="AJ92" s="148" t="n">
        <v>0</v>
      </c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  <c r="BX92" s="148"/>
      <c r="BY92" s="148"/>
      <c r="BZ92" s="148"/>
      <c r="CA92" s="148"/>
      <c r="CB92" s="148"/>
      <c r="CC92" s="148"/>
      <c r="CD92" s="148"/>
      <c r="CE92" s="148"/>
      <c r="CF92" s="148"/>
      <c r="CG92" s="148"/>
      <c r="CH92" s="148"/>
      <c r="CI92" s="148"/>
      <c r="CJ92" s="148"/>
      <c r="CK92" s="148"/>
      <c r="CL92" s="148"/>
      <c r="CM92" s="148"/>
      <c r="CN92" s="148"/>
      <c r="CO92" s="148"/>
      <c r="CP92" s="148"/>
      <c r="CQ92" s="148"/>
      <c r="CR92" s="148"/>
      <c r="CS92" s="148"/>
      <c r="CT92" s="148"/>
      <c r="CU92" s="148"/>
      <c r="CV92" s="148"/>
      <c r="CW92" s="148"/>
      <c r="CX92" s="148"/>
      <c r="CY92" s="148"/>
      <c r="CZ92" s="148"/>
      <c r="DA92" s="148"/>
      <c r="DB92" s="148"/>
      <c r="DC92" s="148"/>
      <c r="DD92" s="148"/>
      <c r="DE92" s="148"/>
      <c r="DF92" s="148"/>
      <c r="DG92" s="148"/>
      <c r="DH92" s="148"/>
      <c r="DI92" s="148"/>
      <c r="DJ92" s="148"/>
      <c r="DK92" s="148"/>
      <c r="DL92" s="148"/>
      <c r="DM92" s="148"/>
      <c r="DN92" s="148"/>
    </row>
    <row r="93" customFormat="false" ht="12.75" hidden="false" customHeight="false" outlineLevel="0" collapsed="false">
      <c r="A93" s="0" t="s">
        <v>190</v>
      </c>
      <c r="B93" s="0" t="s">
        <v>105</v>
      </c>
      <c r="C93" s="0" t="n">
        <v>10</v>
      </c>
      <c r="D93" s="0" t="s">
        <v>49</v>
      </c>
      <c r="E93" s="15" t="n">
        <v>6</v>
      </c>
      <c r="F93" s="15" t="n">
        <v>10.6</v>
      </c>
      <c r="G93" s="148" t="n">
        <v>-6</v>
      </c>
      <c r="H93" s="148" t="n">
        <v>-10.602</v>
      </c>
      <c r="I93" s="148" t="n">
        <v>0</v>
      </c>
      <c r="J93" s="148" t="n">
        <v>0</v>
      </c>
      <c r="K93" s="148" t="n">
        <v>0</v>
      </c>
      <c r="L93" s="148" t="n">
        <v>0</v>
      </c>
      <c r="M93" s="148" t="n">
        <v>0</v>
      </c>
      <c r="N93" s="148" t="n">
        <v>0</v>
      </c>
      <c r="O93" s="148" t="n">
        <v>0</v>
      </c>
      <c r="P93" s="148" t="n">
        <v>0</v>
      </c>
      <c r="Q93" s="148" t="n">
        <v>0</v>
      </c>
      <c r="R93" s="148" t="n">
        <v>0</v>
      </c>
      <c r="S93" s="148" t="n">
        <v>0</v>
      </c>
      <c r="T93" s="148" t="n">
        <v>0</v>
      </c>
      <c r="U93" s="148" t="n">
        <v>0</v>
      </c>
      <c r="V93" s="148" t="n">
        <v>0</v>
      </c>
      <c r="W93" s="148" t="n">
        <v>0</v>
      </c>
      <c r="X93" s="148" t="n">
        <v>0</v>
      </c>
      <c r="Y93" s="148" t="n">
        <v>0</v>
      </c>
      <c r="Z93" s="148" t="n">
        <v>0</v>
      </c>
      <c r="AA93" s="148" t="n">
        <v>0</v>
      </c>
      <c r="AB93" s="148" t="n">
        <v>0</v>
      </c>
      <c r="AC93" s="148" t="n">
        <v>0</v>
      </c>
      <c r="AD93" s="148" t="n">
        <v>0</v>
      </c>
      <c r="AE93" s="148" t="n">
        <v>0</v>
      </c>
      <c r="AF93" s="148" t="n">
        <v>0</v>
      </c>
      <c r="AG93" s="148" t="n">
        <v>0</v>
      </c>
      <c r="AH93" s="148" t="n">
        <v>0</v>
      </c>
      <c r="AI93" s="148" t="n">
        <v>0</v>
      </c>
      <c r="AJ93" s="148" t="n">
        <v>0</v>
      </c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  <c r="BX93" s="148"/>
      <c r="BY93" s="148"/>
      <c r="BZ93" s="148"/>
      <c r="CA93" s="148"/>
      <c r="CB93" s="148"/>
      <c r="CC93" s="148"/>
      <c r="CD93" s="148"/>
      <c r="CE93" s="148"/>
      <c r="CF93" s="148"/>
      <c r="CG93" s="148"/>
      <c r="CH93" s="148"/>
      <c r="CI93" s="148"/>
      <c r="CJ93" s="148"/>
      <c r="CK93" s="148"/>
      <c r="CL93" s="148"/>
      <c r="CM93" s="148"/>
      <c r="CN93" s="148"/>
      <c r="CO93" s="148"/>
      <c r="CP93" s="148"/>
      <c r="CQ93" s="148"/>
      <c r="CR93" s="148"/>
      <c r="CS93" s="148"/>
      <c r="CT93" s="148"/>
      <c r="CU93" s="148"/>
      <c r="CV93" s="148"/>
      <c r="CW93" s="148"/>
      <c r="CX93" s="148"/>
      <c r="CY93" s="148"/>
      <c r="CZ93" s="148"/>
      <c r="DA93" s="148"/>
      <c r="DB93" s="148"/>
      <c r="DC93" s="148"/>
      <c r="DD93" s="148"/>
      <c r="DE93" s="148"/>
      <c r="DF93" s="148"/>
      <c r="DG93" s="148"/>
      <c r="DH93" s="148"/>
      <c r="DI93" s="148"/>
      <c r="DJ93" s="148"/>
      <c r="DK93" s="148"/>
      <c r="DL93" s="148"/>
      <c r="DM93" s="148"/>
      <c r="DN93" s="148"/>
    </row>
    <row r="94" customFormat="false" ht="12.75" hidden="false" customHeight="false" outlineLevel="0" collapsed="false">
      <c r="A94" s="0" t="s">
        <v>190</v>
      </c>
      <c r="B94" s="0" t="s">
        <v>105</v>
      </c>
      <c r="C94" s="0" t="n">
        <v>11</v>
      </c>
      <c r="D94" s="0" t="s">
        <v>52</v>
      </c>
      <c r="E94" s="15" t="n">
        <v>0</v>
      </c>
      <c r="F94" s="15" t="n">
        <v>0</v>
      </c>
      <c r="G94" s="148" t="n">
        <v>0</v>
      </c>
      <c r="H94" s="148" t="n">
        <v>0</v>
      </c>
      <c r="I94" s="148" t="n">
        <v>0</v>
      </c>
      <c r="J94" s="148" t="n">
        <v>0</v>
      </c>
      <c r="K94" s="148" t="n">
        <v>0</v>
      </c>
      <c r="L94" s="148" t="n">
        <v>0</v>
      </c>
      <c r="M94" s="148" t="n">
        <v>0</v>
      </c>
      <c r="N94" s="148" t="n">
        <v>0</v>
      </c>
      <c r="O94" s="148" t="n">
        <v>0</v>
      </c>
      <c r="P94" s="148" t="n">
        <v>0</v>
      </c>
      <c r="Q94" s="148" t="n">
        <v>0</v>
      </c>
      <c r="R94" s="148" t="n">
        <v>0</v>
      </c>
      <c r="S94" s="148" t="n">
        <v>0</v>
      </c>
      <c r="T94" s="148" t="n">
        <v>0</v>
      </c>
      <c r="U94" s="148" t="n">
        <v>0</v>
      </c>
      <c r="V94" s="148" t="n">
        <v>0</v>
      </c>
      <c r="W94" s="148" t="n">
        <v>0</v>
      </c>
      <c r="X94" s="148" t="n">
        <v>0</v>
      </c>
      <c r="Y94" s="148" t="n">
        <v>0</v>
      </c>
      <c r="Z94" s="148" t="n">
        <v>0</v>
      </c>
      <c r="AA94" s="148" t="n">
        <v>0</v>
      </c>
      <c r="AB94" s="148" t="n">
        <v>0</v>
      </c>
      <c r="AC94" s="148" t="n">
        <v>0</v>
      </c>
      <c r="AD94" s="148" t="n">
        <v>0</v>
      </c>
      <c r="AE94" s="148" t="n">
        <v>0</v>
      </c>
      <c r="AF94" s="148" t="n">
        <v>0</v>
      </c>
      <c r="AG94" s="148" t="n">
        <v>0</v>
      </c>
      <c r="AH94" s="148" t="n">
        <v>0</v>
      </c>
      <c r="AI94" s="148" t="n">
        <v>0</v>
      </c>
      <c r="AJ94" s="148" t="n">
        <v>0</v>
      </c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148"/>
      <c r="BT94" s="148"/>
      <c r="BU94" s="148"/>
      <c r="BV94" s="148"/>
      <c r="BW94" s="148"/>
      <c r="BX94" s="148"/>
      <c r="BY94" s="148"/>
      <c r="BZ94" s="148"/>
      <c r="CA94" s="148"/>
      <c r="CB94" s="148"/>
      <c r="CC94" s="148"/>
      <c r="CD94" s="148"/>
      <c r="CE94" s="148"/>
      <c r="CF94" s="148"/>
      <c r="CG94" s="148"/>
      <c r="CH94" s="148"/>
      <c r="CI94" s="148"/>
      <c r="CJ94" s="148"/>
      <c r="CK94" s="148"/>
      <c r="CL94" s="148"/>
      <c r="CM94" s="148"/>
      <c r="CN94" s="148"/>
      <c r="CO94" s="148"/>
      <c r="CP94" s="148"/>
      <c r="CQ94" s="148"/>
      <c r="CR94" s="148"/>
      <c r="CS94" s="148"/>
      <c r="CT94" s="148"/>
      <c r="CU94" s="148"/>
      <c r="CV94" s="148"/>
      <c r="CW94" s="148"/>
      <c r="CX94" s="148"/>
      <c r="CY94" s="148"/>
      <c r="CZ94" s="148"/>
      <c r="DA94" s="148"/>
      <c r="DB94" s="148"/>
      <c r="DC94" s="148"/>
      <c r="DD94" s="148"/>
      <c r="DE94" s="148"/>
      <c r="DF94" s="148"/>
      <c r="DG94" s="148"/>
      <c r="DH94" s="148"/>
      <c r="DI94" s="148"/>
      <c r="DJ94" s="148"/>
      <c r="DK94" s="148"/>
      <c r="DL94" s="148"/>
      <c r="DM94" s="148"/>
      <c r="DN94" s="148"/>
    </row>
    <row r="95" customFormat="false" ht="12.75" hidden="false" customHeight="false" outlineLevel="0" collapsed="false">
      <c r="A95" s="0" t="s">
        <v>190</v>
      </c>
      <c r="B95" s="0" t="s">
        <v>105</v>
      </c>
      <c r="C95" s="0" t="n">
        <v>12</v>
      </c>
      <c r="D95" s="0" t="s">
        <v>53</v>
      </c>
      <c r="E95" s="15" t="n">
        <v>0</v>
      </c>
      <c r="F95" s="15" t="n">
        <v>0</v>
      </c>
      <c r="G95" s="148" t="n">
        <v>0</v>
      </c>
      <c r="H95" s="148" t="n">
        <v>0</v>
      </c>
      <c r="I95" s="148" t="n">
        <v>0</v>
      </c>
      <c r="J95" s="148" t="n">
        <v>0</v>
      </c>
      <c r="K95" s="148" t="n">
        <v>0</v>
      </c>
      <c r="L95" s="148" t="n">
        <v>0</v>
      </c>
      <c r="M95" s="148" t="n">
        <v>0</v>
      </c>
      <c r="N95" s="148" t="n">
        <v>0</v>
      </c>
      <c r="O95" s="148" t="n">
        <v>0</v>
      </c>
      <c r="P95" s="148" t="n">
        <v>0</v>
      </c>
      <c r="Q95" s="148" t="n">
        <v>0</v>
      </c>
      <c r="R95" s="148" t="n">
        <v>0</v>
      </c>
      <c r="S95" s="148" t="n">
        <v>0</v>
      </c>
      <c r="T95" s="148" t="n">
        <v>0</v>
      </c>
      <c r="U95" s="148" t="n">
        <v>0</v>
      </c>
      <c r="V95" s="148" t="n">
        <v>0</v>
      </c>
      <c r="W95" s="148" t="n">
        <v>0</v>
      </c>
      <c r="X95" s="148" t="n">
        <v>0</v>
      </c>
      <c r="Y95" s="148" t="n">
        <v>0</v>
      </c>
      <c r="Z95" s="148" t="n">
        <v>0</v>
      </c>
      <c r="AA95" s="148" t="n">
        <v>0</v>
      </c>
      <c r="AB95" s="148" t="n">
        <v>0</v>
      </c>
      <c r="AC95" s="148" t="n">
        <v>0</v>
      </c>
      <c r="AD95" s="148" t="n">
        <v>0</v>
      </c>
      <c r="AE95" s="148" t="n">
        <v>0</v>
      </c>
      <c r="AF95" s="148" t="n">
        <v>0</v>
      </c>
      <c r="AG95" s="148" t="n">
        <v>0</v>
      </c>
      <c r="AH95" s="148" t="n">
        <v>0</v>
      </c>
      <c r="AI95" s="148" t="n">
        <v>0</v>
      </c>
      <c r="AJ95" s="148" t="n">
        <v>0</v>
      </c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148"/>
      <c r="BT95" s="148"/>
      <c r="BU95" s="148"/>
      <c r="BV95" s="148"/>
      <c r="BW95" s="148"/>
      <c r="BX95" s="148"/>
      <c r="BY95" s="148"/>
      <c r="BZ95" s="148"/>
      <c r="CA95" s="148"/>
      <c r="CB95" s="148"/>
      <c r="CC95" s="148"/>
      <c r="CD95" s="148"/>
      <c r="CE95" s="148"/>
      <c r="CF95" s="148"/>
      <c r="CG95" s="148"/>
      <c r="CH95" s="148"/>
      <c r="CI95" s="148"/>
      <c r="CJ95" s="148"/>
      <c r="CK95" s="148"/>
      <c r="CL95" s="148"/>
      <c r="CM95" s="148"/>
      <c r="CN95" s="148"/>
      <c r="CO95" s="148"/>
      <c r="CP95" s="148"/>
      <c r="CQ95" s="148"/>
      <c r="CR95" s="148"/>
      <c r="CS95" s="148"/>
      <c r="CT95" s="148"/>
      <c r="CU95" s="148"/>
      <c r="CV95" s="148"/>
      <c r="CW95" s="148"/>
      <c r="CX95" s="148"/>
      <c r="CY95" s="148"/>
      <c r="CZ95" s="148"/>
      <c r="DA95" s="148"/>
      <c r="DB95" s="148"/>
      <c r="DC95" s="148"/>
      <c r="DD95" s="148"/>
      <c r="DE95" s="148"/>
      <c r="DF95" s="148"/>
      <c r="DG95" s="148"/>
      <c r="DH95" s="148"/>
      <c r="DI95" s="148"/>
      <c r="DJ95" s="148"/>
      <c r="DK95" s="148"/>
      <c r="DL95" s="148"/>
      <c r="DM95" s="148"/>
      <c r="DN95" s="148"/>
    </row>
    <row r="96" customFormat="false" ht="12.75" hidden="false" customHeight="false" outlineLevel="0" collapsed="false">
      <c r="A96" s="0" t="s">
        <v>190</v>
      </c>
      <c r="B96" s="0" t="s">
        <v>105</v>
      </c>
      <c r="C96" s="0" t="n">
        <v>13</v>
      </c>
      <c r="D96" s="0" t="s">
        <v>56</v>
      </c>
      <c r="E96" s="15" t="n">
        <v>0</v>
      </c>
      <c r="F96" s="15" t="n">
        <v>0</v>
      </c>
      <c r="G96" s="148" t="n">
        <v>6</v>
      </c>
      <c r="H96" s="148" t="n">
        <v>10.6</v>
      </c>
      <c r="I96" s="148" t="n">
        <v>0</v>
      </c>
      <c r="J96" s="148" t="n">
        <v>0</v>
      </c>
      <c r="K96" s="148" t="n">
        <v>0</v>
      </c>
      <c r="L96" s="148" t="n">
        <v>0</v>
      </c>
      <c r="M96" s="148" t="n">
        <v>0</v>
      </c>
      <c r="N96" s="148" t="n">
        <v>0</v>
      </c>
      <c r="O96" s="148" t="n">
        <v>0</v>
      </c>
      <c r="P96" s="148" t="n">
        <v>0</v>
      </c>
      <c r="Q96" s="148" t="n">
        <v>0</v>
      </c>
      <c r="R96" s="148" t="n">
        <v>0</v>
      </c>
      <c r="S96" s="148" t="n">
        <v>0</v>
      </c>
      <c r="T96" s="148" t="n">
        <v>0</v>
      </c>
      <c r="U96" s="148" t="n">
        <v>0</v>
      </c>
      <c r="V96" s="148" t="n">
        <v>0</v>
      </c>
      <c r="W96" s="148" t="n">
        <v>0</v>
      </c>
      <c r="X96" s="148" t="n">
        <v>0</v>
      </c>
      <c r="Y96" s="148" t="n">
        <v>0</v>
      </c>
      <c r="Z96" s="148" t="n">
        <v>0</v>
      </c>
      <c r="AA96" s="148" t="n">
        <v>0</v>
      </c>
      <c r="AB96" s="148" t="n">
        <v>0</v>
      </c>
      <c r="AC96" s="148" t="n">
        <v>0</v>
      </c>
      <c r="AD96" s="148" t="n">
        <v>0</v>
      </c>
      <c r="AE96" s="148" t="n">
        <v>0</v>
      </c>
      <c r="AF96" s="148" t="n">
        <v>0</v>
      </c>
      <c r="AG96" s="148" t="n">
        <v>0</v>
      </c>
      <c r="AH96" s="148" t="n">
        <v>0</v>
      </c>
      <c r="AI96" s="148" t="n">
        <v>0</v>
      </c>
      <c r="AJ96" s="148" t="n">
        <v>0</v>
      </c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148"/>
      <c r="BT96" s="148"/>
      <c r="BU96" s="148"/>
      <c r="BV96" s="148"/>
      <c r="BW96" s="148"/>
      <c r="BX96" s="148"/>
      <c r="BY96" s="148"/>
      <c r="BZ96" s="148"/>
      <c r="CA96" s="148"/>
      <c r="CB96" s="148"/>
      <c r="CC96" s="148"/>
      <c r="CD96" s="148"/>
      <c r="CE96" s="148"/>
      <c r="CF96" s="148"/>
      <c r="CG96" s="148"/>
      <c r="CH96" s="148"/>
      <c r="CI96" s="148"/>
      <c r="CJ96" s="148"/>
      <c r="CK96" s="148"/>
      <c r="CL96" s="148"/>
      <c r="CM96" s="148"/>
      <c r="CN96" s="148"/>
      <c r="CO96" s="148"/>
      <c r="CP96" s="148"/>
      <c r="CQ96" s="148"/>
      <c r="CR96" s="148"/>
      <c r="CS96" s="148"/>
      <c r="CT96" s="148"/>
      <c r="CU96" s="148"/>
      <c r="CV96" s="148"/>
      <c r="CW96" s="148"/>
      <c r="CX96" s="148"/>
      <c r="CY96" s="148"/>
      <c r="CZ96" s="148"/>
      <c r="DA96" s="148"/>
      <c r="DB96" s="148"/>
      <c r="DC96" s="148"/>
      <c r="DD96" s="148"/>
      <c r="DE96" s="148"/>
      <c r="DF96" s="148"/>
      <c r="DG96" s="148"/>
      <c r="DH96" s="148"/>
      <c r="DI96" s="148"/>
      <c r="DJ96" s="148"/>
      <c r="DK96" s="148"/>
      <c r="DL96" s="148"/>
      <c r="DM96" s="148"/>
      <c r="DN96" s="148"/>
    </row>
    <row r="97" customFormat="false" ht="12.75" hidden="false" customHeight="false" outlineLevel="0" collapsed="false">
      <c r="A97" s="0" t="s">
        <v>190</v>
      </c>
      <c r="B97" s="0" t="s">
        <v>105</v>
      </c>
      <c r="C97" s="0" t="n">
        <v>14</v>
      </c>
      <c r="D97" s="0" t="s">
        <v>57</v>
      </c>
      <c r="E97" s="15" t="n">
        <v>0</v>
      </c>
      <c r="F97" s="15" t="n">
        <v>0</v>
      </c>
      <c r="G97" s="148" t="n">
        <v>0</v>
      </c>
      <c r="H97" s="148" t="n">
        <v>-0.3</v>
      </c>
      <c r="I97" s="148" t="n">
        <v>0</v>
      </c>
      <c r="J97" s="148" t="n">
        <v>0</v>
      </c>
      <c r="K97" s="148" t="n">
        <v>0</v>
      </c>
      <c r="L97" s="148" t="n">
        <v>0</v>
      </c>
      <c r="M97" s="148" t="n">
        <v>0</v>
      </c>
      <c r="N97" s="148" t="n">
        <v>0</v>
      </c>
      <c r="O97" s="148" t="n">
        <v>0</v>
      </c>
      <c r="P97" s="148" t="n">
        <v>0</v>
      </c>
      <c r="Q97" s="148" t="n">
        <v>0</v>
      </c>
      <c r="R97" s="148" t="n">
        <v>0</v>
      </c>
      <c r="S97" s="148" t="n">
        <v>0</v>
      </c>
      <c r="T97" s="148" t="n">
        <v>0</v>
      </c>
      <c r="U97" s="148" t="n">
        <v>0</v>
      </c>
      <c r="V97" s="148" t="n">
        <v>0</v>
      </c>
      <c r="W97" s="148" t="n">
        <v>0</v>
      </c>
      <c r="X97" s="148" t="n">
        <v>0</v>
      </c>
      <c r="Y97" s="148" t="n">
        <v>0</v>
      </c>
      <c r="Z97" s="148" t="n">
        <v>0</v>
      </c>
      <c r="AA97" s="148" t="n">
        <v>0</v>
      </c>
      <c r="AB97" s="148" t="n">
        <v>0</v>
      </c>
      <c r="AC97" s="148" t="n">
        <v>0</v>
      </c>
      <c r="AD97" s="148" t="n">
        <v>0</v>
      </c>
      <c r="AE97" s="148" t="n">
        <v>0</v>
      </c>
      <c r="AF97" s="148" t="n">
        <v>0</v>
      </c>
      <c r="AG97" s="148" t="n">
        <v>0</v>
      </c>
      <c r="AH97" s="148" t="n">
        <v>0</v>
      </c>
      <c r="AI97" s="148" t="n">
        <v>0</v>
      </c>
      <c r="AJ97" s="148" t="n">
        <v>0</v>
      </c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148"/>
      <c r="BT97" s="148"/>
      <c r="BU97" s="148"/>
      <c r="BV97" s="148"/>
      <c r="BW97" s="148"/>
      <c r="BX97" s="148"/>
      <c r="BY97" s="148"/>
      <c r="BZ97" s="148"/>
      <c r="CA97" s="148"/>
      <c r="CB97" s="148"/>
      <c r="CC97" s="148"/>
      <c r="CD97" s="148"/>
      <c r="CE97" s="148"/>
      <c r="CF97" s="148"/>
      <c r="CG97" s="148"/>
      <c r="CH97" s="148"/>
      <c r="CI97" s="148"/>
      <c r="CJ97" s="148"/>
      <c r="CK97" s="148"/>
      <c r="CL97" s="148"/>
      <c r="CM97" s="148"/>
      <c r="CN97" s="148"/>
      <c r="CO97" s="148"/>
      <c r="CP97" s="148"/>
      <c r="CQ97" s="148"/>
      <c r="CR97" s="148"/>
      <c r="CS97" s="148"/>
      <c r="CT97" s="148"/>
      <c r="CU97" s="148"/>
      <c r="CV97" s="148"/>
      <c r="CW97" s="148"/>
      <c r="CX97" s="148"/>
      <c r="CY97" s="148"/>
      <c r="CZ97" s="148"/>
      <c r="DA97" s="148"/>
      <c r="DB97" s="148"/>
      <c r="DC97" s="148"/>
      <c r="DD97" s="148"/>
      <c r="DE97" s="148"/>
      <c r="DF97" s="148"/>
      <c r="DG97" s="148"/>
      <c r="DH97" s="148"/>
      <c r="DI97" s="148"/>
      <c r="DJ97" s="148"/>
      <c r="DK97" s="148"/>
      <c r="DL97" s="148"/>
      <c r="DM97" s="148"/>
      <c r="DN97" s="148"/>
    </row>
    <row r="98" customFormat="false" ht="12.75" hidden="false" customHeight="false" outlineLevel="0" collapsed="false">
      <c r="A98" s="0" t="s">
        <v>190</v>
      </c>
      <c r="B98" s="0" t="s">
        <v>105</v>
      </c>
      <c r="C98" s="0" t="n">
        <v>15</v>
      </c>
      <c r="D98" s="0" t="s">
        <v>58</v>
      </c>
      <c r="E98" s="15" t="n">
        <v>0</v>
      </c>
      <c r="F98" s="15" t="n">
        <v>0</v>
      </c>
      <c r="G98" s="148" t="n">
        <v>0</v>
      </c>
      <c r="H98" s="148" t="n">
        <v>0</v>
      </c>
      <c r="I98" s="148" t="n">
        <v>0</v>
      </c>
      <c r="J98" s="148" t="n">
        <v>0</v>
      </c>
      <c r="K98" s="148" t="n">
        <v>0</v>
      </c>
      <c r="L98" s="148" t="n">
        <v>0</v>
      </c>
      <c r="M98" s="148" t="n">
        <v>0</v>
      </c>
      <c r="N98" s="148" t="n">
        <v>0</v>
      </c>
      <c r="O98" s="148" t="n">
        <v>0</v>
      </c>
      <c r="P98" s="148" t="n">
        <v>0</v>
      </c>
      <c r="Q98" s="148" t="n">
        <v>0</v>
      </c>
      <c r="R98" s="148" t="n">
        <v>0</v>
      </c>
      <c r="S98" s="148" t="n">
        <v>0</v>
      </c>
      <c r="T98" s="148" t="n">
        <v>0</v>
      </c>
      <c r="U98" s="148" t="n">
        <v>0</v>
      </c>
      <c r="V98" s="148" t="n">
        <v>0</v>
      </c>
      <c r="W98" s="148" t="n">
        <v>0</v>
      </c>
      <c r="X98" s="148" t="n">
        <v>0</v>
      </c>
      <c r="Y98" s="148" t="n">
        <v>0</v>
      </c>
      <c r="Z98" s="148" t="n">
        <v>0</v>
      </c>
      <c r="AA98" s="148" t="n">
        <v>0</v>
      </c>
      <c r="AB98" s="148" t="n">
        <v>0</v>
      </c>
      <c r="AC98" s="148" t="n">
        <v>0</v>
      </c>
      <c r="AD98" s="148" t="n">
        <v>0</v>
      </c>
      <c r="AE98" s="148" t="n">
        <v>0</v>
      </c>
      <c r="AF98" s="148" t="n">
        <v>0</v>
      </c>
      <c r="AG98" s="148" t="n">
        <v>0</v>
      </c>
      <c r="AH98" s="148" t="n">
        <v>0</v>
      </c>
      <c r="AI98" s="148" t="n">
        <v>0</v>
      </c>
      <c r="AJ98" s="148" t="n">
        <v>0</v>
      </c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148"/>
      <c r="BT98" s="148"/>
      <c r="BU98" s="148"/>
      <c r="BV98" s="148"/>
      <c r="BW98" s="148"/>
      <c r="BX98" s="148"/>
      <c r="BY98" s="148"/>
      <c r="BZ98" s="148"/>
      <c r="CA98" s="148"/>
      <c r="CB98" s="148"/>
      <c r="CC98" s="148"/>
      <c r="CD98" s="148"/>
      <c r="CE98" s="148"/>
      <c r="CF98" s="148"/>
      <c r="CG98" s="148"/>
      <c r="CH98" s="148"/>
      <c r="CI98" s="148"/>
      <c r="CJ98" s="148"/>
      <c r="CK98" s="148"/>
      <c r="CL98" s="148"/>
      <c r="CM98" s="148"/>
      <c r="CN98" s="148"/>
      <c r="CO98" s="148"/>
      <c r="CP98" s="148"/>
      <c r="CQ98" s="148"/>
      <c r="CR98" s="148"/>
      <c r="CS98" s="148"/>
      <c r="CT98" s="148"/>
      <c r="CU98" s="148"/>
      <c r="CV98" s="148"/>
      <c r="CW98" s="148"/>
      <c r="CX98" s="148"/>
      <c r="CY98" s="148"/>
      <c r="CZ98" s="148"/>
      <c r="DA98" s="148"/>
      <c r="DB98" s="148"/>
      <c r="DC98" s="148"/>
      <c r="DD98" s="148"/>
      <c r="DE98" s="148"/>
      <c r="DF98" s="148"/>
      <c r="DG98" s="148"/>
      <c r="DH98" s="148"/>
      <c r="DI98" s="148"/>
      <c r="DJ98" s="148"/>
      <c r="DK98" s="148"/>
      <c r="DL98" s="148"/>
      <c r="DM98" s="148"/>
      <c r="DN98" s="148"/>
    </row>
    <row r="99" customFormat="false" ht="12.75" hidden="false" customHeight="false" outlineLevel="0" collapsed="false">
      <c r="A99" s="0" t="s">
        <v>190</v>
      </c>
      <c r="B99" s="0" t="s">
        <v>105</v>
      </c>
      <c r="C99" s="0" t="n">
        <v>16</v>
      </c>
      <c r="D99" s="0" t="s">
        <v>59</v>
      </c>
      <c r="E99" s="15" t="n">
        <v>0</v>
      </c>
      <c r="F99" s="15" t="n">
        <v>0</v>
      </c>
      <c r="G99" s="148" t="n">
        <v>0</v>
      </c>
      <c r="H99" s="148" t="n">
        <v>0</v>
      </c>
      <c r="I99" s="148" t="n">
        <v>0</v>
      </c>
      <c r="J99" s="148" t="n">
        <v>0</v>
      </c>
      <c r="K99" s="148" t="n">
        <v>0</v>
      </c>
      <c r="L99" s="148" t="n">
        <v>0</v>
      </c>
      <c r="M99" s="148" t="n">
        <v>0</v>
      </c>
      <c r="N99" s="148" t="n">
        <v>0</v>
      </c>
      <c r="O99" s="148" t="n">
        <v>0</v>
      </c>
      <c r="P99" s="148" t="n">
        <v>0</v>
      </c>
      <c r="Q99" s="148" t="n">
        <v>0</v>
      </c>
      <c r="R99" s="148" t="n">
        <v>0</v>
      </c>
      <c r="S99" s="148" t="n">
        <v>0</v>
      </c>
      <c r="T99" s="148" t="n">
        <v>0</v>
      </c>
      <c r="U99" s="148" t="n">
        <v>0</v>
      </c>
      <c r="V99" s="148" t="n">
        <v>0</v>
      </c>
      <c r="W99" s="148" t="n">
        <v>0</v>
      </c>
      <c r="X99" s="148" t="n">
        <v>0</v>
      </c>
      <c r="Y99" s="148" t="n">
        <v>0</v>
      </c>
      <c r="Z99" s="148" t="n">
        <v>0</v>
      </c>
      <c r="AA99" s="148" t="n">
        <v>0</v>
      </c>
      <c r="AB99" s="148" t="n">
        <v>0</v>
      </c>
      <c r="AC99" s="148" t="n">
        <v>0</v>
      </c>
      <c r="AD99" s="148" t="n">
        <v>0</v>
      </c>
      <c r="AE99" s="148" t="n">
        <v>0</v>
      </c>
      <c r="AF99" s="148" t="n">
        <v>0</v>
      </c>
      <c r="AG99" s="148" t="n">
        <v>0</v>
      </c>
      <c r="AH99" s="148" t="n">
        <v>0</v>
      </c>
      <c r="AI99" s="148" t="n">
        <v>0</v>
      </c>
      <c r="AJ99" s="148" t="n">
        <v>0</v>
      </c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  <c r="BX99" s="148"/>
      <c r="BY99" s="148"/>
      <c r="BZ99" s="148"/>
      <c r="CA99" s="148"/>
      <c r="CB99" s="148"/>
      <c r="CC99" s="148"/>
      <c r="CD99" s="148"/>
      <c r="CE99" s="148"/>
      <c r="CF99" s="148"/>
      <c r="CG99" s="148"/>
      <c r="CH99" s="148"/>
      <c r="CI99" s="148"/>
      <c r="CJ99" s="148"/>
      <c r="CK99" s="148"/>
      <c r="CL99" s="148"/>
      <c r="CM99" s="148"/>
      <c r="CN99" s="148"/>
      <c r="CO99" s="148"/>
      <c r="CP99" s="148"/>
      <c r="CQ99" s="148"/>
      <c r="CR99" s="148"/>
      <c r="CS99" s="148"/>
      <c r="CT99" s="148"/>
      <c r="CU99" s="148"/>
      <c r="CV99" s="148"/>
      <c r="CW99" s="148"/>
      <c r="CX99" s="148"/>
      <c r="CY99" s="148"/>
      <c r="CZ99" s="148"/>
      <c r="DA99" s="148"/>
      <c r="DB99" s="148"/>
      <c r="DC99" s="148"/>
      <c r="DD99" s="148"/>
      <c r="DE99" s="148"/>
      <c r="DF99" s="148"/>
      <c r="DG99" s="148"/>
      <c r="DH99" s="148"/>
      <c r="DI99" s="148"/>
      <c r="DJ99" s="148"/>
      <c r="DK99" s="148"/>
      <c r="DL99" s="148"/>
      <c r="DM99" s="148"/>
      <c r="DN99" s="148"/>
    </row>
    <row r="100" customFormat="false" ht="12.75" hidden="false" customHeight="false" outlineLevel="0" collapsed="false">
      <c r="A100" s="0" t="s">
        <v>190</v>
      </c>
      <c r="B100" s="0" t="s">
        <v>105</v>
      </c>
      <c r="C100" s="0" t="n">
        <v>17</v>
      </c>
      <c r="D100" s="0" t="s">
        <v>176</v>
      </c>
      <c r="E100" s="15" t="n">
        <v>0</v>
      </c>
      <c r="F100" s="15" t="n">
        <v>0</v>
      </c>
      <c r="G100" s="148" t="n">
        <v>0</v>
      </c>
      <c r="H100" s="148" t="n">
        <v>0</v>
      </c>
      <c r="I100" s="148" t="n">
        <v>0</v>
      </c>
      <c r="J100" s="148" t="n">
        <v>0</v>
      </c>
      <c r="K100" s="148" t="n">
        <v>0</v>
      </c>
      <c r="L100" s="148" t="n">
        <v>0</v>
      </c>
      <c r="M100" s="148" t="n">
        <v>0</v>
      </c>
      <c r="N100" s="148" t="n">
        <v>0</v>
      </c>
      <c r="O100" s="148" t="n">
        <v>0</v>
      </c>
      <c r="P100" s="148" t="n">
        <v>0</v>
      </c>
      <c r="Q100" s="148" t="n">
        <v>0</v>
      </c>
      <c r="R100" s="148" t="n">
        <v>0</v>
      </c>
      <c r="S100" s="148" t="n">
        <v>0</v>
      </c>
      <c r="T100" s="148" t="n">
        <v>0</v>
      </c>
      <c r="U100" s="148" t="n">
        <v>0</v>
      </c>
      <c r="V100" s="148" t="n">
        <v>0</v>
      </c>
      <c r="W100" s="148" t="n">
        <v>0</v>
      </c>
      <c r="X100" s="148" t="n">
        <v>0</v>
      </c>
      <c r="Y100" s="148" t="n">
        <v>0</v>
      </c>
      <c r="Z100" s="148" t="n">
        <v>0</v>
      </c>
      <c r="AA100" s="148" t="n">
        <v>0</v>
      </c>
      <c r="AB100" s="148" t="n">
        <v>0</v>
      </c>
      <c r="AC100" s="148" t="n">
        <v>0</v>
      </c>
      <c r="AD100" s="148" t="n">
        <v>0</v>
      </c>
      <c r="AE100" s="148" t="n">
        <v>0</v>
      </c>
      <c r="AF100" s="148" t="n">
        <v>0</v>
      </c>
      <c r="AG100" s="148" t="n">
        <v>0</v>
      </c>
      <c r="AH100" s="148" t="n">
        <v>0</v>
      </c>
      <c r="AI100" s="148" t="n">
        <v>0</v>
      </c>
      <c r="AJ100" s="148" t="n">
        <v>0</v>
      </c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148"/>
      <c r="BT100" s="148"/>
      <c r="BU100" s="148"/>
      <c r="BV100" s="148"/>
      <c r="BW100" s="148"/>
      <c r="BX100" s="148"/>
      <c r="BY100" s="148"/>
      <c r="BZ100" s="148"/>
      <c r="CA100" s="148"/>
      <c r="CB100" s="148"/>
      <c r="CC100" s="148"/>
      <c r="CD100" s="148"/>
      <c r="CE100" s="148"/>
      <c r="CF100" s="148"/>
      <c r="CG100" s="148"/>
      <c r="CH100" s="148"/>
      <c r="CI100" s="148"/>
      <c r="CJ100" s="148"/>
      <c r="CK100" s="148"/>
      <c r="CL100" s="148"/>
      <c r="CM100" s="148"/>
      <c r="CN100" s="148"/>
      <c r="CO100" s="148"/>
      <c r="CP100" s="148"/>
      <c r="CQ100" s="148"/>
      <c r="CR100" s="148"/>
      <c r="CS100" s="148"/>
      <c r="CT100" s="148"/>
      <c r="CU100" s="148"/>
      <c r="CV100" s="148"/>
      <c r="CW100" s="148"/>
      <c r="CX100" s="148"/>
      <c r="CY100" s="148"/>
      <c r="CZ100" s="148"/>
      <c r="DA100" s="148"/>
      <c r="DB100" s="148"/>
      <c r="DC100" s="148"/>
      <c r="DD100" s="148"/>
      <c r="DE100" s="148"/>
      <c r="DF100" s="148"/>
      <c r="DG100" s="148"/>
      <c r="DH100" s="148"/>
      <c r="DI100" s="148"/>
      <c r="DJ100" s="148"/>
      <c r="DK100" s="148"/>
      <c r="DL100" s="148"/>
      <c r="DM100" s="148"/>
      <c r="DN100" s="148"/>
    </row>
    <row r="101" customFormat="false" ht="12.75" hidden="false" customHeight="false" outlineLevel="0" collapsed="false">
      <c r="A101" s="0" t="s">
        <v>190</v>
      </c>
      <c r="B101" s="0" t="s">
        <v>105</v>
      </c>
      <c r="C101" s="0" t="n">
        <v>18</v>
      </c>
      <c r="D101" s="0" t="s">
        <v>177</v>
      </c>
      <c r="E101" s="15" t="n">
        <v>0</v>
      </c>
      <c r="F101" s="15" t="n">
        <v>0</v>
      </c>
      <c r="G101" s="148" t="n">
        <v>0</v>
      </c>
      <c r="H101" s="148" t="n">
        <v>0</v>
      </c>
      <c r="I101" s="148" t="n">
        <v>0</v>
      </c>
      <c r="J101" s="148" t="n">
        <v>0</v>
      </c>
      <c r="K101" s="148" t="n">
        <v>0</v>
      </c>
      <c r="L101" s="148" t="n">
        <v>0</v>
      </c>
      <c r="M101" s="148" t="n">
        <v>0</v>
      </c>
      <c r="N101" s="148" t="n">
        <v>0</v>
      </c>
      <c r="O101" s="148" t="n">
        <v>0</v>
      </c>
      <c r="P101" s="148" t="n">
        <v>0</v>
      </c>
      <c r="Q101" s="148" t="n">
        <v>0</v>
      </c>
      <c r="R101" s="148" t="n">
        <v>0</v>
      </c>
      <c r="S101" s="148" t="n">
        <v>0</v>
      </c>
      <c r="T101" s="148" t="n">
        <v>0</v>
      </c>
      <c r="U101" s="148" t="n">
        <v>0</v>
      </c>
      <c r="V101" s="148" t="n">
        <v>0</v>
      </c>
      <c r="W101" s="148" t="n">
        <v>-1700650</v>
      </c>
      <c r="X101" s="148" t="n">
        <v>-0.05</v>
      </c>
      <c r="Y101" s="148" t="n">
        <v>0</v>
      </c>
      <c r="Z101" s="148" t="n">
        <v>0</v>
      </c>
      <c r="AA101" s="148" t="n">
        <v>0</v>
      </c>
      <c r="AB101" s="148" t="n">
        <v>0</v>
      </c>
      <c r="AC101" s="148" t="n">
        <v>0</v>
      </c>
      <c r="AD101" s="148" t="n">
        <v>0</v>
      </c>
      <c r="AE101" s="148" t="n">
        <v>0</v>
      </c>
      <c r="AF101" s="148" t="n">
        <v>0</v>
      </c>
      <c r="AG101" s="148" t="n">
        <v>0</v>
      </c>
      <c r="AH101" s="148" t="n">
        <v>0</v>
      </c>
      <c r="AI101" s="148" t="n">
        <v>0</v>
      </c>
      <c r="AJ101" s="148" t="n">
        <v>0</v>
      </c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148"/>
      <c r="BT101" s="148"/>
      <c r="BU101" s="148"/>
      <c r="BV101" s="148"/>
      <c r="BW101" s="148"/>
      <c r="BX101" s="148"/>
      <c r="BY101" s="148"/>
      <c r="BZ101" s="148"/>
      <c r="CA101" s="148"/>
      <c r="CB101" s="148"/>
      <c r="CC101" s="148"/>
      <c r="CD101" s="148"/>
      <c r="CE101" s="148"/>
      <c r="CF101" s="148"/>
      <c r="CG101" s="148"/>
      <c r="CH101" s="148"/>
      <c r="CI101" s="148"/>
      <c r="CJ101" s="148"/>
      <c r="CK101" s="148"/>
      <c r="CL101" s="148"/>
      <c r="CM101" s="148"/>
      <c r="CN101" s="148"/>
      <c r="CO101" s="148"/>
      <c r="CP101" s="148"/>
      <c r="CQ101" s="148"/>
      <c r="CR101" s="148"/>
      <c r="CS101" s="148"/>
      <c r="CT101" s="148"/>
      <c r="CU101" s="148"/>
      <c r="CV101" s="148"/>
      <c r="CW101" s="148"/>
      <c r="CX101" s="148"/>
      <c r="CY101" s="148"/>
      <c r="CZ101" s="148"/>
      <c r="DA101" s="148"/>
      <c r="DB101" s="148"/>
      <c r="DC101" s="148"/>
      <c r="DD101" s="148"/>
      <c r="DE101" s="148"/>
      <c r="DF101" s="148"/>
      <c r="DG101" s="148"/>
      <c r="DH101" s="148"/>
      <c r="DI101" s="148"/>
      <c r="DJ101" s="148"/>
      <c r="DK101" s="148"/>
      <c r="DL101" s="148"/>
      <c r="DM101" s="148"/>
      <c r="DN101" s="148"/>
    </row>
    <row r="102" customFormat="false" ht="12.75" hidden="false" customHeight="false" outlineLevel="0" collapsed="false">
      <c r="A102" s="0" t="s">
        <v>190</v>
      </c>
      <c r="B102" s="0" t="s">
        <v>105</v>
      </c>
      <c r="C102" s="0" t="n">
        <v>19</v>
      </c>
      <c r="D102" s="0" t="s">
        <v>64</v>
      </c>
      <c r="E102" s="15" t="n">
        <v>0</v>
      </c>
      <c r="F102" s="15" t="n">
        <v>0</v>
      </c>
      <c r="G102" s="148" t="n">
        <v>0</v>
      </c>
      <c r="H102" s="148" t="n">
        <v>0</v>
      </c>
      <c r="I102" s="148" t="n">
        <v>0</v>
      </c>
      <c r="J102" s="148" t="n">
        <v>0</v>
      </c>
      <c r="K102" s="148" t="n">
        <v>0</v>
      </c>
      <c r="L102" s="148" t="n">
        <v>0</v>
      </c>
      <c r="M102" s="148" t="n">
        <v>0</v>
      </c>
      <c r="N102" s="148" t="n">
        <v>0</v>
      </c>
      <c r="O102" s="148" t="n">
        <v>0</v>
      </c>
      <c r="P102" s="148" t="n">
        <v>0</v>
      </c>
      <c r="Q102" s="148" t="n">
        <v>0</v>
      </c>
      <c r="R102" s="148" t="n">
        <v>0</v>
      </c>
      <c r="S102" s="148" t="n">
        <v>0</v>
      </c>
      <c r="T102" s="148" t="n">
        <v>0</v>
      </c>
      <c r="U102" s="148" t="n">
        <v>0</v>
      </c>
      <c r="V102" s="148" t="n">
        <v>0</v>
      </c>
      <c r="W102" s="148" t="n">
        <v>0</v>
      </c>
      <c r="X102" s="148" t="n">
        <v>0</v>
      </c>
      <c r="Y102" s="148" t="n">
        <v>0</v>
      </c>
      <c r="Z102" s="148" t="n">
        <v>0</v>
      </c>
      <c r="AA102" s="148" t="n">
        <v>0</v>
      </c>
      <c r="AB102" s="148" t="n">
        <v>0</v>
      </c>
      <c r="AC102" s="148" t="n">
        <v>0</v>
      </c>
      <c r="AD102" s="148" t="n">
        <v>0</v>
      </c>
      <c r="AE102" s="148" t="n">
        <v>0</v>
      </c>
      <c r="AF102" s="148" t="n">
        <v>0</v>
      </c>
      <c r="AG102" s="148" t="n">
        <v>0</v>
      </c>
      <c r="AH102" s="148" t="n">
        <v>0</v>
      </c>
      <c r="AI102" s="148" t="n">
        <v>0</v>
      </c>
      <c r="AJ102" s="148" t="n">
        <v>0</v>
      </c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148"/>
      <c r="BT102" s="148"/>
      <c r="BU102" s="148"/>
      <c r="BV102" s="148"/>
      <c r="BW102" s="148"/>
      <c r="BX102" s="148"/>
      <c r="BY102" s="148"/>
      <c r="BZ102" s="148"/>
      <c r="CA102" s="148"/>
      <c r="CB102" s="148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148"/>
      <c r="CN102" s="148"/>
      <c r="CO102" s="148"/>
      <c r="CP102" s="148"/>
      <c r="CQ102" s="148"/>
      <c r="CR102" s="148"/>
      <c r="CS102" s="148"/>
      <c r="CT102" s="148"/>
      <c r="CU102" s="148"/>
      <c r="CV102" s="148"/>
      <c r="CW102" s="148"/>
      <c r="CX102" s="148"/>
      <c r="CY102" s="148"/>
      <c r="CZ102" s="148"/>
      <c r="DA102" s="148"/>
      <c r="DB102" s="148"/>
      <c r="DC102" s="148"/>
      <c r="DD102" s="148"/>
      <c r="DE102" s="148"/>
      <c r="DF102" s="148"/>
      <c r="DG102" s="148"/>
      <c r="DH102" s="148"/>
      <c r="DI102" s="148"/>
      <c r="DJ102" s="148"/>
      <c r="DK102" s="148"/>
      <c r="DL102" s="148"/>
      <c r="DM102" s="148"/>
      <c r="DN102" s="148"/>
    </row>
    <row r="103" customFormat="false" ht="12.75" hidden="false" customHeight="false" outlineLevel="0" collapsed="false">
      <c r="A103" s="0" t="s">
        <v>190</v>
      </c>
      <c r="B103" s="0" t="s">
        <v>105</v>
      </c>
      <c r="C103" s="0" t="n">
        <v>20</v>
      </c>
      <c r="D103" s="0" t="s">
        <v>178</v>
      </c>
      <c r="E103" s="15" t="n">
        <v>0</v>
      </c>
      <c r="F103" s="15" t="n">
        <v>0</v>
      </c>
      <c r="G103" s="148" t="n">
        <v>0</v>
      </c>
      <c r="H103" s="148" t="n">
        <v>0</v>
      </c>
      <c r="I103" s="148" t="n">
        <v>0</v>
      </c>
      <c r="J103" s="148" t="n">
        <v>0</v>
      </c>
      <c r="K103" s="148" t="n">
        <v>0</v>
      </c>
      <c r="L103" s="148" t="n">
        <v>0</v>
      </c>
      <c r="M103" s="148" t="n">
        <v>0</v>
      </c>
      <c r="N103" s="148" t="n">
        <v>0</v>
      </c>
      <c r="O103" s="148" t="n">
        <v>0</v>
      </c>
      <c r="P103" s="148" t="n">
        <v>0</v>
      </c>
      <c r="Q103" s="148" t="n">
        <v>0</v>
      </c>
      <c r="R103" s="148" t="n">
        <v>0</v>
      </c>
      <c r="S103" s="148" t="n">
        <v>0</v>
      </c>
      <c r="T103" s="148" t="n">
        <v>0</v>
      </c>
      <c r="U103" s="148" t="n">
        <v>0</v>
      </c>
      <c r="V103" s="148" t="n">
        <v>0</v>
      </c>
      <c r="W103" s="148" t="n">
        <v>0</v>
      </c>
      <c r="X103" s="148" t="n">
        <v>0</v>
      </c>
      <c r="Y103" s="148" t="n">
        <v>0</v>
      </c>
      <c r="Z103" s="148" t="n">
        <v>0</v>
      </c>
      <c r="AA103" s="148" t="n">
        <v>0</v>
      </c>
      <c r="AB103" s="148" t="n">
        <v>0</v>
      </c>
      <c r="AC103" s="148" t="n">
        <v>0</v>
      </c>
      <c r="AD103" s="148" t="n">
        <v>0</v>
      </c>
      <c r="AE103" s="148" t="n">
        <v>0</v>
      </c>
      <c r="AF103" s="148" t="n">
        <v>0</v>
      </c>
      <c r="AG103" s="148" t="n">
        <v>0</v>
      </c>
      <c r="AH103" s="148" t="n">
        <v>0</v>
      </c>
      <c r="AI103" s="148" t="n">
        <v>0</v>
      </c>
      <c r="AJ103" s="148" t="n">
        <v>0</v>
      </c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148"/>
      <c r="BT103" s="148"/>
      <c r="BU103" s="148"/>
      <c r="BV103" s="148"/>
      <c r="BW103" s="148"/>
      <c r="BX103" s="148"/>
      <c r="BY103" s="148"/>
      <c r="BZ103" s="148"/>
      <c r="CA103" s="148"/>
      <c r="CB103" s="148"/>
      <c r="CC103" s="148"/>
      <c r="CD103" s="148"/>
      <c r="CE103" s="148"/>
      <c r="CF103" s="148"/>
      <c r="CG103" s="148"/>
      <c r="CH103" s="148"/>
      <c r="CI103" s="148"/>
      <c r="CJ103" s="148"/>
      <c r="CK103" s="148"/>
      <c r="CL103" s="148"/>
      <c r="CM103" s="148"/>
      <c r="CN103" s="148"/>
      <c r="CO103" s="148"/>
      <c r="CP103" s="148"/>
      <c r="CQ103" s="148"/>
      <c r="CR103" s="148"/>
      <c r="CS103" s="148"/>
      <c r="CT103" s="148"/>
      <c r="CU103" s="148"/>
      <c r="CV103" s="148"/>
      <c r="CW103" s="148"/>
      <c r="CX103" s="148"/>
      <c r="CY103" s="148"/>
      <c r="CZ103" s="148"/>
      <c r="DA103" s="148"/>
      <c r="DB103" s="148"/>
      <c r="DC103" s="148"/>
      <c r="DD103" s="148"/>
      <c r="DE103" s="148"/>
      <c r="DF103" s="148"/>
      <c r="DG103" s="148"/>
      <c r="DH103" s="148"/>
      <c r="DI103" s="148"/>
      <c r="DJ103" s="148"/>
      <c r="DK103" s="148"/>
      <c r="DL103" s="148"/>
      <c r="DM103" s="148"/>
      <c r="DN103" s="148"/>
    </row>
    <row r="104" customFormat="false" ht="12.75" hidden="false" customHeight="false" outlineLevel="0" collapsed="false">
      <c r="A104" s="0" t="s">
        <v>190</v>
      </c>
      <c r="B104" s="0" t="s">
        <v>105</v>
      </c>
      <c r="C104" s="0" t="n">
        <v>21</v>
      </c>
      <c r="D104" s="0" t="s">
        <v>179</v>
      </c>
      <c r="E104" s="15" t="n">
        <v>0</v>
      </c>
      <c r="F104" s="15" t="n">
        <v>0</v>
      </c>
      <c r="G104" s="148" t="n">
        <v>0</v>
      </c>
      <c r="H104" s="148" t="n">
        <v>0</v>
      </c>
      <c r="I104" s="148" t="n">
        <v>0</v>
      </c>
      <c r="J104" s="148" t="n">
        <v>0</v>
      </c>
      <c r="K104" s="148" t="n">
        <v>0</v>
      </c>
      <c r="L104" s="148" t="n">
        <v>0</v>
      </c>
      <c r="M104" s="148" t="n">
        <v>0</v>
      </c>
      <c r="N104" s="148" t="n">
        <v>0</v>
      </c>
      <c r="O104" s="148" t="n">
        <v>0</v>
      </c>
      <c r="P104" s="148" t="n">
        <v>0</v>
      </c>
      <c r="Q104" s="148" t="n">
        <v>0</v>
      </c>
      <c r="R104" s="148" t="n">
        <v>0</v>
      </c>
      <c r="S104" s="148" t="n">
        <v>0</v>
      </c>
      <c r="T104" s="148" t="n">
        <v>0</v>
      </c>
      <c r="U104" s="148" t="n">
        <v>0</v>
      </c>
      <c r="V104" s="148" t="n">
        <v>0</v>
      </c>
      <c r="W104" s="148" t="n">
        <v>0</v>
      </c>
      <c r="X104" s="148" t="n">
        <v>0</v>
      </c>
      <c r="Y104" s="148" t="n">
        <v>0</v>
      </c>
      <c r="Z104" s="148" t="n">
        <v>0</v>
      </c>
      <c r="AA104" s="148" t="n">
        <v>0</v>
      </c>
      <c r="AB104" s="148" t="n">
        <v>0</v>
      </c>
      <c r="AC104" s="148" t="n">
        <v>0</v>
      </c>
      <c r="AD104" s="148" t="n">
        <v>0</v>
      </c>
      <c r="AE104" s="148" t="n">
        <v>0</v>
      </c>
      <c r="AF104" s="148" t="n">
        <v>0</v>
      </c>
      <c r="AG104" s="148" t="n">
        <v>0</v>
      </c>
      <c r="AH104" s="148" t="n">
        <v>0</v>
      </c>
      <c r="AI104" s="148" t="n">
        <v>0</v>
      </c>
      <c r="AJ104" s="148" t="n">
        <v>0</v>
      </c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148"/>
      <c r="BT104" s="148"/>
      <c r="BU104" s="148"/>
      <c r="BV104" s="148"/>
      <c r="BW104" s="148"/>
      <c r="BX104" s="148"/>
      <c r="BY104" s="148"/>
      <c r="BZ104" s="148"/>
      <c r="CA104" s="148"/>
      <c r="CB104" s="148"/>
      <c r="CC104" s="148"/>
      <c r="CD104" s="148"/>
      <c r="CE104" s="148"/>
      <c r="CF104" s="148"/>
      <c r="CG104" s="148"/>
      <c r="CH104" s="148"/>
      <c r="CI104" s="148"/>
      <c r="CJ104" s="148"/>
      <c r="CK104" s="148"/>
      <c r="CL104" s="148"/>
      <c r="CM104" s="148"/>
      <c r="CN104" s="148"/>
      <c r="CO104" s="148"/>
      <c r="CP104" s="148"/>
      <c r="CQ104" s="148"/>
      <c r="CR104" s="148"/>
      <c r="CS104" s="148"/>
      <c r="CT104" s="148"/>
      <c r="CU104" s="148"/>
      <c r="CV104" s="148"/>
      <c r="CW104" s="148"/>
      <c r="CX104" s="148"/>
      <c r="CY104" s="148"/>
      <c r="CZ104" s="148"/>
      <c r="DA104" s="148"/>
      <c r="DB104" s="148"/>
      <c r="DC104" s="148"/>
      <c r="DD104" s="148"/>
      <c r="DE104" s="148"/>
      <c r="DF104" s="148"/>
      <c r="DG104" s="148"/>
      <c r="DH104" s="148"/>
      <c r="DI104" s="148"/>
      <c r="DJ104" s="148"/>
      <c r="DK104" s="148"/>
      <c r="DL104" s="148"/>
      <c r="DM104" s="148"/>
      <c r="DN104" s="148"/>
    </row>
    <row r="105" customFormat="false" ht="12.75" hidden="false" customHeight="false" outlineLevel="0" collapsed="false">
      <c r="A105" s="0" t="s">
        <v>190</v>
      </c>
      <c r="B105" s="0" t="s">
        <v>105</v>
      </c>
      <c r="C105" s="0" t="n">
        <v>22</v>
      </c>
      <c r="D105" s="0" t="s">
        <v>180</v>
      </c>
      <c r="E105" s="15" t="n">
        <v>-1254596</v>
      </c>
      <c r="F105" s="15" t="n">
        <v>-2216871.132</v>
      </c>
      <c r="G105" s="148" t="n">
        <v>0</v>
      </c>
      <c r="H105" s="148" t="n">
        <v>0</v>
      </c>
      <c r="I105" s="148" t="n">
        <v>-28</v>
      </c>
      <c r="J105" s="148" t="n">
        <v>-49.476</v>
      </c>
      <c r="K105" s="148" t="n">
        <v>0</v>
      </c>
      <c r="L105" s="148" t="n">
        <v>-4247535.8</v>
      </c>
      <c r="M105" s="148" t="n">
        <v>0</v>
      </c>
      <c r="N105" s="148" t="n">
        <v>4247139</v>
      </c>
      <c r="O105" s="148" t="n">
        <v>0</v>
      </c>
      <c r="P105" s="148" t="n">
        <v>0</v>
      </c>
      <c r="Q105" s="148" t="n">
        <v>0</v>
      </c>
      <c r="R105" s="148" t="n">
        <v>0</v>
      </c>
      <c r="S105" s="148" t="n">
        <v>0</v>
      </c>
      <c r="T105" s="148" t="n">
        <v>0</v>
      </c>
      <c r="U105" s="148" t="n">
        <v>0</v>
      </c>
      <c r="V105" s="148" t="n">
        <v>0</v>
      </c>
      <c r="W105" s="148" t="n">
        <v>1700650</v>
      </c>
      <c r="X105" s="148" t="n">
        <v>3005048.55</v>
      </c>
      <c r="Y105" s="148" t="n">
        <v>0</v>
      </c>
      <c r="Z105" s="148" t="n">
        <v>0</v>
      </c>
      <c r="AA105" s="148" t="n">
        <v>0</v>
      </c>
      <c r="AB105" s="148" t="n">
        <v>0</v>
      </c>
      <c r="AC105" s="148" t="n">
        <v>0</v>
      </c>
      <c r="AD105" s="148" t="n">
        <v>0</v>
      </c>
      <c r="AE105" s="148" t="n">
        <v>0</v>
      </c>
      <c r="AF105" s="148" t="n">
        <v>0</v>
      </c>
      <c r="AG105" s="148" t="n">
        <v>0</v>
      </c>
      <c r="AH105" s="148" t="n">
        <v>0</v>
      </c>
      <c r="AI105" s="148" t="n">
        <v>0</v>
      </c>
      <c r="AJ105" s="148" t="n">
        <v>0</v>
      </c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148"/>
      <c r="BT105" s="148"/>
      <c r="BU105" s="148"/>
      <c r="BV105" s="148"/>
      <c r="BW105" s="148"/>
      <c r="BX105" s="148"/>
      <c r="BY105" s="148"/>
      <c r="BZ105" s="148"/>
      <c r="CA105" s="148"/>
      <c r="CB105" s="148"/>
      <c r="CC105" s="148"/>
      <c r="CD105" s="148"/>
      <c r="CE105" s="148"/>
      <c r="CF105" s="148"/>
      <c r="CG105" s="148"/>
      <c r="CH105" s="148"/>
      <c r="CI105" s="148"/>
      <c r="CJ105" s="148"/>
      <c r="CK105" s="148"/>
      <c r="CL105" s="148"/>
      <c r="CM105" s="148"/>
      <c r="CN105" s="148"/>
      <c r="CO105" s="148"/>
      <c r="CP105" s="148"/>
      <c r="CQ105" s="148"/>
      <c r="CR105" s="148"/>
      <c r="CS105" s="148"/>
      <c r="CT105" s="148"/>
      <c r="CU105" s="148"/>
      <c r="CV105" s="148"/>
      <c r="CW105" s="148"/>
      <c r="CX105" s="148"/>
      <c r="CY105" s="148"/>
      <c r="CZ105" s="148"/>
      <c r="DA105" s="148"/>
      <c r="DB105" s="148"/>
      <c r="DC105" s="148"/>
      <c r="DD105" s="148"/>
      <c r="DE105" s="148"/>
      <c r="DF105" s="148"/>
      <c r="DG105" s="148"/>
      <c r="DH105" s="148"/>
      <c r="DI105" s="148"/>
      <c r="DJ105" s="148"/>
      <c r="DK105" s="148"/>
      <c r="DL105" s="148"/>
      <c r="DM105" s="148"/>
      <c r="DN105" s="148"/>
    </row>
    <row r="106" customFormat="false" ht="12.75" hidden="false" customHeight="false" outlineLevel="0" collapsed="false">
      <c r="A106" s="0" t="s">
        <v>190</v>
      </c>
      <c r="B106" s="0" t="s">
        <v>105</v>
      </c>
      <c r="C106" s="0" t="n">
        <v>23</v>
      </c>
      <c r="D106" s="0" t="s">
        <v>181</v>
      </c>
      <c r="E106" s="15" t="n">
        <v>-6</v>
      </c>
      <c r="F106" s="15" t="n">
        <v>-10.6</v>
      </c>
      <c r="G106" s="148" t="n">
        <v>6</v>
      </c>
      <c r="H106" s="148" t="n">
        <v>10.602</v>
      </c>
      <c r="I106" s="148" t="n">
        <v>0</v>
      </c>
      <c r="J106" s="148" t="n">
        <v>0</v>
      </c>
      <c r="K106" s="148" t="n">
        <v>0</v>
      </c>
      <c r="L106" s="148" t="n">
        <v>0</v>
      </c>
      <c r="M106" s="148" t="n">
        <v>0</v>
      </c>
      <c r="N106" s="148" t="n">
        <v>0</v>
      </c>
      <c r="O106" s="148" t="n">
        <v>0</v>
      </c>
      <c r="P106" s="148" t="n">
        <v>0</v>
      </c>
      <c r="Q106" s="148" t="n">
        <v>0</v>
      </c>
      <c r="R106" s="148" t="n">
        <v>0</v>
      </c>
      <c r="S106" s="148" t="n">
        <v>0</v>
      </c>
      <c r="T106" s="148" t="n">
        <v>0</v>
      </c>
      <c r="U106" s="148" t="n">
        <v>0</v>
      </c>
      <c r="V106" s="148" t="n">
        <v>0</v>
      </c>
      <c r="W106" s="148" t="n">
        <v>441422</v>
      </c>
      <c r="X106" s="148" t="n">
        <v>0</v>
      </c>
      <c r="Y106" s="148" t="n">
        <v>0</v>
      </c>
      <c r="Z106" s="148" t="n">
        <v>0</v>
      </c>
      <c r="AA106" s="148" t="n">
        <v>0</v>
      </c>
      <c r="AB106" s="148" t="n">
        <v>0</v>
      </c>
      <c r="AC106" s="148" t="n">
        <v>0</v>
      </c>
      <c r="AD106" s="148" t="n">
        <v>0</v>
      </c>
      <c r="AE106" s="148" t="n">
        <v>0</v>
      </c>
      <c r="AF106" s="148" t="n">
        <v>0</v>
      </c>
      <c r="AG106" s="148" t="n">
        <v>0</v>
      </c>
      <c r="AH106" s="148" t="n">
        <v>0</v>
      </c>
      <c r="AI106" s="148" t="n">
        <v>0</v>
      </c>
      <c r="AJ106" s="148" t="n">
        <v>0</v>
      </c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8"/>
      <c r="BR106" s="148"/>
      <c r="BS106" s="148"/>
      <c r="BT106" s="148"/>
      <c r="BU106" s="148"/>
      <c r="BV106" s="148"/>
      <c r="BW106" s="148"/>
      <c r="BX106" s="148"/>
      <c r="BY106" s="148"/>
      <c r="BZ106" s="148"/>
      <c r="CA106" s="148"/>
      <c r="CB106" s="148"/>
      <c r="CC106" s="148"/>
      <c r="CD106" s="148"/>
      <c r="CE106" s="148"/>
      <c r="CF106" s="148"/>
      <c r="CG106" s="148"/>
      <c r="CH106" s="148"/>
      <c r="CI106" s="148"/>
      <c r="CJ106" s="148"/>
      <c r="CK106" s="148"/>
      <c r="CL106" s="148"/>
      <c r="CM106" s="148"/>
      <c r="CN106" s="148"/>
      <c r="CO106" s="148"/>
      <c r="CP106" s="148"/>
      <c r="CQ106" s="148"/>
      <c r="CR106" s="148"/>
      <c r="CS106" s="148"/>
      <c r="CT106" s="148"/>
      <c r="CU106" s="148"/>
      <c r="CV106" s="148"/>
      <c r="CW106" s="148"/>
      <c r="CX106" s="148"/>
      <c r="CY106" s="148"/>
      <c r="CZ106" s="148"/>
      <c r="DA106" s="148"/>
      <c r="DB106" s="148"/>
      <c r="DC106" s="148"/>
      <c r="DD106" s="148"/>
      <c r="DE106" s="148"/>
      <c r="DF106" s="148"/>
      <c r="DG106" s="148"/>
      <c r="DH106" s="148"/>
      <c r="DI106" s="148"/>
      <c r="DJ106" s="148"/>
      <c r="DK106" s="148"/>
      <c r="DL106" s="148"/>
      <c r="DM106" s="148"/>
      <c r="DN106" s="148"/>
    </row>
    <row r="107" customFormat="false" ht="12.75" hidden="false" customHeight="false" outlineLevel="0" collapsed="false">
      <c r="A107" s="0" t="s">
        <v>190</v>
      </c>
      <c r="B107" s="0" t="s">
        <v>105</v>
      </c>
      <c r="C107" s="0" t="n">
        <v>24</v>
      </c>
      <c r="D107" s="0" t="s">
        <v>72</v>
      </c>
      <c r="E107" s="15" t="n">
        <v>-41356</v>
      </c>
      <c r="F107" s="15" t="n">
        <v>-613.44</v>
      </c>
      <c r="G107" s="148" t="n">
        <v>0</v>
      </c>
      <c r="H107" s="148" t="n">
        <v>-5.33</v>
      </c>
      <c r="I107" s="148" t="n">
        <v>0</v>
      </c>
      <c r="J107" s="148" t="n">
        <v>0</v>
      </c>
      <c r="K107" s="148" t="n">
        <v>0</v>
      </c>
      <c r="L107" s="148" t="n">
        <v>0</v>
      </c>
      <c r="M107" s="148" t="n">
        <v>0</v>
      </c>
      <c r="N107" s="148" t="n">
        <v>0</v>
      </c>
      <c r="O107" s="148" t="n">
        <v>0</v>
      </c>
      <c r="P107" s="148" t="n">
        <v>0</v>
      </c>
      <c r="Q107" s="148" t="n">
        <v>0</v>
      </c>
      <c r="R107" s="148" t="n">
        <v>0</v>
      </c>
      <c r="S107" s="148" t="n">
        <v>0</v>
      </c>
      <c r="T107" s="148" t="n">
        <v>0</v>
      </c>
      <c r="U107" s="148" t="n">
        <v>0</v>
      </c>
      <c r="V107" s="148" t="n">
        <v>0</v>
      </c>
      <c r="W107" s="148" t="n">
        <v>0</v>
      </c>
      <c r="X107" s="148" t="n">
        <v>0</v>
      </c>
      <c r="Y107" s="148" t="n">
        <v>0</v>
      </c>
      <c r="Z107" s="148" t="n">
        <v>0</v>
      </c>
      <c r="AA107" s="148" t="n">
        <v>0</v>
      </c>
      <c r="AB107" s="148" t="n">
        <v>0</v>
      </c>
      <c r="AC107" s="148" t="n">
        <v>0</v>
      </c>
      <c r="AD107" s="148" t="n">
        <v>0</v>
      </c>
      <c r="AE107" s="148" t="n">
        <v>0</v>
      </c>
      <c r="AF107" s="148" t="n">
        <v>0</v>
      </c>
      <c r="AG107" s="148" t="n">
        <v>0</v>
      </c>
      <c r="AH107" s="148" t="n">
        <v>0</v>
      </c>
      <c r="AI107" s="148" t="n">
        <v>0</v>
      </c>
      <c r="AJ107" s="148" t="n">
        <v>0</v>
      </c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  <c r="BX107" s="148"/>
      <c r="BY107" s="148"/>
      <c r="BZ107" s="148"/>
      <c r="CA107" s="148"/>
      <c r="CB107" s="148"/>
      <c r="CC107" s="148"/>
      <c r="CD107" s="148"/>
      <c r="CE107" s="148"/>
      <c r="CF107" s="148"/>
      <c r="CG107" s="148"/>
      <c r="CH107" s="148"/>
      <c r="CI107" s="148"/>
      <c r="CJ107" s="148"/>
      <c r="CK107" s="148"/>
      <c r="CL107" s="148"/>
      <c r="CM107" s="148"/>
      <c r="CN107" s="148"/>
      <c r="CO107" s="148"/>
      <c r="CP107" s="148"/>
      <c r="CQ107" s="148"/>
      <c r="CR107" s="148"/>
      <c r="CS107" s="148"/>
      <c r="CT107" s="148"/>
      <c r="CU107" s="148"/>
      <c r="CV107" s="148"/>
      <c r="CW107" s="148"/>
      <c r="CX107" s="148"/>
      <c r="CY107" s="148"/>
      <c r="CZ107" s="148"/>
      <c r="DA107" s="148"/>
      <c r="DB107" s="148"/>
      <c r="DC107" s="148"/>
      <c r="DD107" s="148"/>
      <c r="DE107" s="148"/>
      <c r="DF107" s="148"/>
      <c r="DG107" s="148"/>
      <c r="DH107" s="148"/>
      <c r="DI107" s="148"/>
      <c r="DJ107" s="148"/>
      <c r="DK107" s="148"/>
      <c r="DL107" s="148"/>
      <c r="DM107" s="148"/>
      <c r="DN107" s="148"/>
    </row>
    <row r="108" customFormat="false" ht="12.75" hidden="false" customHeight="false" outlineLevel="0" collapsed="false">
      <c r="A108" s="0" t="s">
        <v>190</v>
      </c>
      <c r="B108" s="0" t="s">
        <v>105</v>
      </c>
      <c r="C108" s="0" t="n">
        <v>25</v>
      </c>
      <c r="D108" s="0" t="s">
        <v>73</v>
      </c>
      <c r="E108" s="15" t="n">
        <v>0</v>
      </c>
      <c r="F108" s="15" t="n">
        <v>-5506.48</v>
      </c>
      <c r="G108" s="148" t="n">
        <v>0</v>
      </c>
      <c r="H108" s="148" t="n">
        <v>0</v>
      </c>
      <c r="I108" s="148" t="n">
        <v>0</v>
      </c>
      <c r="J108" s="148" t="n">
        <v>0</v>
      </c>
      <c r="K108" s="148" t="n">
        <v>0</v>
      </c>
      <c r="L108" s="148" t="n">
        <v>0</v>
      </c>
      <c r="M108" s="148" t="n">
        <v>0</v>
      </c>
      <c r="N108" s="148" t="n">
        <v>0</v>
      </c>
      <c r="O108" s="148" t="n">
        <v>0</v>
      </c>
      <c r="P108" s="148" t="n">
        <v>0</v>
      </c>
      <c r="Q108" s="148" t="n">
        <v>0</v>
      </c>
      <c r="R108" s="148" t="n">
        <v>0</v>
      </c>
      <c r="S108" s="148" t="n">
        <v>0</v>
      </c>
      <c r="T108" s="148" t="n">
        <v>0</v>
      </c>
      <c r="U108" s="148" t="n">
        <v>0</v>
      </c>
      <c r="V108" s="148" t="n">
        <v>0</v>
      </c>
      <c r="W108" s="148" t="n">
        <v>0</v>
      </c>
      <c r="X108" s="148" t="n">
        <v>0</v>
      </c>
      <c r="Y108" s="148" t="n">
        <v>0</v>
      </c>
      <c r="Z108" s="148" t="n">
        <v>0</v>
      </c>
      <c r="AA108" s="148" t="n">
        <v>0</v>
      </c>
      <c r="AB108" s="148" t="n">
        <v>0</v>
      </c>
      <c r="AC108" s="148" t="n">
        <v>0</v>
      </c>
      <c r="AD108" s="148" t="n">
        <v>0</v>
      </c>
      <c r="AE108" s="148" t="n">
        <v>0</v>
      </c>
      <c r="AF108" s="148" t="n">
        <v>0</v>
      </c>
      <c r="AG108" s="148" t="n">
        <v>0</v>
      </c>
      <c r="AH108" s="148" t="n">
        <v>0</v>
      </c>
      <c r="AI108" s="148" t="n">
        <v>0</v>
      </c>
      <c r="AJ108" s="148" t="n">
        <v>0</v>
      </c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  <c r="BX108" s="148"/>
      <c r="BY108" s="148"/>
      <c r="BZ108" s="148"/>
      <c r="CA108" s="148"/>
      <c r="CB108" s="148"/>
      <c r="CC108" s="148"/>
      <c r="CD108" s="148"/>
      <c r="CE108" s="148"/>
      <c r="CF108" s="148"/>
      <c r="CG108" s="148"/>
      <c r="CH108" s="148"/>
      <c r="CI108" s="148"/>
      <c r="CJ108" s="148"/>
      <c r="CK108" s="148"/>
      <c r="CL108" s="148"/>
      <c r="CM108" s="148"/>
      <c r="CN108" s="148"/>
      <c r="CO108" s="148"/>
      <c r="CP108" s="148"/>
      <c r="CQ108" s="148"/>
      <c r="CR108" s="148"/>
      <c r="CS108" s="148"/>
      <c r="CT108" s="148"/>
      <c r="CU108" s="148"/>
      <c r="CV108" s="148"/>
      <c r="CW108" s="148"/>
      <c r="CX108" s="148"/>
      <c r="CY108" s="148"/>
      <c r="CZ108" s="148"/>
      <c r="DA108" s="148"/>
      <c r="DB108" s="148"/>
      <c r="DC108" s="148"/>
      <c r="DD108" s="148"/>
      <c r="DE108" s="148"/>
      <c r="DF108" s="148"/>
      <c r="DG108" s="148"/>
      <c r="DH108" s="148"/>
      <c r="DI108" s="148"/>
      <c r="DJ108" s="148"/>
      <c r="DK108" s="148"/>
      <c r="DL108" s="148"/>
      <c r="DM108" s="148"/>
      <c r="DN108" s="148"/>
    </row>
    <row r="109" customFormat="false" ht="12.75" hidden="false" customHeight="false" outlineLevel="0" collapsed="false">
      <c r="A109" s="0" t="s">
        <v>190</v>
      </c>
      <c r="B109" s="0" t="s">
        <v>105</v>
      </c>
      <c r="C109" s="0" t="n">
        <v>26</v>
      </c>
      <c r="D109" s="0" t="s">
        <v>182</v>
      </c>
      <c r="E109" s="15" t="n">
        <v>0</v>
      </c>
      <c r="F109" s="15" t="n">
        <v>0</v>
      </c>
      <c r="G109" s="148" t="n">
        <v>0</v>
      </c>
      <c r="H109" s="148" t="n">
        <v>0</v>
      </c>
      <c r="I109" s="148" t="n">
        <v>0</v>
      </c>
      <c r="J109" s="148" t="n">
        <v>0</v>
      </c>
      <c r="K109" s="148" t="n">
        <v>0</v>
      </c>
      <c r="L109" s="148" t="n">
        <v>0</v>
      </c>
      <c r="M109" s="148" t="n">
        <v>0</v>
      </c>
      <c r="N109" s="148" t="n">
        <v>0</v>
      </c>
      <c r="O109" s="148" t="n">
        <v>0</v>
      </c>
      <c r="P109" s="148" t="n">
        <v>0</v>
      </c>
      <c r="Q109" s="148" t="n">
        <v>0</v>
      </c>
      <c r="R109" s="148" t="n">
        <v>0</v>
      </c>
      <c r="S109" s="148" t="n">
        <v>0</v>
      </c>
      <c r="T109" s="148" t="n">
        <v>0</v>
      </c>
      <c r="U109" s="148" t="n">
        <v>0</v>
      </c>
      <c r="V109" s="148" t="n">
        <v>0</v>
      </c>
      <c r="W109" s="148" t="n">
        <v>0</v>
      </c>
      <c r="X109" s="148" t="n">
        <v>0</v>
      </c>
      <c r="Y109" s="148" t="n">
        <v>0</v>
      </c>
      <c r="Z109" s="148" t="n">
        <v>0</v>
      </c>
      <c r="AA109" s="148" t="n">
        <v>0</v>
      </c>
      <c r="AB109" s="148" t="n">
        <v>0</v>
      </c>
      <c r="AC109" s="148" t="n">
        <v>0</v>
      </c>
      <c r="AD109" s="148" t="n">
        <v>0</v>
      </c>
      <c r="AE109" s="148" t="n">
        <v>0</v>
      </c>
      <c r="AF109" s="148" t="n">
        <v>0</v>
      </c>
      <c r="AG109" s="148" t="n">
        <v>0</v>
      </c>
      <c r="AH109" s="148" t="n">
        <v>0</v>
      </c>
      <c r="AI109" s="148" t="n">
        <v>0</v>
      </c>
      <c r="AJ109" s="148" t="n">
        <v>0</v>
      </c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8"/>
      <c r="CE109" s="148"/>
      <c r="CF109" s="148"/>
      <c r="CG109" s="148"/>
      <c r="CH109" s="148"/>
      <c r="CI109" s="148"/>
      <c r="CJ109" s="148"/>
      <c r="CK109" s="148"/>
      <c r="CL109" s="148"/>
      <c r="CM109" s="148"/>
      <c r="CN109" s="148"/>
      <c r="CO109" s="148"/>
      <c r="CP109" s="148"/>
      <c r="CQ109" s="148"/>
      <c r="CR109" s="148"/>
      <c r="CS109" s="148"/>
      <c r="CT109" s="148"/>
      <c r="CU109" s="148"/>
      <c r="CV109" s="148"/>
      <c r="CW109" s="148"/>
      <c r="CX109" s="148"/>
      <c r="CY109" s="148"/>
      <c r="CZ109" s="148"/>
      <c r="DA109" s="148"/>
      <c r="DB109" s="148"/>
      <c r="DC109" s="148"/>
      <c r="DD109" s="148"/>
      <c r="DE109" s="148"/>
      <c r="DF109" s="148"/>
      <c r="DG109" s="148"/>
      <c r="DH109" s="148"/>
      <c r="DI109" s="148"/>
      <c r="DJ109" s="148"/>
      <c r="DK109" s="148"/>
      <c r="DL109" s="148"/>
      <c r="DM109" s="148"/>
      <c r="DN109" s="148"/>
    </row>
    <row r="110" customFormat="false" ht="12.75" hidden="false" customHeight="false" outlineLevel="0" collapsed="false">
      <c r="A110" s="0" t="s">
        <v>190</v>
      </c>
      <c r="B110" s="0" t="s">
        <v>105</v>
      </c>
      <c r="C110" s="0" t="n">
        <v>27</v>
      </c>
      <c r="D110" s="0" t="s">
        <v>183</v>
      </c>
      <c r="E110" s="15" t="n">
        <v>0</v>
      </c>
      <c r="F110" s="15" t="n">
        <v>0</v>
      </c>
      <c r="G110" s="148" t="n">
        <v>0</v>
      </c>
      <c r="H110" s="148" t="n">
        <v>0</v>
      </c>
      <c r="I110" s="148" t="n">
        <v>0</v>
      </c>
      <c r="J110" s="148" t="n">
        <v>0</v>
      </c>
      <c r="K110" s="148" t="n">
        <v>0</v>
      </c>
      <c r="L110" s="148" t="n">
        <v>0</v>
      </c>
      <c r="M110" s="148" t="n">
        <v>0</v>
      </c>
      <c r="N110" s="148" t="n">
        <v>0</v>
      </c>
      <c r="O110" s="148" t="n">
        <v>0</v>
      </c>
      <c r="P110" s="148" t="n">
        <v>0</v>
      </c>
      <c r="Q110" s="148" t="n">
        <v>0</v>
      </c>
      <c r="R110" s="148" t="n">
        <v>0</v>
      </c>
      <c r="S110" s="148" t="n">
        <v>0</v>
      </c>
      <c r="T110" s="148" t="n">
        <v>0</v>
      </c>
      <c r="U110" s="148" t="n">
        <v>0</v>
      </c>
      <c r="V110" s="148" t="n">
        <v>0</v>
      </c>
      <c r="W110" s="148" t="n">
        <v>0</v>
      </c>
      <c r="X110" s="148" t="n">
        <v>0</v>
      </c>
      <c r="Y110" s="148" t="n">
        <v>0</v>
      </c>
      <c r="Z110" s="148" t="n">
        <v>0</v>
      </c>
      <c r="AA110" s="148" t="n">
        <v>0</v>
      </c>
      <c r="AB110" s="148" t="n">
        <v>0</v>
      </c>
      <c r="AC110" s="148" t="n">
        <v>0</v>
      </c>
      <c r="AD110" s="148" t="n">
        <v>0</v>
      </c>
      <c r="AE110" s="148" t="n">
        <v>0</v>
      </c>
      <c r="AF110" s="148" t="n">
        <v>0</v>
      </c>
      <c r="AG110" s="148" t="n">
        <v>0</v>
      </c>
      <c r="AH110" s="148" t="n">
        <v>0</v>
      </c>
      <c r="AI110" s="148" t="n">
        <v>0</v>
      </c>
      <c r="AJ110" s="148" t="n">
        <v>0</v>
      </c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148"/>
      <c r="BT110" s="148"/>
      <c r="BU110" s="148"/>
      <c r="BV110" s="148"/>
      <c r="BW110" s="148"/>
      <c r="BX110" s="148"/>
      <c r="BY110" s="148"/>
      <c r="BZ110" s="148"/>
      <c r="CA110" s="148"/>
      <c r="CB110" s="148"/>
      <c r="CC110" s="148"/>
      <c r="CD110" s="148"/>
      <c r="CE110" s="148"/>
      <c r="CF110" s="148"/>
      <c r="CG110" s="148"/>
      <c r="CH110" s="148"/>
      <c r="CI110" s="148"/>
      <c r="CJ110" s="148"/>
      <c r="CK110" s="148"/>
      <c r="CL110" s="148"/>
      <c r="CM110" s="148"/>
      <c r="CN110" s="148"/>
      <c r="CO110" s="148"/>
      <c r="CP110" s="148"/>
      <c r="CQ110" s="148"/>
      <c r="CR110" s="148"/>
      <c r="CS110" s="148"/>
      <c r="CT110" s="148"/>
      <c r="CU110" s="148"/>
      <c r="CV110" s="148"/>
      <c r="CW110" s="148"/>
      <c r="CX110" s="148"/>
      <c r="CY110" s="148"/>
      <c r="CZ110" s="148"/>
      <c r="DA110" s="148"/>
      <c r="DB110" s="148"/>
      <c r="DC110" s="148"/>
      <c r="DD110" s="148"/>
      <c r="DE110" s="148"/>
      <c r="DF110" s="148"/>
      <c r="DG110" s="148"/>
      <c r="DH110" s="148"/>
      <c r="DI110" s="148"/>
      <c r="DJ110" s="148"/>
      <c r="DK110" s="148"/>
      <c r="DL110" s="148"/>
      <c r="DM110" s="148"/>
      <c r="DN110" s="148"/>
    </row>
    <row r="111" customFormat="false" ht="12.75" hidden="false" customHeight="false" outlineLevel="0" collapsed="false">
      <c r="A111" s="0" t="s">
        <v>190</v>
      </c>
      <c r="B111" s="0" t="s">
        <v>105</v>
      </c>
      <c r="C111" s="0" t="n">
        <v>28</v>
      </c>
      <c r="D111" s="0" t="s">
        <v>184</v>
      </c>
      <c r="E111" s="15" t="n">
        <v>0</v>
      </c>
      <c r="F111" s="15" t="n">
        <v>0</v>
      </c>
      <c r="G111" s="148" t="n">
        <v>0</v>
      </c>
      <c r="H111" s="148" t="n">
        <v>0</v>
      </c>
      <c r="I111" s="148" t="n">
        <v>0</v>
      </c>
      <c r="J111" s="148" t="n">
        <v>0</v>
      </c>
      <c r="K111" s="148" t="n">
        <v>0</v>
      </c>
      <c r="L111" s="148" t="n">
        <v>0</v>
      </c>
      <c r="M111" s="148" t="n">
        <v>0</v>
      </c>
      <c r="N111" s="148" t="n">
        <v>0</v>
      </c>
      <c r="O111" s="148" t="n">
        <v>0</v>
      </c>
      <c r="P111" s="148" t="n">
        <v>0</v>
      </c>
      <c r="Q111" s="148" t="n">
        <v>0</v>
      </c>
      <c r="R111" s="148" t="n">
        <v>0</v>
      </c>
      <c r="S111" s="148" t="n">
        <v>0</v>
      </c>
      <c r="T111" s="148" t="n">
        <v>0</v>
      </c>
      <c r="U111" s="148" t="n">
        <v>0</v>
      </c>
      <c r="V111" s="148" t="n">
        <v>0</v>
      </c>
      <c r="W111" s="148" t="n">
        <v>0</v>
      </c>
      <c r="X111" s="148" t="n">
        <v>0</v>
      </c>
      <c r="Y111" s="148" t="n">
        <v>0</v>
      </c>
      <c r="Z111" s="148" t="n">
        <v>0</v>
      </c>
      <c r="AA111" s="148" t="n">
        <v>0</v>
      </c>
      <c r="AB111" s="148" t="n">
        <v>0</v>
      </c>
      <c r="AC111" s="148" t="n">
        <v>0</v>
      </c>
      <c r="AD111" s="148" t="n">
        <v>0</v>
      </c>
      <c r="AE111" s="148" t="n">
        <v>0</v>
      </c>
      <c r="AF111" s="148" t="n">
        <v>0</v>
      </c>
      <c r="AG111" s="148" t="n">
        <v>0</v>
      </c>
      <c r="AH111" s="148" t="n">
        <v>0</v>
      </c>
      <c r="AI111" s="148" t="n">
        <v>0</v>
      </c>
      <c r="AJ111" s="148" t="n">
        <v>0</v>
      </c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148"/>
      <c r="BR111" s="148"/>
      <c r="BS111" s="148"/>
      <c r="BT111" s="148"/>
      <c r="BU111" s="148"/>
      <c r="BV111" s="148"/>
      <c r="BW111" s="148"/>
      <c r="BX111" s="148"/>
      <c r="BY111" s="148"/>
      <c r="BZ111" s="148"/>
      <c r="CA111" s="148"/>
      <c r="CB111" s="148"/>
      <c r="CC111" s="148"/>
      <c r="CD111" s="148"/>
      <c r="CE111" s="148"/>
      <c r="CF111" s="148"/>
      <c r="CG111" s="148"/>
      <c r="CH111" s="148"/>
      <c r="CI111" s="148"/>
      <c r="CJ111" s="148"/>
      <c r="CK111" s="148"/>
      <c r="CL111" s="148"/>
      <c r="CM111" s="148"/>
      <c r="CN111" s="148"/>
      <c r="CO111" s="148"/>
      <c r="CP111" s="148"/>
      <c r="CQ111" s="148"/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  <c r="DB111" s="148"/>
      <c r="DC111" s="148"/>
      <c r="DD111" s="148"/>
      <c r="DE111" s="148"/>
      <c r="DF111" s="148"/>
      <c r="DG111" s="148"/>
      <c r="DH111" s="148"/>
      <c r="DI111" s="148"/>
      <c r="DJ111" s="148"/>
      <c r="DK111" s="148"/>
      <c r="DL111" s="148"/>
      <c r="DM111" s="148"/>
      <c r="DN111" s="148"/>
    </row>
    <row r="112" customFormat="false" ht="12.75" hidden="false" customHeight="false" outlineLevel="0" collapsed="false">
      <c r="A112" s="0" t="s">
        <v>190</v>
      </c>
      <c r="B112" s="0" t="s">
        <v>105</v>
      </c>
      <c r="C112" s="0" t="n">
        <v>29</v>
      </c>
      <c r="D112" s="0" t="s">
        <v>185</v>
      </c>
      <c r="E112" s="15" t="n">
        <v>0</v>
      </c>
      <c r="F112" s="15" t="n">
        <v>0</v>
      </c>
      <c r="G112" s="148" t="n">
        <v>0</v>
      </c>
      <c r="H112" s="148" t="n">
        <v>0</v>
      </c>
      <c r="I112" s="148" t="n">
        <v>0</v>
      </c>
      <c r="J112" s="148" t="n">
        <v>0</v>
      </c>
      <c r="K112" s="148" t="n">
        <v>0</v>
      </c>
      <c r="L112" s="148" t="n">
        <v>0</v>
      </c>
      <c r="M112" s="148" t="n">
        <v>0</v>
      </c>
      <c r="N112" s="148" t="n">
        <v>0</v>
      </c>
      <c r="O112" s="148" t="n">
        <v>0</v>
      </c>
      <c r="P112" s="148" t="n">
        <v>0</v>
      </c>
      <c r="Q112" s="148" t="n">
        <v>0</v>
      </c>
      <c r="R112" s="148" t="n">
        <v>0</v>
      </c>
      <c r="S112" s="148" t="n">
        <v>0</v>
      </c>
      <c r="T112" s="148" t="n">
        <v>0</v>
      </c>
      <c r="U112" s="148" t="n">
        <v>0</v>
      </c>
      <c r="V112" s="148" t="n">
        <v>0</v>
      </c>
      <c r="W112" s="148" t="n">
        <v>0</v>
      </c>
      <c r="X112" s="148" t="n">
        <v>0</v>
      </c>
      <c r="Y112" s="148" t="n">
        <v>0</v>
      </c>
      <c r="Z112" s="148" t="n">
        <v>0</v>
      </c>
      <c r="AA112" s="148" t="n">
        <v>0</v>
      </c>
      <c r="AB112" s="148" t="n">
        <v>0</v>
      </c>
      <c r="AC112" s="148" t="n">
        <v>0</v>
      </c>
      <c r="AD112" s="148" t="n">
        <v>0</v>
      </c>
      <c r="AE112" s="148" t="n">
        <v>0</v>
      </c>
      <c r="AF112" s="148" t="n">
        <v>0</v>
      </c>
      <c r="AG112" s="148" t="n">
        <v>0</v>
      </c>
      <c r="AH112" s="148" t="n">
        <v>0</v>
      </c>
      <c r="AI112" s="148" t="n">
        <v>0</v>
      </c>
      <c r="AJ112" s="148" t="n">
        <v>0</v>
      </c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  <c r="BI112" s="148"/>
      <c r="BJ112" s="148"/>
      <c r="BK112" s="148"/>
      <c r="BL112" s="148"/>
      <c r="BM112" s="148"/>
      <c r="BN112" s="148"/>
      <c r="BO112" s="148"/>
      <c r="BP112" s="148"/>
      <c r="BQ112" s="148"/>
      <c r="BR112" s="148"/>
      <c r="BS112" s="148"/>
      <c r="BT112" s="148"/>
      <c r="BU112" s="148"/>
      <c r="BV112" s="148"/>
      <c r="BW112" s="148"/>
      <c r="BX112" s="148"/>
      <c r="BY112" s="148"/>
      <c r="BZ112" s="148"/>
      <c r="CA112" s="148"/>
      <c r="CB112" s="148"/>
      <c r="CC112" s="148"/>
      <c r="CD112" s="148"/>
      <c r="CE112" s="148"/>
      <c r="CF112" s="148"/>
      <c r="CG112" s="148"/>
      <c r="CH112" s="148"/>
      <c r="CI112" s="148"/>
      <c r="CJ112" s="148"/>
      <c r="CK112" s="148"/>
      <c r="CL112" s="148"/>
      <c r="CM112" s="148"/>
      <c r="CN112" s="148"/>
      <c r="CO112" s="148"/>
      <c r="CP112" s="148"/>
      <c r="CQ112" s="148"/>
      <c r="CR112" s="148"/>
      <c r="CS112" s="148"/>
      <c r="CT112" s="148"/>
      <c r="CU112" s="148"/>
      <c r="CV112" s="148"/>
      <c r="CW112" s="148"/>
      <c r="CX112" s="148"/>
      <c r="CY112" s="148"/>
      <c r="CZ112" s="148"/>
      <c r="DA112" s="148"/>
      <c r="DB112" s="148"/>
      <c r="DC112" s="148"/>
      <c r="DD112" s="148"/>
      <c r="DE112" s="148"/>
      <c r="DF112" s="148"/>
      <c r="DG112" s="148"/>
      <c r="DH112" s="148"/>
      <c r="DI112" s="148"/>
      <c r="DJ112" s="148"/>
      <c r="DK112" s="148"/>
      <c r="DL112" s="148"/>
      <c r="DM112" s="148"/>
      <c r="DN112" s="148"/>
    </row>
    <row r="113" customFormat="false" ht="12.75" hidden="false" customHeight="false" outlineLevel="0" collapsed="false">
      <c r="A113" s="0" t="s">
        <v>190</v>
      </c>
      <c r="B113" s="0" t="s">
        <v>105</v>
      </c>
      <c r="C113" s="0" t="n">
        <v>30</v>
      </c>
      <c r="D113" s="0" t="s">
        <v>186</v>
      </c>
      <c r="E113" s="15" t="n">
        <v>0</v>
      </c>
      <c r="F113" s="15" t="n">
        <v>0</v>
      </c>
      <c r="G113" s="148" t="n">
        <v>0</v>
      </c>
      <c r="H113" s="148" t="n">
        <v>0</v>
      </c>
      <c r="I113" s="148" t="n">
        <v>0</v>
      </c>
      <c r="J113" s="148" t="n">
        <v>0</v>
      </c>
      <c r="K113" s="148" t="n">
        <v>0</v>
      </c>
      <c r="L113" s="148" t="n">
        <v>0</v>
      </c>
      <c r="M113" s="148" t="n">
        <v>0</v>
      </c>
      <c r="N113" s="148" t="n">
        <v>0</v>
      </c>
      <c r="O113" s="148" t="n">
        <v>0</v>
      </c>
      <c r="P113" s="148" t="n">
        <v>0</v>
      </c>
      <c r="Q113" s="148" t="n">
        <v>0</v>
      </c>
      <c r="R113" s="148" t="n">
        <v>0</v>
      </c>
      <c r="S113" s="148" t="n">
        <v>0</v>
      </c>
      <c r="T113" s="148" t="n">
        <v>0</v>
      </c>
      <c r="U113" s="148" t="n">
        <v>0</v>
      </c>
      <c r="V113" s="148" t="n">
        <v>0</v>
      </c>
      <c r="W113" s="148" t="n">
        <v>0</v>
      </c>
      <c r="X113" s="148" t="n">
        <v>0</v>
      </c>
      <c r="Y113" s="148" t="n">
        <v>0</v>
      </c>
      <c r="Z113" s="148" t="n">
        <v>0</v>
      </c>
      <c r="AA113" s="148" t="n">
        <v>0</v>
      </c>
      <c r="AB113" s="148" t="n">
        <v>0</v>
      </c>
      <c r="AC113" s="148" t="n">
        <v>0</v>
      </c>
      <c r="AD113" s="148" t="n">
        <v>0</v>
      </c>
      <c r="AE113" s="148" t="n">
        <v>0</v>
      </c>
      <c r="AF113" s="148" t="n">
        <v>0</v>
      </c>
      <c r="AG113" s="148" t="n">
        <v>0</v>
      </c>
      <c r="AH113" s="148" t="n">
        <v>0</v>
      </c>
      <c r="AI113" s="148" t="n">
        <v>0</v>
      </c>
      <c r="AJ113" s="148" t="n">
        <v>0</v>
      </c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148"/>
      <c r="BT113" s="148"/>
      <c r="BU113" s="148"/>
      <c r="BV113" s="148"/>
      <c r="BW113" s="148"/>
      <c r="BX113" s="148"/>
      <c r="BY113" s="148"/>
      <c r="BZ113" s="148"/>
      <c r="CA113" s="148"/>
      <c r="CB113" s="148"/>
      <c r="CC113" s="148"/>
      <c r="CD113" s="148"/>
      <c r="CE113" s="148"/>
      <c r="CF113" s="148"/>
      <c r="CG113" s="148"/>
      <c r="CH113" s="148"/>
      <c r="CI113" s="148"/>
      <c r="CJ113" s="148"/>
      <c r="CK113" s="148"/>
      <c r="CL113" s="148"/>
      <c r="CM113" s="148"/>
      <c r="CN113" s="148"/>
      <c r="CO113" s="148"/>
      <c r="CP113" s="148"/>
      <c r="CQ113" s="148"/>
      <c r="CR113" s="148"/>
      <c r="CS113" s="148"/>
      <c r="CT113" s="148"/>
      <c r="CU113" s="148"/>
      <c r="CV113" s="148"/>
      <c r="CW113" s="148"/>
      <c r="CX113" s="148"/>
      <c r="CY113" s="148"/>
      <c r="CZ113" s="148"/>
      <c r="DA113" s="148"/>
      <c r="DB113" s="148"/>
      <c r="DC113" s="148"/>
      <c r="DD113" s="148"/>
      <c r="DE113" s="148"/>
      <c r="DF113" s="148"/>
      <c r="DG113" s="148"/>
      <c r="DH113" s="148"/>
      <c r="DI113" s="148"/>
      <c r="DJ113" s="148"/>
      <c r="DK113" s="148"/>
      <c r="DL113" s="148"/>
      <c r="DM113" s="148"/>
      <c r="DN113" s="148"/>
    </row>
    <row r="114" customFormat="false" ht="12.75" hidden="false" customHeight="false" outlineLevel="0" collapsed="false">
      <c r="A114" s="0" t="s">
        <v>190</v>
      </c>
      <c r="B114" s="0" t="s">
        <v>105</v>
      </c>
      <c r="C114" s="0" t="n">
        <v>31</v>
      </c>
      <c r="D114" s="0" t="s">
        <v>187</v>
      </c>
      <c r="E114" s="15" t="n">
        <v>0</v>
      </c>
      <c r="F114" s="15" t="n">
        <v>0</v>
      </c>
      <c r="G114" s="148" t="n">
        <v>0</v>
      </c>
      <c r="H114" s="148" t="n">
        <v>0</v>
      </c>
      <c r="I114" s="148" t="n">
        <v>0</v>
      </c>
      <c r="J114" s="148" t="n">
        <v>0</v>
      </c>
      <c r="K114" s="148" t="n">
        <v>0</v>
      </c>
      <c r="L114" s="148" t="n">
        <v>0</v>
      </c>
      <c r="M114" s="148" t="n">
        <v>0</v>
      </c>
      <c r="N114" s="148" t="n">
        <v>0</v>
      </c>
      <c r="O114" s="148" t="n">
        <v>0</v>
      </c>
      <c r="P114" s="148" t="n">
        <v>0</v>
      </c>
      <c r="Q114" s="148" t="n">
        <v>0</v>
      </c>
      <c r="R114" s="148" t="n">
        <v>0</v>
      </c>
      <c r="S114" s="148" t="n">
        <v>0</v>
      </c>
      <c r="T114" s="148" t="n">
        <v>0</v>
      </c>
      <c r="U114" s="148" t="n">
        <v>0</v>
      </c>
      <c r="V114" s="148" t="n">
        <v>0</v>
      </c>
      <c r="W114" s="148" t="n">
        <v>0</v>
      </c>
      <c r="X114" s="148" t="n">
        <v>0</v>
      </c>
      <c r="Y114" s="148" t="n">
        <v>0</v>
      </c>
      <c r="Z114" s="148" t="n">
        <v>0</v>
      </c>
      <c r="AA114" s="148" t="n">
        <v>0</v>
      </c>
      <c r="AB114" s="148" t="n">
        <v>0</v>
      </c>
      <c r="AC114" s="148" t="n">
        <v>0</v>
      </c>
      <c r="AD114" s="148" t="n">
        <v>0</v>
      </c>
      <c r="AE114" s="148" t="n">
        <v>0</v>
      </c>
      <c r="AF114" s="148" t="n">
        <v>0</v>
      </c>
      <c r="AG114" s="148" t="n">
        <v>0</v>
      </c>
      <c r="AH114" s="148" t="n">
        <v>0</v>
      </c>
      <c r="AI114" s="148" t="n">
        <v>0</v>
      </c>
      <c r="AJ114" s="148" t="n">
        <v>0</v>
      </c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148"/>
      <c r="BT114" s="148"/>
      <c r="BU114" s="148"/>
      <c r="BV114" s="148"/>
      <c r="BW114" s="148"/>
      <c r="BX114" s="148"/>
      <c r="BY114" s="148"/>
      <c r="BZ114" s="148"/>
      <c r="CA114" s="148"/>
      <c r="CB114" s="148"/>
      <c r="CC114" s="148"/>
      <c r="CD114" s="148"/>
      <c r="CE114" s="148"/>
      <c r="CF114" s="148"/>
      <c r="CG114" s="148"/>
      <c r="CH114" s="148"/>
      <c r="CI114" s="148"/>
      <c r="CJ114" s="148"/>
      <c r="CK114" s="148"/>
      <c r="CL114" s="148"/>
      <c r="CM114" s="148"/>
      <c r="CN114" s="148"/>
      <c r="CO114" s="148"/>
      <c r="CP114" s="148"/>
      <c r="CQ114" s="148"/>
      <c r="CR114" s="148"/>
      <c r="CS114" s="148"/>
      <c r="CT114" s="148"/>
      <c r="CU114" s="148"/>
      <c r="CV114" s="148"/>
      <c r="CW114" s="148"/>
      <c r="CX114" s="148"/>
      <c r="CY114" s="148"/>
      <c r="CZ114" s="148"/>
      <c r="DA114" s="148"/>
      <c r="DB114" s="148"/>
      <c r="DC114" s="148"/>
      <c r="DD114" s="148"/>
      <c r="DE114" s="148"/>
      <c r="DF114" s="148"/>
      <c r="DG114" s="148"/>
      <c r="DH114" s="148"/>
      <c r="DI114" s="148"/>
      <c r="DJ114" s="148"/>
      <c r="DK114" s="148"/>
      <c r="DL114" s="148"/>
      <c r="DM114" s="148"/>
      <c r="DN114" s="148"/>
    </row>
    <row r="115" customFormat="false" ht="12.75" hidden="false" customHeight="false" outlineLevel="0" collapsed="false">
      <c r="A115" s="0" t="s">
        <v>190</v>
      </c>
      <c r="B115" s="0" t="s">
        <v>105</v>
      </c>
      <c r="C115" s="0" t="n">
        <v>32</v>
      </c>
      <c r="D115" s="0" t="s">
        <v>87</v>
      </c>
      <c r="E115" s="15" t="n">
        <v>0</v>
      </c>
      <c r="F115" s="15" t="n">
        <v>0</v>
      </c>
      <c r="G115" s="148" t="n">
        <v>0</v>
      </c>
      <c r="H115" s="148" t="n">
        <v>0</v>
      </c>
      <c r="I115" s="148" t="n">
        <v>0</v>
      </c>
      <c r="J115" s="148" t="n">
        <v>0</v>
      </c>
      <c r="K115" s="148" t="n">
        <v>0</v>
      </c>
      <c r="L115" s="148" t="n">
        <v>0</v>
      </c>
      <c r="M115" s="148" t="n">
        <v>0</v>
      </c>
      <c r="N115" s="148" t="n">
        <v>0</v>
      </c>
      <c r="O115" s="148" t="n">
        <v>0</v>
      </c>
      <c r="P115" s="148" t="n">
        <v>0</v>
      </c>
      <c r="Q115" s="148" t="n">
        <v>0</v>
      </c>
      <c r="R115" s="148" t="n">
        <v>0</v>
      </c>
      <c r="S115" s="148" t="n">
        <v>0</v>
      </c>
      <c r="T115" s="148" t="n">
        <v>0</v>
      </c>
      <c r="U115" s="148" t="n">
        <v>0</v>
      </c>
      <c r="V115" s="148" t="n">
        <v>0</v>
      </c>
      <c r="W115" s="148" t="n">
        <v>0</v>
      </c>
      <c r="X115" s="148" t="n">
        <v>0</v>
      </c>
      <c r="Y115" s="148" t="n">
        <v>0</v>
      </c>
      <c r="Z115" s="148" t="n">
        <v>0</v>
      </c>
      <c r="AA115" s="148" t="n">
        <v>0</v>
      </c>
      <c r="AB115" s="148" t="n">
        <v>0</v>
      </c>
      <c r="AC115" s="148" t="n">
        <v>0</v>
      </c>
      <c r="AD115" s="148" t="n">
        <v>0</v>
      </c>
      <c r="AE115" s="148" t="n">
        <v>0</v>
      </c>
      <c r="AF115" s="148" t="n">
        <v>0</v>
      </c>
      <c r="AG115" s="148" t="n">
        <v>0</v>
      </c>
      <c r="AH115" s="148" t="n">
        <v>0</v>
      </c>
      <c r="AI115" s="148" t="n">
        <v>0</v>
      </c>
      <c r="AJ115" s="148" t="n">
        <v>0</v>
      </c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  <c r="BQ115" s="148"/>
      <c r="BR115" s="148"/>
      <c r="BS115" s="148"/>
      <c r="BT115" s="148"/>
      <c r="BU115" s="148"/>
      <c r="BV115" s="148"/>
      <c r="BW115" s="148"/>
      <c r="BX115" s="148"/>
      <c r="BY115" s="148"/>
      <c r="BZ115" s="148"/>
      <c r="CA115" s="148"/>
      <c r="CB115" s="148"/>
      <c r="CC115" s="148"/>
      <c r="CD115" s="148"/>
      <c r="CE115" s="148"/>
      <c r="CF115" s="148"/>
      <c r="CG115" s="148"/>
      <c r="CH115" s="148"/>
      <c r="CI115" s="148"/>
      <c r="CJ115" s="148"/>
      <c r="CK115" s="148"/>
      <c r="CL115" s="148"/>
      <c r="CM115" s="148"/>
      <c r="CN115" s="148"/>
      <c r="CO115" s="148"/>
      <c r="CP115" s="148"/>
      <c r="CQ115" s="148"/>
      <c r="CR115" s="148"/>
      <c r="CS115" s="148"/>
      <c r="CT115" s="148"/>
      <c r="CU115" s="148"/>
      <c r="CV115" s="148"/>
      <c r="CW115" s="148"/>
      <c r="CX115" s="148"/>
      <c r="CY115" s="148"/>
      <c r="CZ115" s="148"/>
      <c r="DA115" s="148"/>
      <c r="DB115" s="148"/>
      <c r="DC115" s="148"/>
      <c r="DD115" s="148"/>
      <c r="DE115" s="148"/>
      <c r="DF115" s="148"/>
      <c r="DG115" s="148"/>
      <c r="DH115" s="148"/>
      <c r="DI115" s="148"/>
      <c r="DJ115" s="148"/>
      <c r="DK115" s="148"/>
      <c r="DL115" s="148"/>
      <c r="DM115" s="148"/>
      <c r="DN115" s="148"/>
    </row>
    <row r="116" customFormat="false" ht="12.75" hidden="false" customHeight="false" outlineLevel="0" collapsed="false">
      <c r="A116" s="0" t="s">
        <v>190</v>
      </c>
      <c r="B116" s="0" t="s">
        <v>105</v>
      </c>
      <c r="C116" s="0" t="n">
        <v>33</v>
      </c>
      <c r="D116" s="0" t="s">
        <v>88</v>
      </c>
      <c r="E116" s="15" t="n">
        <v>0</v>
      </c>
      <c r="F116" s="15" t="n">
        <v>0</v>
      </c>
      <c r="G116" s="148" t="n">
        <v>0</v>
      </c>
      <c r="H116" s="148" t="n">
        <v>0</v>
      </c>
      <c r="I116" s="148" t="n">
        <v>0</v>
      </c>
      <c r="J116" s="148" t="n">
        <v>0</v>
      </c>
      <c r="K116" s="148" t="n">
        <v>0</v>
      </c>
      <c r="L116" s="148" t="n">
        <v>0</v>
      </c>
      <c r="M116" s="148" t="n">
        <v>0</v>
      </c>
      <c r="N116" s="148" t="n">
        <v>0</v>
      </c>
      <c r="O116" s="148" t="n">
        <v>0</v>
      </c>
      <c r="P116" s="148" t="n">
        <v>0</v>
      </c>
      <c r="Q116" s="148" t="n">
        <v>0</v>
      </c>
      <c r="R116" s="148" t="n">
        <v>0</v>
      </c>
      <c r="S116" s="148" t="n">
        <v>0</v>
      </c>
      <c r="T116" s="148" t="n">
        <v>0</v>
      </c>
      <c r="U116" s="148" t="n">
        <v>0</v>
      </c>
      <c r="V116" s="148" t="n">
        <v>0</v>
      </c>
      <c r="W116" s="148" t="n">
        <v>0</v>
      </c>
      <c r="X116" s="148" t="n">
        <v>0</v>
      </c>
      <c r="Y116" s="148" t="n">
        <v>0</v>
      </c>
      <c r="Z116" s="148" t="n">
        <v>0</v>
      </c>
      <c r="AA116" s="148" t="n">
        <v>0</v>
      </c>
      <c r="AB116" s="148" t="n">
        <v>0</v>
      </c>
      <c r="AC116" s="148" t="n">
        <v>0</v>
      </c>
      <c r="AD116" s="148" t="n">
        <v>0</v>
      </c>
      <c r="AE116" s="148" t="n">
        <v>0</v>
      </c>
      <c r="AF116" s="148" t="n">
        <v>0</v>
      </c>
      <c r="AG116" s="148" t="n">
        <v>0</v>
      </c>
      <c r="AH116" s="148" t="n">
        <v>0</v>
      </c>
      <c r="AI116" s="148" t="n">
        <v>0</v>
      </c>
      <c r="AJ116" s="148" t="n">
        <v>0</v>
      </c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  <c r="BI116" s="148"/>
      <c r="BJ116" s="148"/>
      <c r="BK116" s="148"/>
      <c r="BL116" s="148"/>
      <c r="BM116" s="148"/>
      <c r="BN116" s="148"/>
      <c r="BO116" s="148"/>
      <c r="BP116" s="148"/>
      <c r="BQ116" s="148"/>
      <c r="BR116" s="148"/>
      <c r="BS116" s="148"/>
      <c r="BT116" s="148"/>
      <c r="BU116" s="148"/>
      <c r="BV116" s="148"/>
      <c r="BW116" s="148"/>
      <c r="BX116" s="148"/>
      <c r="BY116" s="148"/>
      <c r="BZ116" s="148"/>
      <c r="CA116" s="148"/>
      <c r="CB116" s="148"/>
      <c r="CC116" s="148"/>
      <c r="CD116" s="148"/>
      <c r="CE116" s="148"/>
      <c r="CF116" s="148"/>
      <c r="CG116" s="148"/>
      <c r="CH116" s="148"/>
      <c r="CI116" s="148"/>
      <c r="CJ116" s="148"/>
      <c r="CK116" s="148"/>
      <c r="CL116" s="148"/>
      <c r="CM116" s="148"/>
      <c r="CN116" s="148"/>
      <c r="CO116" s="148"/>
      <c r="CP116" s="148"/>
      <c r="CQ116" s="148"/>
      <c r="CR116" s="148"/>
      <c r="CS116" s="148"/>
      <c r="CT116" s="148"/>
      <c r="CU116" s="148"/>
      <c r="CV116" s="148"/>
      <c r="CW116" s="148"/>
      <c r="CX116" s="148"/>
      <c r="CY116" s="148"/>
      <c r="CZ116" s="148"/>
      <c r="DA116" s="148"/>
      <c r="DB116" s="148"/>
      <c r="DC116" s="148"/>
      <c r="DD116" s="148"/>
      <c r="DE116" s="148"/>
      <c r="DF116" s="148"/>
      <c r="DG116" s="148"/>
      <c r="DH116" s="148"/>
      <c r="DI116" s="148"/>
      <c r="DJ116" s="148"/>
      <c r="DK116" s="148"/>
      <c r="DL116" s="148"/>
      <c r="DM116" s="148"/>
      <c r="DN116" s="148"/>
    </row>
    <row r="117" customFormat="false" ht="12.75" hidden="false" customHeight="false" outlineLevel="0" collapsed="false">
      <c r="A117" s="0" t="s">
        <v>190</v>
      </c>
      <c r="B117" s="0" t="s">
        <v>105</v>
      </c>
      <c r="C117" s="0" t="n">
        <v>34</v>
      </c>
      <c r="D117" s="0" t="s">
        <v>89</v>
      </c>
      <c r="E117" s="15" t="n">
        <v>0</v>
      </c>
      <c r="F117" s="15" t="n">
        <v>0</v>
      </c>
      <c r="G117" s="148" t="n">
        <v>0</v>
      </c>
      <c r="H117" s="148" t="n">
        <v>0</v>
      </c>
      <c r="I117" s="148" t="n">
        <v>0</v>
      </c>
      <c r="J117" s="148" t="n">
        <v>0</v>
      </c>
      <c r="K117" s="148" t="n">
        <v>0</v>
      </c>
      <c r="L117" s="148" t="n">
        <v>0</v>
      </c>
      <c r="M117" s="148" t="n">
        <v>0</v>
      </c>
      <c r="N117" s="148" t="n">
        <v>0</v>
      </c>
      <c r="O117" s="148" t="n">
        <v>0</v>
      </c>
      <c r="P117" s="148" t="n">
        <v>0</v>
      </c>
      <c r="Q117" s="148" t="n">
        <v>0</v>
      </c>
      <c r="R117" s="148" t="n">
        <v>0</v>
      </c>
      <c r="S117" s="148" t="n">
        <v>0</v>
      </c>
      <c r="T117" s="148" t="n">
        <v>0</v>
      </c>
      <c r="U117" s="148" t="n">
        <v>0</v>
      </c>
      <c r="V117" s="148" t="n">
        <v>0</v>
      </c>
      <c r="W117" s="148" t="n">
        <v>0</v>
      </c>
      <c r="X117" s="148" t="n">
        <v>0</v>
      </c>
      <c r="Y117" s="148" t="n">
        <v>0</v>
      </c>
      <c r="Z117" s="148" t="n">
        <v>0</v>
      </c>
      <c r="AA117" s="148" t="n">
        <v>0</v>
      </c>
      <c r="AB117" s="148" t="n">
        <v>0</v>
      </c>
      <c r="AC117" s="148" t="n">
        <v>0</v>
      </c>
      <c r="AD117" s="148" t="n">
        <v>0</v>
      </c>
      <c r="AE117" s="148" t="n">
        <v>0</v>
      </c>
      <c r="AF117" s="148" t="n">
        <v>0</v>
      </c>
      <c r="AG117" s="148" t="n">
        <v>0</v>
      </c>
      <c r="AH117" s="148" t="n">
        <v>0</v>
      </c>
      <c r="AI117" s="148" t="n">
        <v>0</v>
      </c>
      <c r="AJ117" s="148" t="n">
        <v>0</v>
      </c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  <c r="BI117" s="148"/>
      <c r="BJ117" s="148"/>
      <c r="BK117" s="148"/>
      <c r="BL117" s="148"/>
      <c r="BM117" s="148"/>
      <c r="BN117" s="148"/>
      <c r="BO117" s="148"/>
      <c r="BP117" s="148"/>
      <c r="BQ117" s="148"/>
      <c r="BR117" s="148"/>
      <c r="BS117" s="148"/>
      <c r="BT117" s="148"/>
      <c r="BU117" s="148"/>
      <c r="BV117" s="148"/>
      <c r="BW117" s="148"/>
      <c r="BX117" s="148"/>
      <c r="BY117" s="148"/>
      <c r="BZ117" s="148"/>
      <c r="CA117" s="148"/>
      <c r="CB117" s="148"/>
      <c r="CC117" s="148"/>
      <c r="CD117" s="148"/>
      <c r="CE117" s="148"/>
      <c r="CF117" s="148"/>
      <c r="CG117" s="148"/>
      <c r="CH117" s="148"/>
      <c r="CI117" s="148"/>
      <c r="CJ117" s="148"/>
      <c r="CK117" s="148"/>
      <c r="CL117" s="148"/>
      <c r="CM117" s="148"/>
      <c r="CN117" s="148"/>
      <c r="CO117" s="148"/>
      <c r="CP117" s="148"/>
      <c r="CQ117" s="148"/>
      <c r="CR117" s="148"/>
      <c r="CS117" s="148"/>
      <c r="CT117" s="148"/>
      <c r="CU117" s="148"/>
      <c r="CV117" s="148"/>
      <c r="CW117" s="148"/>
      <c r="CX117" s="148"/>
      <c r="CY117" s="148"/>
      <c r="CZ117" s="148"/>
      <c r="DA117" s="148"/>
      <c r="DB117" s="148"/>
      <c r="DC117" s="148"/>
      <c r="DD117" s="148"/>
      <c r="DE117" s="148"/>
      <c r="DF117" s="148"/>
      <c r="DG117" s="148"/>
      <c r="DH117" s="148"/>
      <c r="DI117" s="148"/>
      <c r="DJ117" s="148"/>
      <c r="DK117" s="148"/>
      <c r="DL117" s="148"/>
      <c r="DM117" s="148"/>
      <c r="DN117" s="148"/>
    </row>
    <row r="118" customFormat="false" ht="12.75" hidden="false" customHeight="false" outlineLevel="0" collapsed="false">
      <c r="A118" s="0" t="s">
        <v>190</v>
      </c>
      <c r="B118" s="0" t="s">
        <v>105</v>
      </c>
      <c r="C118" s="0" t="n">
        <v>35</v>
      </c>
      <c r="D118" s="0" t="s">
        <v>90</v>
      </c>
      <c r="E118" s="15" t="n">
        <v>0</v>
      </c>
      <c r="F118" s="15" t="n">
        <v>0</v>
      </c>
      <c r="G118" s="148" t="n">
        <v>0</v>
      </c>
      <c r="H118" s="148" t="n">
        <v>0</v>
      </c>
      <c r="I118" s="148" t="n">
        <v>0</v>
      </c>
      <c r="J118" s="148" t="n">
        <v>0</v>
      </c>
      <c r="K118" s="148" t="n">
        <v>0</v>
      </c>
      <c r="L118" s="148" t="n">
        <v>0</v>
      </c>
      <c r="M118" s="148" t="n">
        <v>0</v>
      </c>
      <c r="N118" s="148" t="n">
        <v>0</v>
      </c>
      <c r="O118" s="148" t="n">
        <v>0</v>
      </c>
      <c r="P118" s="148" t="n">
        <v>0</v>
      </c>
      <c r="Q118" s="148" t="n">
        <v>0</v>
      </c>
      <c r="R118" s="148" t="n">
        <v>0</v>
      </c>
      <c r="S118" s="148" t="n">
        <v>0</v>
      </c>
      <c r="T118" s="148" t="n">
        <v>0</v>
      </c>
      <c r="U118" s="148" t="n">
        <v>0</v>
      </c>
      <c r="V118" s="148" t="n">
        <v>0</v>
      </c>
      <c r="W118" s="148" t="n">
        <v>0</v>
      </c>
      <c r="X118" s="148" t="n">
        <v>0</v>
      </c>
      <c r="Y118" s="148" t="n">
        <v>0</v>
      </c>
      <c r="Z118" s="148" t="n">
        <v>0</v>
      </c>
      <c r="AA118" s="148" t="n">
        <v>0</v>
      </c>
      <c r="AB118" s="148" t="n">
        <v>0</v>
      </c>
      <c r="AC118" s="148" t="n">
        <v>0</v>
      </c>
      <c r="AD118" s="148" t="n">
        <v>0</v>
      </c>
      <c r="AE118" s="148" t="n">
        <v>0</v>
      </c>
      <c r="AF118" s="148" t="n">
        <v>0</v>
      </c>
      <c r="AG118" s="148" t="n">
        <v>0</v>
      </c>
      <c r="AH118" s="148" t="n">
        <v>0</v>
      </c>
      <c r="AI118" s="148" t="n">
        <v>0</v>
      </c>
      <c r="AJ118" s="148" t="n">
        <v>0</v>
      </c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  <c r="BI118" s="148"/>
      <c r="BJ118" s="148"/>
      <c r="BK118" s="148"/>
      <c r="BL118" s="148"/>
      <c r="BM118" s="148"/>
      <c r="BN118" s="148"/>
      <c r="BO118" s="148"/>
      <c r="BP118" s="148"/>
      <c r="BQ118" s="148"/>
      <c r="BR118" s="148"/>
      <c r="BS118" s="148"/>
      <c r="BT118" s="148"/>
      <c r="BU118" s="148"/>
      <c r="BV118" s="148"/>
      <c r="BW118" s="148"/>
      <c r="BX118" s="148"/>
      <c r="BY118" s="148"/>
      <c r="BZ118" s="148"/>
      <c r="CA118" s="148"/>
      <c r="CB118" s="148"/>
      <c r="CC118" s="148"/>
      <c r="CD118" s="148"/>
      <c r="CE118" s="148"/>
      <c r="CF118" s="148"/>
      <c r="CG118" s="148"/>
      <c r="CH118" s="148"/>
      <c r="CI118" s="148"/>
      <c r="CJ118" s="148"/>
      <c r="CK118" s="148"/>
      <c r="CL118" s="148"/>
      <c r="CM118" s="148"/>
      <c r="CN118" s="148"/>
      <c r="CO118" s="148"/>
      <c r="CP118" s="148"/>
      <c r="CQ118" s="148"/>
      <c r="CR118" s="148"/>
      <c r="CS118" s="148"/>
      <c r="CT118" s="148"/>
      <c r="CU118" s="148"/>
      <c r="CV118" s="148"/>
      <c r="CW118" s="148"/>
      <c r="CX118" s="148"/>
      <c r="CY118" s="148"/>
      <c r="CZ118" s="148"/>
      <c r="DA118" s="148"/>
      <c r="DB118" s="148"/>
      <c r="DC118" s="148"/>
      <c r="DD118" s="148"/>
      <c r="DE118" s="148"/>
      <c r="DF118" s="148"/>
      <c r="DG118" s="148"/>
      <c r="DH118" s="148"/>
      <c r="DI118" s="148"/>
      <c r="DJ118" s="148"/>
      <c r="DK118" s="148"/>
      <c r="DL118" s="148"/>
      <c r="DM118" s="148"/>
      <c r="DN118" s="148"/>
    </row>
    <row r="119" customFormat="false" ht="12.75" hidden="false" customHeight="false" outlineLevel="0" collapsed="false">
      <c r="A119" s="0" t="s">
        <v>190</v>
      </c>
      <c r="B119" s="0" t="s">
        <v>105</v>
      </c>
      <c r="C119" s="0" t="n">
        <v>36</v>
      </c>
      <c r="D119" s="0" t="s">
        <v>91</v>
      </c>
      <c r="E119" s="15" t="n">
        <v>0</v>
      </c>
      <c r="F119" s="15" t="n">
        <v>0</v>
      </c>
      <c r="G119" s="148" t="n">
        <v>0</v>
      </c>
      <c r="H119" s="148" t="n">
        <v>0</v>
      </c>
      <c r="I119" s="148" t="n">
        <v>0</v>
      </c>
      <c r="J119" s="148" t="n">
        <v>0</v>
      </c>
      <c r="K119" s="148" t="n">
        <v>0</v>
      </c>
      <c r="L119" s="148" t="n">
        <v>0</v>
      </c>
      <c r="M119" s="148" t="n">
        <v>0</v>
      </c>
      <c r="N119" s="148" t="n">
        <v>0</v>
      </c>
      <c r="O119" s="148" t="n">
        <v>0</v>
      </c>
      <c r="P119" s="148" t="n">
        <v>0</v>
      </c>
      <c r="Q119" s="148" t="n">
        <v>0</v>
      </c>
      <c r="R119" s="148" t="n">
        <v>0</v>
      </c>
      <c r="S119" s="148" t="n">
        <v>0</v>
      </c>
      <c r="T119" s="148" t="n">
        <v>0</v>
      </c>
      <c r="U119" s="148" t="n">
        <v>0</v>
      </c>
      <c r="V119" s="148" t="n">
        <v>0</v>
      </c>
      <c r="W119" s="148" t="n">
        <v>0</v>
      </c>
      <c r="X119" s="148" t="n">
        <v>0</v>
      </c>
      <c r="Y119" s="148" t="n">
        <v>0</v>
      </c>
      <c r="Z119" s="148" t="n">
        <v>0</v>
      </c>
      <c r="AA119" s="148" t="n">
        <v>0</v>
      </c>
      <c r="AB119" s="148" t="n">
        <v>0</v>
      </c>
      <c r="AC119" s="148" t="n">
        <v>0</v>
      </c>
      <c r="AD119" s="148" t="n">
        <v>0</v>
      </c>
      <c r="AE119" s="148" t="n">
        <v>0</v>
      </c>
      <c r="AF119" s="148" t="n">
        <v>0</v>
      </c>
      <c r="AG119" s="148" t="n">
        <v>0</v>
      </c>
      <c r="AH119" s="148" t="n">
        <v>0</v>
      </c>
      <c r="AI119" s="148" t="n">
        <v>0</v>
      </c>
      <c r="AJ119" s="148" t="n">
        <v>0</v>
      </c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  <c r="BI119" s="148"/>
      <c r="BJ119" s="148"/>
      <c r="BK119" s="148"/>
      <c r="BL119" s="148"/>
      <c r="BM119" s="148"/>
      <c r="BN119" s="148"/>
      <c r="BO119" s="148"/>
      <c r="BP119" s="148"/>
      <c r="BQ119" s="148"/>
      <c r="BR119" s="148"/>
      <c r="BS119" s="148"/>
      <c r="BT119" s="148"/>
      <c r="BU119" s="148"/>
      <c r="BV119" s="148"/>
      <c r="BW119" s="148"/>
      <c r="BX119" s="148"/>
      <c r="BY119" s="148"/>
      <c r="BZ119" s="148"/>
      <c r="CA119" s="148"/>
      <c r="CB119" s="148"/>
      <c r="CC119" s="148"/>
      <c r="CD119" s="148"/>
      <c r="CE119" s="148"/>
      <c r="CF119" s="148"/>
      <c r="CG119" s="148"/>
      <c r="CH119" s="148"/>
      <c r="CI119" s="148"/>
      <c r="CJ119" s="148"/>
      <c r="CK119" s="148"/>
      <c r="CL119" s="148"/>
      <c r="CM119" s="148"/>
      <c r="CN119" s="148"/>
      <c r="CO119" s="148"/>
      <c r="CP119" s="148"/>
      <c r="CQ119" s="148"/>
      <c r="CR119" s="148"/>
      <c r="CS119" s="148"/>
      <c r="CT119" s="148"/>
      <c r="CU119" s="148"/>
      <c r="CV119" s="148"/>
      <c r="CW119" s="148"/>
      <c r="CX119" s="148"/>
      <c r="CY119" s="148"/>
      <c r="CZ119" s="148"/>
      <c r="DA119" s="148"/>
      <c r="DB119" s="148"/>
      <c r="DC119" s="148"/>
      <c r="DD119" s="148"/>
      <c r="DE119" s="148"/>
      <c r="DF119" s="148"/>
      <c r="DG119" s="148"/>
      <c r="DH119" s="148"/>
      <c r="DI119" s="148"/>
      <c r="DJ119" s="148"/>
      <c r="DK119" s="148"/>
      <c r="DL119" s="148"/>
      <c r="DM119" s="148"/>
      <c r="DN119" s="148"/>
    </row>
    <row r="120" customFormat="false" ht="12.75" hidden="false" customHeight="false" outlineLevel="0" collapsed="false">
      <c r="A120" s="0" t="s">
        <v>190</v>
      </c>
      <c r="B120" s="0" t="s">
        <v>105</v>
      </c>
      <c r="C120" s="0" t="n">
        <v>37</v>
      </c>
      <c r="D120" s="0" t="s">
        <v>92</v>
      </c>
      <c r="E120" s="15" t="n">
        <v>0</v>
      </c>
      <c r="F120" s="15" t="n">
        <v>0</v>
      </c>
      <c r="G120" s="148" t="n">
        <v>0</v>
      </c>
      <c r="H120" s="148" t="n">
        <v>0</v>
      </c>
      <c r="I120" s="148" t="n">
        <v>0</v>
      </c>
      <c r="J120" s="148" t="n">
        <v>0</v>
      </c>
      <c r="K120" s="148" t="n">
        <v>0</v>
      </c>
      <c r="L120" s="148" t="n">
        <v>0</v>
      </c>
      <c r="M120" s="148" t="n">
        <v>0</v>
      </c>
      <c r="N120" s="148" t="n">
        <v>0</v>
      </c>
      <c r="O120" s="148" t="n">
        <v>0</v>
      </c>
      <c r="P120" s="148" t="n">
        <v>0</v>
      </c>
      <c r="Q120" s="148" t="n">
        <v>0</v>
      </c>
      <c r="R120" s="148" t="n">
        <v>0</v>
      </c>
      <c r="S120" s="148" t="n">
        <v>0</v>
      </c>
      <c r="T120" s="148" t="n">
        <v>0</v>
      </c>
      <c r="U120" s="148" t="n">
        <v>0</v>
      </c>
      <c r="V120" s="148" t="n">
        <v>0</v>
      </c>
      <c r="W120" s="148" t="n">
        <v>0</v>
      </c>
      <c r="X120" s="148" t="n">
        <v>0</v>
      </c>
      <c r="Y120" s="148" t="n">
        <v>0</v>
      </c>
      <c r="Z120" s="148" t="n">
        <v>0</v>
      </c>
      <c r="AA120" s="148" t="n">
        <v>0</v>
      </c>
      <c r="AB120" s="148" t="n">
        <v>0</v>
      </c>
      <c r="AC120" s="148" t="n">
        <v>0</v>
      </c>
      <c r="AD120" s="148" t="n">
        <v>0</v>
      </c>
      <c r="AE120" s="148" t="n">
        <v>0</v>
      </c>
      <c r="AF120" s="148" t="n">
        <v>0</v>
      </c>
      <c r="AG120" s="148" t="n">
        <v>0</v>
      </c>
      <c r="AH120" s="148" t="n">
        <v>0</v>
      </c>
      <c r="AI120" s="148" t="n">
        <v>0</v>
      </c>
      <c r="AJ120" s="148" t="n">
        <v>0</v>
      </c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8"/>
      <c r="BL120" s="148"/>
      <c r="BM120" s="148"/>
      <c r="BN120" s="148"/>
      <c r="BO120" s="148"/>
      <c r="BP120" s="148"/>
      <c r="BQ120" s="148"/>
      <c r="BR120" s="148"/>
      <c r="BS120" s="148"/>
      <c r="BT120" s="148"/>
      <c r="BU120" s="148"/>
      <c r="BV120" s="148"/>
      <c r="BW120" s="148"/>
      <c r="BX120" s="148"/>
      <c r="BY120" s="148"/>
      <c r="BZ120" s="148"/>
      <c r="CA120" s="148"/>
      <c r="CB120" s="148"/>
      <c r="CC120" s="148"/>
      <c r="CD120" s="148"/>
      <c r="CE120" s="148"/>
      <c r="CF120" s="148"/>
      <c r="CG120" s="148"/>
      <c r="CH120" s="148"/>
      <c r="CI120" s="148"/>
      <c r="CJ120" s="148"/>
      <c r="CK120" s="148"/>
      <c r="CL120" s="148"/>
      <c r="CM120" s="148"/>
      <c r="CN120" s="148"/>
      <c r="CO120" s="148"/>
      <c r="CP120" s="148"/>
      <c r="CQ120" s="148"/>
      <c r="CR120" s="148"/>
      <c r="CS120" s="148"/>
      <c r="CT120" s="148"/>
      <c r="CU120" s="148"/>
      <c r="CV120" s="148"/>
      <c r="CW120" s="148"/>
      <c r="CX120" s="148"/>
      <c r="CY120" s="148"/>
      <c r="CZ120" s="148"/>
      <c r="DA120" s="148"/>
      <c r="DB120" s="148"/>
      <c r="DC120" s="148"/>
      <c r="DD120" s="148"/>
      <c r="DE120" s="148"/>
      <c r="DF120" s="148"/>
      <c r="DG120" s="148"/>
      <c r="DH120" s="148"/>
      <c r="DI120" s="148"/>
      <c r="DJ120" s="148"/>
      <c r="DK120" s="148"/>
      <c r="DL120" s="148"/>
      <c r="DM120" s="148"/>
      <c r="DN120" s="148"/>
    </row>
    <row r="121" customFormat="false" ht="12.75" hidden="false" customHeight="false" outlineLevel="0" collapsed="false">
      <c r="A121" s="0" t="s">
        <v>190</v>
      </c>
      <c r="B121" s="0" t="s">
        <v>105</v>
      </c>
      <c r="C121" s="0" t="n">
        <v>38</v>
      </c>
      <c r="D121" s="0" t="s">
        <v>93</v>
      </c>
      <c r="E121" s="15" t="n">
        <v>0</v>
      </c>
      <c r="F121" s="15" t="n">
        <v>0</v>
      </c>
      <c r="G121" s="148" t="n">
        <v>0</v>
      </c>
      <c r="H121" s="148" t="n">
        <v>0</v>
      </c>
      <c r="I121" s="148" t="n">
        <v>0</v>
      </c>
      <c r="J121" s="148" t="n">
        <v>0</v>
      </c>
      <c r="K121" s="148" t="n">
        <v>0</v>
      </c>
      <c r="L121" s="148" t="n">
        <v>0</v>
      </c>
      <c r="M121" s="148" t="n">
        <v>0</v>
      </c>
      <c r="N121" s="148" t="n">
        <v>0</v>
      </c>
      <c r="O121" s="148" t="n">
        <v>0</v>
      </c>
      <c r="P121" s="148" t="n">
        <v>0</v>
      </c>
      <c r="Q121" s="148" t="n">
        <v>0</v>
      </c>
      <c r="R121" s="148" t="n">
        <v>0</v>
      </c>
      <c r="S121" s="148" t="n">
        <v>0</v>
      </c>
      <c r="T121" s="148" t="n">
        <v>0</v>
      </c>
      <c r="U121" s="148" t="n">
        <v>0</v>
      </c>
      <c r="V121" s="148" t="n">
        <v>0</v>
      </c>
      <c r="W121" s="148" t="n">
        <v>0</v>
      </c>
      <c r="X121" s="148" t="n">
        <v>0</v>
      </c>
      <c r="Y121" s="148" t="n">
        <v>0</v>
      </c>
      <c r="Z121" s="148" t="n">
        <v>0</v>
      </c>
      <c r="AA121" s="148" t="n">
        <v>0</v>
      </c>
      <c r="AB121" s="148" t="n">
        <v>0</v>
      </c>
      <c r="AC121" s="148" t="n">
        <v>0</v>
      </c>
      <c r="AD121" s="148" t="n">
        <v>0</v>
      </c>
      <c r="AE121" s="148" t="n">
        <v>0</v>
      </c>
      <c r="AF121" s="148" t="n">
        <v>0</v>
      </c>
      <c r="AG121" s="148" t="n">
        <v>0</v>
      </c>
      <c r="AH121" s="148" t="n">
        <v>0</v>
      </c>
      <c r="AI121" s="148" t="n">
        <v>0</v>
      </c>
      <c r="AJ121" s="148" t="n">
        <v>0</v>
      </c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148"/>
      <c r="BN121" s="148"/>
      <c r="BO121" s="148"/>
      <c r="BP121" s="148"/>
      <c r="BQ121" s="148"/>
      <c r="BR121" s="148"/>
      <c r="BS121" s="148"/>
      <c r="BT121" s="148"/>
      <c r="BU121" s="148"/>
      <c r="BV121" s="148"/>
      <c r="BW121" s="148"/>
      <c r="BX121" s="148"/>
      <c r="BY121" s="148"/>
      <c r="BZ121" s="148"/>
      <c r="CA121" s="148"/>
      <c r="CB121" s="148"/>
      <c r="CC121" s="148"/>
      <c r="CD121" s="148"/>
      <c r="CE121" s="148"/>
      <c r="CF121" s="148"/>
      <c r="CG121" s="148"/>
      <c r="CH121" s="148"/>
      <c r="CI121" s="148"/>
      <c r="CJ121" s="148"/>
      <c r="CK121" s="148"/>
      <c r="CL121" s="148"/>
      <c r="CM121" s="148"/>
      <c r="CN121" s="148"/>
      <c r="CO121" s="148"/>
      <c r="CP121" s="148"/>
      <c r="CQ121" s="148"/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  <c r="DB121" s="148"/>
      <c r="DC121" s="148"/>
      <c r="DD121" s="148"/>
      <c r="DE121" s="148"/>
      <c r="DF121" s="148"/>
      <c r="DG121" s="148"/>
      <c r="DH121" s="148"/>
      <c r="DI121" s="148"/>
      <c r="DJ121" s="148"/>
      <c r="DK121" s="148"/>
      <c r="DL121" s="148"/>
      <c r="DM121" s="148"/>
      <c r="DN121" s="148"/>
    </row>
    <row r="122" customFormat="false" ht="12.75" hidden="false" customHeight="false" outlineLevel="0" collapsed="false">
      <c r="A122" s="0" t="s">
        <v>190</v>
      </c>
      <c r="B122" s="0" t="s">
        <v>105</v>
      </c>
      <c r="C122" s="0" t="n">
        <v>39</v>
      </c>
      <c r="D122" s="0" t="s">
        <v>94</v>
      </c>
      <c r="E122" s="15" t="n">
        <v>0</v>
      </c>
      <c r="F122" s="15" t="n">
        <v>0</v>
      </c>
      <c r="G122" s="148" t="n">
        <v>0</v>
      </c>
      <c r="H122" s="148" t="n">
        <v>0</v>
      </c>
      <c r="I122" s="148" t="n">
        <v>0</v>
      </c>
      <c r="J122" s="148" t="n">
        <v>0</v>
      </c>
      <c r="K122" s="148" t="n">
        <v>0</v>
      </c>
      <c r="L122" s="148" t="n">
        <v>0</v>
      </c>
      <c r="M122" s="148" t="n">
        <v>0</v>
      </c>
      <c r="N122" s="148" t="n">
        <v>0</v>
      </c>
      <c r="O122" s="148" t="n">
        <v>0</v>
      </c>
      <c r="P122" s="148" t="n">
        <v>0</v>
      </c>
      <c r="Q122" s="148" t="n">
        <v>0</v>
      </c>
      <c r="R122" s="148" t="n">
        <v>0</v>
      </c>
      <c r="S122" s="148" t="n">
        <v>0</v>
      </c>
      <c r="T122" s="148" t="n">
        <v>0</v>
      </c>
      <c r="U122" s="148" t="n">
        <v>0</v>
      </c>
      <c r="V122" s="148" t="n">
        <v>0</v>
      </c>
      <c r="W122" s="148" t="n">
        <v>0</v>
      </c>
      <c r="X122" s="148" t="n">
        <v>0</v>
      </c>
      <c r="Y122" s="148" t="n">
        <v>0</v>
      </c>
      <c r="Z122" s="148" t="n">
        <v>0</v>
      </c>
      <c r="AA122" s="148" t="n">
        <v>0</v>
      </c>
      <c r="AB122" s="148" t="n">
        <v>0</v>
      </c>
      <c r="AC122" s="148" t="n">
        <v>0</v>
      </c>
      <c r="AD122" s="148" t="n">
        <v>0</v>
      </c>
      <c r="AE122" s="148" t="n">
        <v>0</v>
      </c>
      <c r="AF122" s="148" t="n">
        <v>0</v>
      </c>
      <c r="AG122" s="148" t="n">
        <v>0</v>
      </c>
      <c r="AH122" s="148" t="n">
        <v>0</v>
      </c>
      <c r="AI122" s="148" t="n">
        <v>0</v>
      </c>
      <c r="AJ122" s="148" t="n">
        <v>0</v>
      </c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8"/>
      <c r="BO122" s="148"/>
      <c r="BP122" s="148"/>
      <c r="BQ122" s="148"/>
      <c r="BR122" s="148"/>
      <c r="BS122" s="148"/>
      <c r="BT122" s="148"/>
      <c r="BU122" s="148"/>
      <c r="BV122" s="148"/>
      <c r="BW122" s="148"/>
      <c r="BX122" s="148"/>
      <c r="BY122" s="148"/>
      <c r="BZ122" s="148"/>
      <c r="CA122" s="148"/>
      <c r="CB122" s="148"/>
      <c r="CC122" s="148"/>
      <c r="CD122" s="148"/>
      <c r="CE122" s="148"/>
      <c r="CF122" s="148"/>
      <c r="CG122" s="148"/>
      <c r="CH122" s="148"/>
      <c r="CI122" s="148"/>
      <c r="CJ122" s="148"/>
      <c r="CK122" s="148"/>
      <c r="CL122" s="148"/>
      <c r="CM122" s="148"/>
      <c r="CN122" s="148"/>
      <c r="CO122" s="148"/>
      <c r="CP122" s="148"/>
      <c r="CQ122" s="148"/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/>
      <c r="DB122" s="148"/>
      <c r="DC122" s="148"/>
      <c r="DD122" s="148"/>
      <c r="DE122" s="148"/>
      <c r="DF122" s="148"/>
      <c r="DG122" s="148"/>
      <c r="DH122" s="148"/>
      <c r="DI122" s="148"/>
      <c r="DJ122" s="148"/>
      <c r="DK122" s="148"/>
      <c r="DL122" s="148"/>
      <c r="DM122" s="148"/>
      <c r="DN122" s="148"/>
    </row>
    <row r="123" customFormat="false" ht="12.75" hidden="false" customHeight="false" outlineLevel="0" collapsed="false">
      <c r="A123" s="0" t="s">
        <v>190</v>
      </c>
      <c r="B123" s="0" t="s">
        <v>105</v>
      </c>
      <c r="C123" s="0" t="n">
        <v>40</v>
      </c>
      <c r="D123" s="0" t="s">
        <v>95</v>
      </c>
      <c r="E123" s="15" t="n">
        <v>0</v>
      </c>
      <c r="F123" s="15" t="n">
        <v>0</v>
      </c>
      <c r="G123" s="148" t="n">
        <v>0</v>
      </c>
      <c r="H123" s="148" t="n">
        <v>0</v>
      </c>
      <c r="I123" s="148" t="n">
        <v>0</v>
      </c>
      <c r="J123" s="148" t="n">
        <v>0</v>
      </c>
      <c r="K123" s="148" t="n">
        <v>0</v>
      </c>
      <c r="L123" s="148" t="n">
        <v>0</v>
      </c>
      <c r="M123" s="148" t="n">
        <v>0</v>
      </c>
      <c r="N123" s="148" t="n">
        <v>0</v>
      </c>
      <c r="O123" s="148" t="n">
        <v>0</v>
      </c>
      <c r="P123" s="148" t="n">
        <v>0</v>
      </c>
      <c r="Q123" s="148" t="n">
        <v>0</v>
      </c>
      <c r="R123" s="148" t="n">
        <v>0</v>
      </c>
      <c r="S123" s="148" t="n">
        <v>0</v>
      </c>
      <c r="T123" s="148" t="n">
        <v>0</v>
      </c>
      <c r="U123" s="148" t="n">
        <v>0</v>
      </c>
      <c r="V123" s="148" t="n">
        <v>0</v>
      </c>
      <c r="W123" s="148" t="n">
        <v>0</v>
      </c>
      <c r="X123" s="148" t="n">
        <v>0</v>
      </c>
      <c r="Y123" s="148" t="n">
        <v>0</v>
      </c>
      <c r="Z123" s="148" t="n">
        <v>0</v>
      </c>
      <c r="AA123" s="148" t="n">
        <v>0</v>
      </c>
      <c r="AB123" s="148" t="n">
        <v>0</v>
      </c>
      <c r="AC123" s="148" t="n">
        <v>0</v>
      </c>
      <c r="AD123" s="148" t="n">
        <v>0</v>
      </c>
      <c r="AE123" s="148" t="n">
        <v>0</v>
      </c>
      <c r="AF123" s="148" t="n">
        <v>0</v>
      </c>
      <c r="AG123" s="148" t="n">
        <v>0</v>
      </c>
      <c r="AH123" s="148" t="n">
        <v>0</v>
      </c>
      <c r="AI123" s="148" t="n">
        <v>0</v>
      </c>
      <c r="AJ123" s="148" t="n">
        <v>0</v>
      </c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8"/>
      <c r="BR123" s="148"/>
      <c r="BS123" s="148"/>
      <c r="BT123" s="148"/>
      <c r="BU123" s="148"/>
      <c r="BV123" s="148"/>
      <c r="BW123" s="148"/>
      <c r="BX123" s="148"/>
      <c r="BY123" s="148"/>
      <c r="BZ123" s="148"/>
      <c r="CA123" s="148"/>
      <c r="CB123" s="148"/>
      <c r="CC123" s="148"/>
      <c r="CD123" s="148"/>
      <c r="CE123" s="148"/>
      <c r="CF123" s="148"/>
      <c r="CG123" s="148"/>
      <c r="CH123" s="148"/>
      <c r="CI123" s="148"/>
      <c r="CJ123" s="148"/>
      <c r="CK123" s="148"/>
      <c r="CL123" s="148"/>
      <c r="CM123" s="148"/>
      <c r="CN123" s="148"/>
      <c r="CO123" s="148"/>
      <c r="CP123" s="148"/>
      <c r="CQ123" s="148"/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/>
      <c r="DB123" s="148"/>
      <c r="DC123" s="148"/>
      <c r="DD123" s="148"/>
      <c r="DE123" s="148"/>
      <c r="DF123" s="148"/>
      <c r="DG123" s="148"/>
      <c r="DH123" s="148"/>
      <c r="DI123" s="148"/>
      <c r="DJ123" s="148"/>
      <c r="DK123" s="148"/>
      <c r="DL123" s="148"/>
      <c r="DM123" s="148"/>
      <c r="DN123" s="148"/>
    </row>
    <row r="124" customFormat="false" ht="12.75" hidden="false" customHeight="false" outlineLevel="0" collapsed="false">
      <c r="A124" s="0" t="s">
        <v>190</v>
      </c>
      <c r="B124" s="0" t="s">
        <v>191</v>
      </c>
      <c r="C124" s="0" t="n">
        <v>1</v>
      </c>
      <c r="D124" s="0" t="s">
        <v>42</v>
      </c>
      <c r="E124" s="15" t="n">
        <v>51039923</v>
      </c>
      <c r="F124" s="15" t="n">
        <v>113182970.06</v>
      </c>
      <c r="G124" s="148" t="n">
        <v>115277</v>
      </c>
      <c r="H124" s="148" t="n">
        <v>-5835133.55</v>
      </c>
      <c r="I124" s="148" t="n">
        <v>-673744</v>
      </c>
      <c r="J124" s="148" t="n">
        <v>290957.93</v>
      </c>
      <c r="K124" s="148" t="n">
        <v>19805</v>
      </c>
      <c r="L124" s="148" t="n">
        <v>-113447.13</v>
      </c>
      <c r="M124" s="148" t="n">
        <v>0</v>
      </c>
      <c r="N124" s="148" t="n">
        <v>160860</v>
      </c>
      <c r="O124" s="148" t="n">
        <v>-5672</v>
      </c>
      <c r="P124" s="148" t="n">
        <v>-8367.2</v>
      </c>
      <c r="Q124" s="148" t="n">
        <v>2946</v>
      </c>
      <c r="R124" s="148" t="n">
        <v>78452.6</v>
      </c>
      <c r="S124" s="148" t="n">
        <v>0</v>
      </c>
      <c r="T124" s="148" t="n">
        <v>-261867.2</v>
      </c>
      <c r="U124" s="148" t="n">
        <v>-9114</v>
      </c>
      <c r="V124" s="148" t="n">
        <v>-15842.25</v>
      </c>
      <c r="W124" s="148" t="n">
        <v>-4226</v>
      </c>
      <c r="X124" s="148" t="n">
        <v>-82500.39</v>
      </c>
      <c r="Y124" s="148" t="n">
        <v>0</v>
      </c>
      <c r="Z124" s="148" t="n">
        <v>0</v>
      </c>
      <c r="AA124" s="148" t="n">
        <v>0</v>
      </c>
      <c r="AB124" s="148" t="n">
        <v>0</v>
      </c>
      <c r="AC124" s="148" t="n">
        <v>0</v>
      </c>
      <c r="AD124" s="148" t="n">
        <v>0</v>
      </c>
      <c r="AE124" s="148" t="n">
        <v>0</v>
      </c>
      <c r="AF124" s="148" t="n">
        <v>0</v>
      </c>
      <c r="AG124" s="148" t="n">
        <v>0</v>
      </c>
      <c r="AH124" s="148" t="n">
        <v>0</v>
      </c>
      <c r="AI124" s="148" t="n">
        <v>0</v>
      </c>
      <c r="AJ124" s="148" t="n">
        <v>0</v>
      </c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8"/>
      <c r="BQ124" s="148"/>
      <c r="BR124" s="148"/>
      <c r="BS124" s="148"/>
      <c r="BT124" s="148"/>
      <c r="BU124" s="148"/>
      <c r="BV124" s="148"/>
      <c r="BW124" s="148"/>
      <c r="BX124" s="148"/>
      <c r="BY124" s="148"/>
      <c r="BZ124" s="148"/>
      <c r="CA124" s="148"/>
      <c r="CB124" s="148"/>
      <c r="CC124" s="148"/>
      <c r="CD124" s="148"/>
      <c r="CE124" s="148"/>
      <c r="CF124" s="148"/>
      <c r="CG124" s="148"/>
      <c r="CH124" s="148"/>
      <c r="CI124" s="148"/>
      <c r="CJ124" s="148"/>
      <c r="CK124" s="148"/>
      <c r="CL124" s="148"/>
      <c r="CM124" s="148"/>
      <c r="CN124" s="148"/>
      <c r="CO124" s="148"/>
      <c r="CP124" s="148"/>
      <c r="CQ124" s="148"/>
      <c r="CR124" s="148"/>
      <c r="CS124" s="148"/>
      <c r="CT124" s="148"/>
      <c r="CU124" s="148"/>
      <c r="CV124" s="148"/>
      <c r="CW124" s="148"/>
      <c r="CX124" s="148"/>
      <c r="CY124" s="148"/>
      <c r="CZ124" s="148"/>
      <c r="DA124" s="148"/>
      <c r="DB124" s="148"/>
      <c r="DC124" s="148"/>
      <c r="DD124" s="148"/>
      <c r="DE124" s="148"/>
      <c r="DF124" s="148"/>
      <c r="DG124" s="148"/>
      <c r="DH124" s="148"/>
      <c r="DI124" s="148"/>
      <c r="DJ124" s="148"/>
      <c r="DK124" s="148"/>
      <c r="DL124" s="148"/>
      <c r="DM124" s="148"/>
      <c r="DN124" s="148"/>
    </row>
    <row r="125" customFormat="false" ht="12.75" hidden="false" customHeight="false" outlineLevel="0" collapsed="false">
      <c r="A125" s="0" t="s">
        <v>190</v>
      </c>
      <c r="B125" s="0" t="s">
        <v>191</v>
      </c>
      <c r="C125" s="0" t="n">
        <v>2</v>
      </c>
      <c r="D125" s="0" t="s">
        <v>43</v>
      </c>
      <c r="E125" s="15" t="n">
        <v>0</v>
      </c>
      <c r="F125" s="15" t="n">
        <v>0</v>
      </c>
      <c r="G125" s="148" t="n">
        <v>0</v>
      </c>
      <c r="H125" s="148" t="n">
        <v>0</v>
      </c>
      <c r="I125" s="148" t="n">
        <v>0</v>
      </c>
      <c r="J125" s="148" t="n">
        <v>0</v>
      </c>
      <c r="K125" s="148" t="n">
        <v>0</v>
      </c>
      <c r="L125" s="148" t="n">
        <v>0</v>
      </c>
      <c r="M125" s="148" t="n">
        <v>0</v>
      </c>
      <c r="N125" s="148" t="n">
        <v>0</v>
      </c>
      <c r="O125" s="148" t="n">
        <v>0</v>
      </c>
      <c r="P125" s="148" t="n">
        <v>0</v>
      </c>
      <c r="Q125" s="148" t="n">
        <v>0</v>
      </c>
      <c r="R125" s="148" t="n">
        <v>0</v>
      </c>
      <c r="S125" s="148" t="n">
        <v>0</v>
      </c>
      <c r="T125" s="148" t="n">
        <v>0</v>
      </c>
      <c r="U125" s="148" t="n">
        <v>0</v>
      </c>
      <c r="V125" s="148" t="n">
        <v>0</v>
      </c>
      <c r="W125" s="148" t="n">
        <v>0</v>
      </c>
      <c r="X125" s="148" t="n">
        <v>0</v>
      </c>
      <c r="Y125" s="148" t="n">
        <v>0</v>
      </c>
      <c r="Z125" s="148" t="n">
        <v>0</v>
      </c>
      <c r="AA125" s="148" t="n">
        <v>0</v>
      </c>
      <c r="AB125" s="148" t="n">
        <v>0</v>
      </c>
      <c r="AC125" s="148" t="n">
        <v>0</v>
      </c>
      <c r="AD125" s="148" t="n">
        <v>0</v>
      </c>
      <c r="AE125" s="148" t="n">
        <v>0</v>
      </c>
      <c r="AF125" s="148" t="n">
        <v>0</v>
      </c>
      <c r="AG125" s="148" t="n">
        <v>0</v>
      </c>
      <c r="AH125" s="148" t="n">
        <v>0</v>
      </c>
      <c r="AI125" s="148" t="n">
        <v>0</v>
      </c>
      <c r="AJ125" s="148" t="n">
        <v>0</v>
      </c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8"/>
      <c r="BL125" s="148"/>
      <c r="BM125" s="148"/>
      <c r="BN125" s="148"/>
      <c r="BO125" s="148"/>
      <c r="BP125" s="148"/>
      <c r="BQ125" s="148"/>
      <c r="BR125" s="148"/>
      <c r="BS125" s="148"/>
      <c r="BT125" s="148"/>
      <c r="BU125" s="148"/>
      <c r="BV125" s="148"/>
      <c r="BW125" s="148"/>
      <c r="BX125" s="148"/>
      <c r="BY125" s="148"/>
      <c r="BZ125" s="148"/>
      <c r="CA125" s="148"/>
      <c r="CB125" s="148"/>
      <c r="CC125" s="148"/>
      <c r="CD125" s="148"/>
      <c r="CE125" s="148"/>
      <c r="CF125" s="148"/>
      <c r="CG125" s="148"/>
      <c r="CH125" s="148"/>
      <c r="CI125" s="148"/>
      <c r="CJ125" s="148"/>
      <c r="CK125" s="148"/>
      <c r="CL125" s="148"/>
      <c r="CM125" s="148"/>
      <c r="CN125" s="148"/>
      <c r="CO125" s="148"/>
      <c r="CP125" s="148"/>
      <c r="CQ125" s="148"/>
      <c r="CR125" s="148"/>
      <c r="CS125" s="148"/>
      <c r="CT125" s="148"/>
      <c r="CU125" s="148"/>
      <c r="CV125" s="148"/>
      <c r="CW125" s="148"/>
      <c r="CX125" s="148"/>
      <c r="CY125" s="148"/>
      <c r="CZ125" s="148"/>
      <c r="DA125" s="148"/>
      <c r="DB125" s="148"/>
      <c r="DC125" s="148"/>
      <c r="DD125" s="148"/>
      <c r="DE125" s="148"/>
      <c r="DF125" s="148"/>
      <c r="DG125" s="148"/>
      <c r="DH125" s="148"/>
      <c r="DI125" s="148"/>
      <c r="DJ125" s="148"/>
      <c r="DK125" s="148"/>
      <c r="DL125" s="148"/>
      <c r="DM125" s="148"/>
      <c r="DN125" s="148"/>
    </row>
    <row r="126" customFormat="false" ht="12.75" hidden="false" customHeight="false" outlineLevel="0" collapsed="false">
      <c r="A126" s="0" t="s">
        <v>190</v>
      </c>
      <c r="B126" s="0" t="s">
        <v>191</v>
      </c>
      <c r="C126" s="0" t="n">
        <v>3</v>
      </c>
      <c r="D126" s="0" t="s">
        <v>44</v>
      </c>
      <c r="E126" s="15" t="n">
        <v>14484736</v>
      </c>
      <c r="F126" s="15" t="n">
        <v>27371013</v>
      </c>
      <c r="G126" s="148" t="n">
        <v>0</v>
      </c>
      <c r="H126" s="148" t="n">
        <v>0</v>
      </c>
      <c r="I126" s="148" t="n">
        <v>0</v>
      </c>
      <c r="J126" s="148" t="n">
        <v>0</v>
      </c>
      <c r="K126" s="148" t="n">
        <v>-147</v>
      </c>
      <c r="L126" s="148" t="n">
        <v>-212</v>
      </c>
      <c r="M126" s="148" t="n">
        <v>-15405</v>
      </c>
      <c r="N126" s="148" t="n">
        <v>-24186</v>
      </c>
      <c r="O126" s="148" t="n">
        <v>0</v>
      </c>
      <c r="P126" s="148" t="n">
        <v>0</v>
      </c>
      <c r="Q126" s="148" t="n">
        <v>0</v>
      </c>
      <c r="R126" s="148" t="n">
        <v>0</v>
      </c>
      <c r="S126" s="148" t="n">
        <v>0</v>
      </c>
      <c r="T126" s="148" t="n">
        <v>0</v>
      </c>
      <c r="U126" s="148" t="n">
        <v>0</v>
      </c>
      <c r="V126" s="148" t="n">
        <v>0</v>
      </c>
      <c r="W126" s="148" t="n">
        <v>309066</v>
      </c>
      <c r="X126" s="148" t="n">
        <v>532133</v>
      </c>
      <c r="Y126" s="148" t="n">
        <v>309066</v>
      </c>
      <c r="Z126" s="148" t="n">
        <v>532133</v>
      </c>
      <c r="AA126" s="148" t="n">
        <v>-602580</v>
      </c>
      <c r="AB126" s="148" t="n">
        <v>-1039868</v>
      </c>
      <c r="AC126" s="148" t="n">
        <v>0</v>
      </c>
      <c r="AD126" s="148" t="n">
        <v>0</v>
      </c>
      <c r="AE126" s="148" t="n">
        <v>0</v>
      </c>
      <c r="AF126" s="148" t="n">
        <v>0</v>
      </c>
      <c r="AG126" s="148" t="n">
        <v>0</v>
      </c>
      <c r="AH126" s="148" t="n">
        <v>0</v>
      </c>
      <c r="AI126" s="148" t="n">
        <v>0</v>
      </c>
      <c r="AJ126" s="148" t="n">
        <v>0</v>
      </c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8"/>
      <c r="BL126" s="148"/>
      <c r="BM126" s="148"/>
      <c r="BN126" s="148"/>
      <c r="BO126" s="148"/>
      <c r="BP126" s="148"/>
      <c r="BQ126" s="148"/>
      <c r="BR126" s="148"/>
      <c r="BS126" s="148"/>
      <c r="BT126" s="148"/>
      <c r="BU126" s="148"/>
      <c r="BV126" s="148"/>
      <c r="BW126" s="148"/>
      <c r="BX126" s="148"/>
      <c r="BY126" s="148"/>
      <c r="BZ126" s="148"/>
      <c r="CA126" s="148"/>
      <c r="CB126" s="148"/>
      <c r="CC126" s="148"/>
      <c r="CD126" s="148"/>
      <c r="CE126" s="148"/>
      <c r="CF126" s="148"/>
      <c r="CG126" s="148"/>
      <c r="CH126" s="148"/>
      <c r="CI126" s="148"/>
      <c r="CJ126" s="148"/>
      <c r="CK126" s="148"/>
      <c r="CL126" s="148"/>
      <c r="CM126" s="148"/>
      <c r="CN126" s="148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  <c r="DB126" s="148"/>
      <c r="DC126" s="148"/>
      <c r="DD126" s="148"/>
      <c r="DE126" s="148"/>
      <c r="DF126" s="148"/>
      <c r="DG126" s="148"/>
      <c r="DH126" s="148"/>
      <c r="DI126" s="148"/>
      <c r="DJ126" s="148"/>
      <c r="DK126" s="148"/>
      <c r="DL126" s="148"/>
      <c r="DM126" s="148"/>
      <c r="DN126" s="148"/>
    </row>
    <row r="127" customFormat="false" ht="12.75" hidden="false" customHeight="false" outlineLevel="0" collapsed="false">
      <c r="A127" s="0" t="s">
        <v>190</v>
      </c>
      <c r="B127" s="0" t="s">
        <v>191</v>
      </c>
      <c r="C127" s="0" t="n">
        <v>4</v>
      </c>
      <c r="D127" s="0" t="s">
        <v>45</v>
      </c>
      <c r="E127" s="15" t="n">
        <v>0</v>
      </c>
      <c r="F127" s="15" t="n">
        <v>0</v>
      </c>
      <c r="G127" s="148" t="n">
        <v>0</v>
      </c>
      <c r="H127" s="148" t="n">
        <v>0</v>
      </c>
      <c r="I127" s="148" t="n">
        <v>0</v>
      </c>
      <c r="J127" s="148" t="n">
        <v>0</v>
      </c>
      <c r="K127" s="148" t="n">
        <v>0</v>
      </c>
      <c r="L127" s="148" t="n">
        <v>0</v>
      </c>
      <c r="M127" s="148" t="n">
        <v>0</v>
      </c>
      <c r="N127" s="148" t="n">
        <v>0</v>
      </c>
      <c r="O127" s="148" t="n">
        <v>0</v>
      </c>
      <c r="P127" s="148" t="n">
        <v>0</v>
      </c>
      <c r="Q127" s="148" t="n">
        <v>0</v>
      </c>
      <c r="R127" s="148" t="n">
        <v>0</v>
      </c>
      <c r="S127" s="148" t="n">
        <v>0</v>
      </c>
      <c r="T127" s="148" t="n">
        <v>0</v>
      </c>
      <c r="U127" s="148" t="n">
        <v>0</v>
      </c>
      <c r="V127" s="148" t="n">
        <v>0</v>
      </c>
      <c r="W127" s="148" t="n">
        <v>0</v>
      </c>
      <c r="X127" s="148" t="n">
        <v>0</v>
      </c>
      <c r="Y127" s="148" t="n">
        <v>0</v>
      </c>
      <c r="Z127" s="148" t="n">
        <v>0</v>
      </c>
      <c r="AA127" s="148" t="n">
        <v>0</v>
      </c>
      <c r="AB127" s="148" t="n">
        <v>0</v>
      </c>
      <c r="AC127" s="148" t="n">
        <v>0</v>
      </c>
      <c r="AD127" s="148" t="n">
        <v>0</v>
      </c>
      <c r="AE127" s="148" t="n">
        <v>0</v>
      </c>
      <c r="AF127" s="148" t="n">
        <v>0</v>
      </c>
      <c r="AG127" s="148" t="n">
        <v>0</v>
      </c>
      <c r="AH127" s="148" t="n">
        <v>0</v>
      </c>
      <c r="AI127" s="148" t="n">
        <v>0</v>
      </c>
      <c r="AJ127" s="148" t="n">
        <v>0</v>
      </c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  <c r="BI127" s="148"/>
      <c r="BJ127" s="148"/>
      <c r="BK127" s="148"/>
      <c r="BL127" s="148"/>
      <c r="BM127" s="148"/>
      <c r="BN127" s="148"/>
      <c r="BO127" s="148"/>
      <c r="BP127" s="148"/>
      <c r="BQ127" s="148"/>
      <c r="BR127" s="148"/>
      <c r="BS127" s="148"/>
      <c r="BT127" s="148"/>
      <c r="BU127" s="148"/>
      <c r="BV127" s="148"/>
      <c r="BW127" s="148"/>
      <c r="BX127" s="148"/>
      <c r="BY127" s="148"/>
      <c r="BZ127" s="148"/>
      <c r="CA127" s="148"/>
      <c r="CB127" s="148"/>
      <c r="CC127" s="148"/>
      <c r="CD127" s="148"/>
      <c r="CE127" s="148"/>
      <c r="CF127" s="148"/>
      <c r="CG127" s="148"/>
      <c r="CH127" s="148"/>
      <c r="CI127" s="148"/>
      <c r="CJ127" s="148"/>
      <c r="CK127" s="148"/>
      <c r="CL127" s="148"/>
      <c r="CM127" s="148"/>
      <c r="CN127" s="148"/>
      <c r="CO127" s="148"/>
      <c r="CP127" s="148"/>
      <c r="CQ127" s="148"/>
      <c r="CR127" s="148"/>
      <c r="CS127" s="148"/>
      <c r="CT127" s="148"/>
      <c r="CU127" s="148"/>
      <c r="CV127" s="148"/>
      <c r="CW127" s="148"/>
      <c r="CX127" s="148"/>
      <c r="CY127" s="148"/>
      <c r="CZ127" s="148"/>
      <c r="DA127" s="148"/>
      <c r="DB127" s="148"/>
      <c r="DC127" s="148"/>
      <c r="DD127" s="148"/>
      <c r="DE127" s="148"/>
      <c r="DF127" s="148"/>
      <c r="DG127" s="148"/>
      <c r="DH127" s="148"/>
      <c r="DI127" s="148"/>
      <c r="DJ127" s="148"/>
      <c r="DK127" s="148"/>
      <c r="DL127" s="148"/>
      <c r="DM127" s="148"/>
      <c r="DN127" s="148"/>
    </row>
    <row r="128" customFormat="false" ht="12.75" hidden="false" customHeight="false" outlineLevel="0" collapsed="false">
      <c r="A128" s="0" t="s">
        <v>190</v>
      </c>
      <c r="B128" s="0" t="s">
        <v>191</v>
      </c>
      <c r="C128" s="0" t="n">
        <v>5</v>
      </c>
      <c r="D128" s="0" t="s">
        <v>175</v>
      </c>
      <c r="E128" s="15" t="n">
        <v>0</v>
      </c>
      <c r="F128" s="15" t="n">
        <v>0</v>
      </c>
      <c r="G128" s="148" t="n">
        <v>0</v>
      </c>
      <c r="H128" s="148" t="n">
        <v>-676.83</v>
      </c>
      <c r="I128" s="148" t="n">
        <v>0</v>
      </c>
      <c r="J128" s="148" t="n">
        <v>0</v>
      </c>
      <c r="K128" s="148" t="n">
        <v>0</v>
      </c>
      <c r="L128" s="148" t="n">
        <v>0</v>
      </c>
      <c r="M128" s="148" t="n">
        <v>0</v>
      </c>
      <c r="N128" s="148" t="n">
        <v>0</v>
      </c>
      <c r="O128" s="148" t="n">
        <v>0</v>
      </c>
      <c r="P128" s="148" t="n">
        <v>0</v>
      </c>
      <c r="Q128" s="148" t="n">
        <v>0</v>
      </c>
      <c r="R128" s="148" t="n">
        <v>0</v>
      </c>
      <c r="S128" s="148" t="n">
        <v>0</v>
      </c>
      <c r="T128" s="148" t="n">
        <v>0</v>
      </c>
      <c r="U128" s="148" t="n">
        <v>0</v>
      </c>
      <c r="V128" s="148" t="n">
        <v>0</v>
      </c>
      <c r="W128" s="148" t="n">
        <v>0</v>
      </c>
      <c r="X128" s="148" t="n">
        <v>0</v>
      </c>
      <c r="Y128" s="148" t="n">
        <v>0</v>
      </c>
      <c r="Z128" s="148" t="n">
        <v>0</v>
      </c>
      <c r="AA128" s="148" t="n">
        <v>0</v>
      </c>
      <c r="AB128" s="148" t="n">
        <v>0</v>
      </c>
      <c r="AC128" s="148" t="n">
        <v>0</v>
      </c>
      <c r="AD128" s="148" t="n">
        <v>0</v>
      </c>
      <c r="AE128" s="148" t="n">
        <v>0</v>
      </c>
      <c r="AF128" s="148" t="n">
        <v>0</v>
      </c>
      <c r="AG128" s="148" t="n">
        <v>0</v>
      </c>
      <c r="AH128" s="148" t="n">
        <v>0</v>
      </c>
      <c r="AI128" s="148" t="n">
        <v>0</v>
      </c>
      <c r="AJ128" s="148" t="n">
        <v>0</v>
      </c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8"/>
      <c r="BR128" s="148"/>
      <c r="BS128" s="148"/>
      <c r="BT128" s="148"/>
      <c r="BU128" s="148"/>
      <c r="BV128" s="148"/>
      <c r="BW128" s="148"/>
      <c r="BX128" s="148"/>
      <c r="BY128" s="148"/>
      <c r="BZ128" s="148"/>
      <c r="CA128" s="148"/>
      <c r="CB128" s="148"/>
      <c r="CC128" s="148"/>
      <c r="CD128" s="148"/>
      <c r="CE128" s="148"/>
      <c r="CF128" s="148"/>
      <c r="CG128" s="148"/>
      <c r="CH128" s="148"/>
      <c r="CI128" s="148"/>
      <c r="CJ128" s="148"/>
      <c r="CK128" s="148"/>
      <c r="CL128" s="148"/>
      <c r="CM128" s="148"/>
      <c r="CN128" s="148"/>
      <c r="CO128" s="148"/>
      <c r="CP128" s="148"/>
      <c r="CQ128" s="148"/>
      <c r="CR128" s="148"/>
      <c r="CS128" s="148"/>
      <c r="CT128" s="148"/>
      <c r="CU128" s="148"/>
      <c r="CV128" s="148"/>
      <c r="CW128" s="148"/>
      <c r="CX128" s="148"/>
      <c r="CY128" s="148"/>
      <c r="CZ128" s="148"/>
      <c r="DA128" s="148"/>
      <c r="DB128" s="148"/>
      <c r="DC128" s="148"/>
      <c r="DD128" s="148"/>
      <c r="DE128" s="148"/>
      <c r="DF128" s="148"/>
      <c r="DG128" s="148"/>
      <c r="DH128" s="148"/>
      <c r="DI128" s="148"/>
      <c r="DJ128" s="148"/>
      <c r="DK128" s="148"/>
      <c r="DL128" s="148"/>
      <c r="DM128" s="148"/>
      <c r="DN128" s="148"/>
    </row>
    <row r="129" customFormat="false" ht="12.75" hidden="false" customHeight="false" outlineLevel="0" collapsed="false">
      <c r="A129" s="0" t="s">
        <v>190</v>
      </c>
      <c r="B129" s="0" t="s">
        <v>191</v>
      </c>
      <c r="C129" s="0" t="n">
        <v>6</v>
      </c>
      <c r="D129" s="0" t="s">
        <v>42</v>
      </c>
      <c r="E129" s="15" t="n">
        <v>-49478675</v>
      </c>
      <c r="F129" s="15" t="n">
        <v>-89885820.61</v>
      </c>
      <c r="G129" s="148" t="n">
        <v>-137089</v>
      </c>
      <c r="H129" s="148" t="n">
        <v>480518.53</v>
      </c>
      <c r="I129" s="148" t="n">
        <v>-149893</v>
      </c>
      <c r="J129" s="148" t="n">
        <v>-537860.97</v>
      </c>
      <c r="K129" s="148" t="n">
        <v>-890</v>
      </c>
      <c r="L129" s="148" t="n">
        <v>-586509.86</v>
      </c>
      <c r="M129" s="148" t="n">
        <v>0</v>
      </c>
      <c r="N129" s="148" t="n">
        <v>1.51</v>
      </c>
      <c r="O129" s="148" t="n">
        <v>0</v>
      </c>
      <c r="P129" s="148" t="n">
        <v>0</v>
      </c>
      <c r="Q129" s="148" t="n">
        <v>736</v>
      </c>
      <c r="R129" s="148" t="n">
        <v>-151930.34</v>
      </c>
      <c r="S129" s="148" t="n">
        <v>11337</v>
      </c>
      <c r="T129" s="148" t="n">
        <v>11838.42</v>
      </c>
      <c r="U129" s="148" t="n">
        <v>0</v>
      </c>
      <c r="V129" s="148" t="n">
        <v>151.62</v>
      </c>
      <c r="W129" s="148" t="n">
        <v>26596</v>
      </c>
      <c r="X129" s="148" t="n">
        <v>42561.39</v>
      </c>
      <c r="Y129" s="148" t="n">
        <v>0</v>
      </c>
      <c r="Z129" s="148" t="n">
        <v>0</v>
      </c>
      <c r="AA129" s="148" t="n">
        <v>0</v>
      </c>
      <c r="AB129" s="148" t="n">
        <v>0</v>
      </c>
      <c r="AC129" s="148" t="n">
        <v>0</v>
      </c>
      <c r="AD129" s="148" t="n">
        <v>0</v>
      </c>
      <c r="AE129" s="148" t="n">
        <v>0</v>
      </c>
      <c r="AF129" s="148" t="n">
        <v>0</v>
      </c>
      <c r="AG129" s="148" t="n">
        <v>0</v>
      </c>
      <c r="AH129" s="148" t="n">
        <v>0</v>
      </c>
      <c r="AI129" s="148" t="n">
        <v>0</v>
      </c>
      <c r="AJ129" s="148" t="n">
        <v>0</v>
      </c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8"/>
      <c r="BR129" s="148"/>
      <c r="BS129" s="148"/>
      <c r="BT129" s="148"/>
      <c r="BU129" s="148"/>
      <c r="BV129" s="148"/>
      <c r="BW129" s="148"/>
      <c r="BX129" s="148"/>
      <c r="BY129" s="148"/>
      <c r="BZ129" s="148"/>
      <c r="CA129" s="148"/>
      <c r="CB129" s="148"/>
      <c r="CC129" s="148"/>
      <c r="CD129" s="148"/>
      <c r="CE129" s="148"/>
      <c r="CF129" s="148"/>
      <c r="CG129" s="148"/>
      <c r="CH129" s="148"/>
      <c r="CI129" s="148"/>
      <c r="CJ129" s="148"/>
      <c r="CK129" s="148"/>
      <c r="CL129" s="148"/>
      <c r="CM129" s="148"/>
      <c r="CN129" s="148"/>
      <c r="CO129" s="148"/>
      <c r="CP129" s="148"/>
      <c r="CQ129" s="148"/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  <c r="DB129" s="148"/>
      <c r="DC129" s="148"/>
      <c r="DD129" s="148"/>
      <c r="DE129" s="148"/>
      <c r="DF129" s="148"/>
      <c r="DG129" s="148"/>
      <c r="DH129" s="148"/>
      <c r="DI129" s="148"/>
      <c r="DJ129" s="148"/>
      <c r="DK129" s="148"/>
      <c r="DL129" s="148"/>
      <c r="DM129" s="148"/>
      <c r="DN129" s="148"/>
    </row>
    <row r="130" customFormat="false" ht="12.75" hidden="false" customHeight="false" outlineLevel="0" collapsed="false">
      <c r="A130" s="0" t="s">
        <v>190</v>
      </c>
      <c r="B130" s="0" t="s">
        <v>191</v>
      </c>
      <c r="C130" s="0" t="n">
        <v>7</v>
      </c>
      <c r="D130" s="0" t="s">
        <v>43</v>
      </c>
      <c r="E130" s="15" t="n">
        <v>0</v>
      </c>
      <c r="F130" s="15" t="n">
        <v>0</v>
      </c>
      <c r="G130" s="148" t="n">
        <v>0</v>
      </c>
      <c r="H130" s="148" t="n">
        <v>0</v>
      </c>
      <c r="I130" s="148" t="n">
        <v>0</v>
      </c>
      <c r="J130" s="148" t="n">
        <v>0</v>
      </c>
      <c r="K130" s="148" t="n">
        <v>0</v>
      </c>
      <c r="L130" s="148" t="n">
        <v>0</v>
      </c>
      <c r="M130" s="148" t="n">
        <v>0</v>
      </c>
      <c r="N130" s="148" t="n">
        <v>0</v>
      </c>
      <c r="O130" s="148" t="n">
        <v>0</v>
      </c>
      <c r="P130" s="148" t="n">
        <v>0</v>
      </c>
      <c r="Q130" s="148" t="n">
        <v>0</v>
      </c>
      <c r="R130" s="148" t="n">
        <v>0</v>
      </c>
      <c r="S130" s="148" t="n">
        <v>0</v>
      </c>
      <c r="T130" s="148" t="n">
        <v>0</v>
      </c>
      <c r="U130" s="148" t="n">
        <v>0</v>
      </c>
      <c r="V130" s="148" t="n">
        <v>0</v>
      </c>
      <c r="W130" s="148" t="n">
        <v>0</v>
      </c>
      <c r="X130" s="148" t="n">
        <v>0</v>
      </c>
      <c r="Y130" s="148" t="n">
        <v>0</v>
      </c>
      <c r="Z130" s="148" t="n">
        <v>0</v>
      </c>
      <c r="AA130" s="148" t="n">
        <v>0</v>
      </c>
      <c r="AB130" s="148" t="n">
        <v>0</v>
      </c>
      <c r="AC130" s="148" t="n">
        <v>0</v>
      </c>
      <c r="AD130" s="148" t="n">
        <v>0</v>
      </c>
      <c r="AE130" s="148" t="n">
        <v>0</v>
      </c>
      <c r="AF130" s="148" t="n">
        <v>0</v>
      </c>
      <c r="AG130" s="148" t="n">
        <v>0</v>
      </c>
      <c r="AH130" s="148" t="n">
        <v>0</v>
      </c>
      <c r="AI130" s="148" t="n">
        <v>0</v>
      </c>
      <c r="AJ130" s="148" t="n">
        <v>0</v>
      </c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  <c r="BI130" s="148"/>
      <c r="BJ130" s="148"/>
      <c r="BK130" s="148"/>
      <c r="BL130" s="148"/>
      <c r="BM130" s="148"/>
      <c r="BN130" s="148"/>
      <c r="BO130" s="148"/>
      <c r="BP130" s="148"/>
      <c r="BQ130" s="148"/>
      <c r="BR130" s="148"/>
      <c r="BS130" s="148"/>
      <c r="BT130" s="148"/>
      <c r="BU130" s="148"/>
      <c r="BV130" s="148"/>
      <c r="BW130" s="148"/>
      <c r="BX130" s="148"/>
      <c r="BY130" s="148"/>
      <c r="BZ130" s="148"/>
      <c r="CA130" s="148"/>
      <c r="CB130" s="148"/>
      <c r="CC130" s="148"/>
      <c r="CD130" s="148"/>
      <c r="CE130" s="148"/>
      <c r="CF130" s="148"/>
      <c r="CG130" s="148"/>
      <c r="CH130" s="148"/>
      <c r="CI130" s="148"/>
      <c r="CJ130" s="148"/>
      <c r="CK130" s="148"/>
      <c r="CL130" s="148"/>
      <c r="CM130" s="148"/>
      <c r="CN130" s="148"/>
      <c r="CO130" s="148"/>
      <c r="CP130" s="148"/>
      <c r="CQ130" s="148"/>
      <c r="CR130" s="148"/>
      <c r="CS130" s="148"/>
      <c r="CT130" s="148"/>
      <c r="CU130" s="148"/>
      <c r="CV130" s="148"/>
      <c r="CW130" s="148"/>
      <c r="CX130" s="148"/>
      <c r="CY130" s="148"/>
      <c r="CZ130" s="148"/>
      <c r="DA130" s="148"/>
      <c r="DB130" s="148"/>
      <c r="DC130" s="148"/>
      <c r="DD130" s="148"/>
      <c r="DE130" s="148"/>
      <c r="DF130" s="148"/>
      <c r="DG130" s="148"/>
      <c r="DH130" s="148"/>
      <c r="DI130" s="148"/>
      <c r="DJ130" s="148"/>
      <c r="DK130" s="148"/>
      <c r="DL130" s="148"/>
      <c r="DM130" s="148"/>
      <c r="DN130" s="148"/>
    </row>
    <row r="131" customFormat="false" ht="12.75" hidden="false" customHeight="false" outlineLevel="0" collapsed="false">
      <c r="A131" s="0" t="s">
        <v>190</v>
      </c>
      <c r="B131" s="0" t="s">
        <v>191</v>
      </c>
      <c r="C131" s="0" t="n">
        <v>8</v>
      </c>
      <c r="D131" s="0" t="s">
        <v>44</v>
      </c>
      <c r="E131" s="15" t="n">
        <v>-15409724</v>
      </c>
      <c r="F131" s="15" t="n">
        <v>-29018019</v>
      </c>
      <c r="G131" s="148" t="n">
        <v>0</v>
      </c>
      <c r="H131" s="148" t="n">
        <v>0</v>
      </c>
      <c r="I131" s="148" t="n">
        <v>0</v>
      </c>
      <c r="J131" s="148" t="n">
        <v>0</v>
      </c>
      <c r="K131" s="148" t="n">
        <v>102983</v>
      </c>
      <c r="L131" s="148" t="n">
        <v>180248</v>
      </c>
      <c r="M131" s="148" t="n">
        <v>15405</v>
      </c>
      <c r="N131" s="148" t="n">
        <v>-7721</v>
      </c>
      <c r="O131" s="148" t="n">
        <v>0</v>
      </c>
      <c r="P131" s="148" t="n">
        <v>0</v>
      </c>
      <c r="Q131" s="148" t="n">
        <v>0</v>
      </c>
      <c r="R131" s="148" t="n">
        <v>0</v>
      </c>
      <c r="S131" s="148" t="n">
        <v>0</v>
      </c>
      <c r="T131" s="148" t="n">
        <v>0</v>
      </c>
      <c r="U131" s="148" t="n">
        <v>0</v>
      </c>
      <c r="V131" s="148" t="n">
        <v>0</v>
      </c>
      <c r="W131" s="148" t="n">
        <v>-309066</v>
      </c>
      <c r="X131" s="148" t="n">
        <v>-532133</v>
      </c>
      <c r="Y131" s="148" t="n">
        <v>-309066</v>
      </c>
      <c r="Z131" s="148" t="n">
        <v>-532133</v>
      </c>
      <c r="AA131" s="148" t="n">
        <v>499744</v>
      </c>
      <c r="AB131" s="148" t="n">
        <v>891739</v>
      </c>
      <c r="AC131" s="148" t="n">
        <v>0</v>
      </c>
      <c r="AD131" s="148" t="n">
        <v>0</v>
      </c>
      <c r="AE131" s="148" t="n">
        <v>0</v>
      </c>
      <c r="AF131" s="148" t="n">
        <v>0</v>
      </c>
      <c r="AG131" s="148" t="n">
        <v>0</v>
      </c>
      <c r="AH131" s="148" t="n">
        <v>0</v>
      </c>
      <c r="AI131" s="148" t="n">
        <v>0</v>
      </c>
      <c r="AJ131" s="148" t="n">
        <v>0</v>
      </c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  <c r="BI131" s="148"/>
      <c r="BJ131" s="148"/>
      <c r="BK131" s="148"/>
      <c r="BL131" s="148"/>
      <c r="BM131" s="148"/>
      <c r="BN131" s="148"/>
      <c r="BO131" s="148"/>
      <c r="BP131" s="148"/>
      <c r="BQ131" s="148"/>
      <c r="BR131" s="148"/>
      <c r="BS131" s="148"/>
      <c r="BT131" s="148"/>
      <c r="BU131" s="148"/>
      <c r="BV131" s="148"/>
      <c r="BW131" s="148"/>
      <c r="BX131" s="148"/>
      <c r="BY131" s="148"/>
      <c r="BZ131" s="148"/>
      <c r="CA131" s="148"/>
      <c r="CB131" s="148"/>
      <c r="CC131" s="148"/>
      <c r="CD131" s="148"/>
      <c r="CE131" s="148"/>
      <c r="CF131" s="148"/>
      <c r="CG131" s="148"/>
      <c r="CH131" s="148"/>
      <c r="CI131" s="148"/>
      <c r="CJ131" s="148"/>
      <c r="CK131" s="148"/>
      <c r="CL131" s="148"/>
      <c r="CM131" s="148"/>
      <c r="CN131" s="148"/>
      <c r="CO131" s="148"/>
      <c r="CP131" s="148"/>
      <c r="CQ131" s="148"/>
      <c r="CR131" s="148"/>
      <c r="CS131" s="148"/>
      <c r="CT131" s="148"/>
      <c r="CU131" s="148"/>
      <c r="CV131" s="148"/>
      <c r="CW131" s="148"/>
      <c r="CX131" s="148"/>
      <c r="CY131" s="148"/>
      <c r="CZ131" s="148"/>
      <c r="DA131" s="148"/>
      <c r="DB131" s="148"/>
      <c r="DC131" s="148"/>
      <c r="DD131" s="148"/>
      <c r="DE131" s="148"/>
      <c r="DF131" s="148"/>
      <c r="DG131" s="148"/>
      <c r="DH131" s="148"/>
      <c r="DI131" s="148"/>
      <c r="DJ131" s="148"/>
      <c r="DK131" s="148"/>
      <c r="DL131" s="148"/>
      <c r="DM131" s="148"/>
      <c r="DN131" s="148"/>
    </row>
    <row r="132" customFormat="false" ht="12.75" hidden="false" customHeight="false" outlineLevel="0" collapsed="false">
      <c r="A132" s="0" t="s">
        <v>190</v>
      </c>
      <c r="B132" s="0" t="s">
        <v>191</v>
      </c>
      <c r="C132" s="0" t="n">
        <v>9</v>
      </c>
      <c r="D132" s="0" t="s">
        <v>45</v>
      </c>
      <c r="E132" s="15" t="n">
        <v>0</v>
      </c>
      <c r="F132" s="15" t="n">
        <v>0</v>
      </c>
      <c r="G132" s="148" t="n">
        <v>0</v>
      </c>
      <c r="H132" s="148" t="n">
        <v>0</v>
      </c>
      <c r="I132" s="148" t="n">
        <v>0</v>
      </c>
      <c r="J132" s="148" t="n">
        <v>0</v>
      </c>
      <c r="K132" s="148" t="n">
        <v>0</v>
      </c>
      <c r="L132" s="148" t="n">
        <v>0</v>
      </c>
      <c r="M132" s="148" t="n">
        <v>0</v>
      </c>
      <c r="N132" s="148" t="n">
        <v>0</v>
      </c>
      <c r="O132" s="148" t="n">
        <v>0</v>
      </c>
      <c r="P132" s="148" t="n">
        <v>0</v>
      </c>
      <c r="Q132" s="148" t="n">
        <v>0</v>
      </c>
      <c r="R132" s="148" t="n">
        <v>0</v>
      </c>
      <c r="S132" s="148" t="n">
        <v>0</v>
      </c>
      <c r="T132" s="148" t="n">
        <v>0</v>
      </c>
      <c r="U132" s="148" t="n">
        <v>0</v>
      </c>
      <c r="V132" s="148" t="n">
        <v>0</v>
      </c>
      <c r="W132" s="148" t="n">
        <v>0</v>
      </c>
      <c r="X132" s="148" t="n">
        <v>0</v>
      </c>
      <c r="Y132" s="148" t="n">
        <v>0</v>
      </c>
      <c r="Z132" s="148" t="n">
        <v>0</v>
      </c>
      <c r="AA132" s="148" t="n">
        <v>0</v>
      </c>
      <c r="AB132" s="148" t="n">
        <v>0</v>
      </c>
      <c r="AC132" s="148" t="n">
        <v>0</v>
      </c>
      <c r="AD132" s="148" t="n">
        <v>0</v>
      </c>
      <c r="AE132" s="148" t="n">
        <v>0</v>
      </c>
      <c r="AF132" s="148" t="n">
        <v>0</v>
      </c>
      <c r="AG132" s="148" t="n">
        <v>0</v>
      </c>
      <c r="AH132" s="148" t="n">
        <v>0</v>
      </c>
      <c r="AI132" s="148" t="n">
        <v>0</v>
      </c>
      <c r="AJ132" s="148" t="n">
        <v>0</v>
      </c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  <c r="BI132" s="148"/>
      <c r="BJ132" s="148"/>
      <c r="BK132" s="148"/>
      <c r="BL132" s="148"/>
      <c r="BM132" s="148"/>
      <c r="BN132" s="148"/>
      <c r="BO132" s="148"/>
      <c r="BP132" s="148"/>
      <c r="BQ132" s="148"/>
      <c r="BR132" s="148"/>
      <c r="BS132" s="148"/>
      <c r="BT132" s="148"/>
      <c r="BU132" s="148"/>
      <c r="BV132" s="148"/>
      <c r="BW132" s="148"/>
      <c r="BX132" s="148"/>
      <c r="BY132" s="148"/>
      <c r="BZ132" s="148"/>
      <c r="CA132" s="148"/>
      <c r="CB132" s="148"/>
      <c r="CC132" s="148"/>
      <c r="CD132" s="148"/>
      <c r="CE132" s="148"/>
      <c r="CF132" s="148"/>
      <c r="CG132" s="148"/>
      <c r="CH132" s="148"/>
      <c r="CI132" s="148"/>
      <c r="CJ132" s="148"/>
      <c r="CK132" s="148"/>
      <c r="CL132" s="148"/>
      <c r="CM132" s="148"/>
      <c r="CN132" s="148"/>
      <c r="CO132" s="148"/>
      <c r="CP132" s="148"/>
      <c r="CQ132" s="148"/>
      <c r="CR132" s="148"/>
      <c r="CS132" s="148"/>
      <c r="CT132" s="148"/>
      <c r="CU132" s="148"/>
      <c r="CV132" s="148"/>
      <c r="CW132" s="148"/>
      <c r="CX132" s="148"/>
      <c r="CY132" s="148"/>
      <c r="CZ132" s="148"/>
      <c r="DA132" s="148"/>
      <c r="DB132" s="148"/>
      <c r="DC132" s="148"/>
      <c r="DD132" s="148"/>
      <c r="DE132" s="148"/>
      <c r="DF132" s="148"/>
      <c r="DG132" s="148"/>
      <c r="DH132" s="148"/>
      <c r="DI132" s="148"/>
      <c r="DJ132" s="148"/>
      <c r="DK132" s="148"/>
      <c r="DL132" s="148"/>
      <c r="DM132" s="148"/>
      <c r="DN132" s="148"/>
    </row>
    <row r="133" customFormat="false" ht="12.75" hidden="false" customHeight="false" outlineLevel="0" collapsed="false">
      <c r="A133" s="0" t="s">
        <v>190</v>
      </c>
      <c r="B133" s="0" t="s">
        <v>191</v>
      </c>
      <c r="C133" s="0" t="n">
        <v>10</v>
      </c>
      <c r="D133" s="0" t="s">
        <v>49</v>
      </c>
      <c r="E133" s="15" t="n">
        <v>344152</v>
      </c>
      <c r="F133" s="15" t="n">
        <v>617408.69</v>
      </c>
      <c r="G133" s="148" t="n">
        <v>-139126</v>
      </c>
      <c r="H133" s="148" t="n">
        <v>-249592.044</v>
      </c>
      <c r="I133" s="148" t="n">
        <v>-349</v>
      </c>
      <c r="J133" s="148" t="n">
        <v>-626.106</v>
      </c>
      <c r="K133" s="148" t="n">
        <v>5830</v>
      </c>
      <c r="L133" s="148" t="n">
        <v>10459.02</v>
      </c>
      <c r="M133" s="148" t="n">
        <v>0</v>
      </c>
      <c r="N133" s="148" t="n">
        <v>0</v>
      </c>
      <c r="O133" s="148" t="n">
        <v>0</v>
      </c>
      <c r="P133" s="148" t="n">
        <v>0</v>
      </c>
      <c r="Q133" s="148" t="n">
        <v>-15</v>
      </c>
      <c r="R133" s="148" t="n">
        <v>-26.91</v>
      </c>
      <c r="S133" s="148" t="n">
        <v>0</v>
      </c>
      <c r="T133" s="148" t="n">
        <v>0</v>
      </c>
      <c r="U133" s="148" t="n">
        <v>1228</v>
      </c>
      <c r="V133" s="148" t="n">
        <v>2203.032</v>
      </c>
      <c r="W133" s="148" t="n">
        <v>0</v>
      </c>
      <c r="X133" s="148" t="n">
        <v>0</v>
      </c>
      <c r="Y133" s="148" t="n">
        <v>0</v>
      </c>
      <c r="Z133" s="148" t="n">
        <v>0</v>
      </c>
      <c r="AA133" s="148" t="n">
        <v>0</v>
      </c>
      <c r="AB133" s="148" t="n">
        <v>0</v>
      </c>
      <c r="AC133" s="148" t="n">
        <v>0</v>
      </c>
      <c r="AD133" s="148" t="n">
        <v>0</v>
      </c>
      <c r="AE133" s="148" t="n">
        <v>0</v>
      </c>
      <c r="AF133" s="148" t="n">
        <v>0</v>
      </c>
      <c r="AG133" s="148" t="n">
        <v>0</v>
      </c>
      <c r="AH133" s="148" t="n">
        <v>0</v>
      </c>
      <c r="AI133" s="148" t="n">
        <v>0</v>
      </c>
      <c r="AJ133" s="148" t="n">
        <v>0</v>
      </c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48"/>
      <c r="BN133" s="148"/>
      <c r="BO133" s="148"/>
      <c r="BP133" s="148"/>
      <c r="BQ133" s="148"/>
      <c r="BR133" s="148"/>
      <c r="BS133" s="148"/>
      <c r="BT133" s="148"/>
      <c r="BU133" s="148"/>
      <c r="BV133" s="148"/>
      <c r="BW133" s="148"/>
      <c r="BX133" s="148"/>
      <c r="BY133" s="148"/>
      <c r="BZ133" s="148"/>
      <c r="CA133" s="148"/>
      <c r="CB133" s="148"/>
      <c r="CC133" s="148"/>
      <c r="CD133" s="148"/>
      <c r="CE133" s="148"/>
      <c r="CF133" s="148"/>
      <c r="CG133" s="148"/>
      <c r="CH133" s="148"/>
      <c r="CI133" s="148"/>
      <c r="CJ133" s="148"/>
      <c r="CK133" s="148"/>
      <c r="CL133" s="148"/>
      <c r="CM133" s="148"/>
      <c r="CN133" s="148"/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  <c r="DB133" s="148"/>
      <c r="DC133" s="148"/>
      <c r="DD133" s="148"/>
      <c r="DE133" s="148"/>
      <c r="DF133" s="148"/>
      <c r="DG133" s="148"/>
      <c r="DH133" s="148"/>
      <c r="DI133" s="148"/>
      <c r="DJ133" s="148"/>
      <c r="DK133" s="148"/>
      <c r="DL133" s="148"/>
      <c r="DM133" s="148"/>
      <c r="DN133" s="148"/>
    </row>
    <row r="134" customFormat="false" ht="12.75" hidden="false" customHeight="false" outlineLevel="0" collapsed="false">
      <c r="A134" s="0" t="s">
        <v>190</v>
      </c>
      <c r="B134" s="0" t="s">
        <v>191</v>
      </c>
      <c r="C134" s="0" t="n">
        <v>11</v>
      </c>
      <c r="D134" s="0" t="s">
        <v>52</v>
      </c>
      <c r="E134" s="15" t="n">
        <v>6328</v>
      </c>
      <c r="F134" s="15" t="n">
        <v>11327.12</v>
      </c>
      <c r="G134" s="148" t="n">
        <v>0</v>
      </c>
      <c r="H134" s="148" t="n">
        <v>0</v>
      </c>
      <c r="I134" s="148" t="n">
        <v>0</v>
      </c>
      <c r="J134" s="148" t="n">
        <v>0</v>
      </c>
      <c r="K134" s="148" t="n">
        <v>0</v>
      </c>
      <c r="L134" s="148" t="n">
        <v>0</v>
      </c>
      <c r="M134" s="148" t="n">
        <v>0</v>
      </c>
      <c r="N134" s="148" t="n">
        <v>0</v>
      </c>
      <c r="O134" s="148" t="n">
        <v>0</v>
      </c>
      <c r="P134" s="148" t="n">
        <v>0</v>
      </c>
      <c r="Q134" s="148" t="n">
        <v>0</v>
      </c>
      <c r="R134" s="148" t="n">
        <v>0</v>
      </c>
      <c r="S134" s="148" t="n">
        <v>0</v>
      </c>
      <c r="T134" s="148" t="n">
        <v>0</v>
      </c>
      <c r="U134" s="148" t="n">
        <v>0</v>
      </c>
      <c r="V134" s="148" t="n">
        <v>0</v>
      </c>
      <c r="W134" s="148" t="n">
        <v>0</v>
      </c>
      <c r="X134" s="148" t="n">
        <v>0</v>
      </c>
      <c r="Y134" s="148" t="n">
        <v>0</v>
      </c>
      <c r="Z134" s="148" t="n">
        <v>0</v>
      </c>
      <c r="AA134" s="148" t="n">
        <v>0</v>
      </c>
      <c r="AB134" s="148" t="n">
        <v>0</v>
      </c>
      <c r="AC134" s="148" t="n">
        <v>0</v>
      </c>
      <c r="AD134" s="148" t="n">
        <v>0</v>
      </c>
      <c r="AE134" s="148" t="n">
        <v>0</v>
      </c>
      <c r="AF134" s="148" t="n">
        <v>0</v>
      </c>
      <c r="AG134" s="148" t="n">
        <v>0</v>
      </c>
      <c r="AH134" s="148" t="n">
        <v>0</v>
      </c>
      <c r="AI134" s="148" t="n">
        <v>0</v>
      </c>
      <c r="AJ134" s="148" t="n">
        <v>0</v>
      </c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  <c r="BI134" s="148"/>
      <c r="BJ134" s="148"/>
      <c r="BK134" s="148"/>
      <c r="BL134" s="148"/>
      <c r="BM134" s="148"/>
      <c r="BN134" s="148"/>
      <c r="BO134" s="148"/>
      <c r="BP134" s="148"/>
      <c r="BQ134" s="148"/>
      <c r="BR134" s="148"/>
      <c r="BS134" s="148"/>
      <c r="BT134" s="148"/>
      <c r="BU134" s="148"/>
      <c r="BV134" s="148"/>
      <c r="BW134" s="148"/>
      <c r="BX134" s="148"/>
      <c r="BY134" s="148"/>
      <c r="BZ134" s="148"/>
      <c r="CA134" s="148"/>
      <c r="CB134" s="148"/>
      <c r="CC134" s="148"/>
      <c r="CD134" s="148"/>
      <c r="CE134" s="148"/>
      <c r="CF134" s="148"/>
      <c r="CG134" s="148"/>
      <c r="CH134" s="148"/>
      <c r="CI134" s="148"/>
      <c r="CJ134" s="148"/>
      <c r="CK134" s="148"/>
      <c r="CL134" s="148"/>
      <c r="CM134" s="148"/>
      <c r="CN134" s="148"/>
      <c r="CO134" s="148"/>
      <c r="CP134" s="148"/>
      <c r="CQ134" s="148"/>
      <c r="CR134" s="148"/>
      <c r="CS134" s="148"/>
      <c r="CT134" s="148"/>
      <c r="CU134" s="148"/>
      <c r="CV134" s="148"/>
      <c r="CW134" s="148"/>
      <c r="CX134" s="148"/>
      <c r="CY134" s="148"/>
      <c r="CZ134" s="148"/>
      <c r="DA134" s="148"/>
      <c r="DB134" s="148"/>
      <c r="DC134" s="148"/>
      <c r="DD134" s="148"/>
      <c r="DE134" s="148"/>
      <c r="DF134" s="148"/>
      <c r="DG134" s="148"/>
      <c r="DH134" s="148"/>
      <c r="DI134" s="148"/>
      <c r="DJ134" s="148"/>
      <c r="DK134" s="148"/>
      <c r="DL134" s="148"/>
      <c r="DM134" s="148"/>
      <c r="DN134" s="148"/>
    </row>
    <row r="135" customFormat="false" ht="12.75" hidden="false" customHeight="false" outlineLevel="0" collapsed="false">
      <c r="A135" s="0" t="s">
        <v>190</v>
      </c>
      <c r="B135" s="0" t="s">
        <v>191</v>
      </c>
      <c r="C135" s="0" t="n">
        <v>12</v>
      </c>
      <c r="D135" s="0" t="s">
        <v>53</v>
      </c>
      <c r="E135" s="15" t="n">
        <v>-18440</v>
      </c>
      <c r="F135" s="15" t="n">
        <v>-33975.62</v>
      </c>
      <c r="G135" s="148" t="n">
        <v>0</v>
      </c>
      <c r="H135" s="148" t="n">
        <v>0</v>
      </c>
      <c r="I135" s="148" t="n">
        <v>0</v>
      </c>
      <c r="J135" s="148" t="n">
        <v>0</v>
      </c>
      <c r="K135" s="148" t="n">
        <v>0</v>
      </c>
      <c r="L135" s="148" t="n">
        <v>0</v>
      </c>
      <c r="M135" s="148" t="n">
        <v>0</v>
      </c>
      <c r="N135" s="148" t="n">
        <v>0</v>
      </c>
      <c r="O135" s="148" t="n">
        <v>0</v>
      </c>
      <c r="P135" s="148" t="n">
        <v>0</v>
      </c>
      <c r="Q135" s="148" t="n">
        <v>0</v>
      </c>
      <c r="R135" s="148" t="n">
        <v>0</v>
      </c>
      <c r="S135" s="148" t="n">
        <v>0</v>
      </c>
      <c r="T135" s="148" t="n">
        <v>0</v>
      </c>
      <c r="U135" s="148" t="n">
        <v>0</v>
      </c>
      <c r="V135" s="148" t="n">
        <v>0</v>
      </c>
      <c r="W135" s="148" t="n">
        <v>0</v>
      </c>
      <c r="X135" s="148" t="n">
        <v>0</v>
      </c>
      <c r="Y135" s="148" t="n">
        <v>0</v>
      </c>
      <c r="Z135" s="148" t="n">
        <v>0</v>
      </c>
      <c r="AA135" s="148" t="n">
        <v>0</v>
      </c>
      <c r="AB135" s="148" t="n">
        <v>0</v>
      </c>
      <c r="AC135" s="148" t="n">
        <v>0</v>
      </c>
      <c r="AD135" s="148" t="n">
        <v>0</v>
      </c>
      <c r="AE135" s="148" t="n">
        <v>0</v>
      </c>
      <c r="AF135" s="148" t="n">
        <v>0</v>
      </c>
      <c r="AG135" s="148" t="n">
        <v>0</v>
      </c>
      <c r="AH135" s="148" t="n">
        <v>0</v>
      </c>
      <c r="AI135" s="148" t="n">
        <v>0</v>
      </c>
      <c r="AJ135" s="148" t="n">
        <v>0</v>
      </c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  <c r="BI135" s="148"/>
      <c r="BJ135" s="148"/>
      <c r="BK135" s="148"/>
      <c r="BL135" s="148"/>
      <c r="BM135" s="148"/>
      <c r="BN135" s="148"/>
      <c r="BO135" s="148"/>
      <c r="BP135" s="148"/>
      <c r="BQ135" s="148"/>
      <c r="BR135" s="148"/>
      <c r="BS135" s="148"/>
      <c r="BT135" s="148"/>
      <c r="BU135" s="148"/>
      <c r="BV135" s="148"/>
      <c r="BW135" s="148"/>
      <c r="BX135" s="148"/>
      <c r="BY135" s="148"/>
      <c r="BZ135" s="148"/>
      <c r="CA135" s="148"/>
      <c r="CB135" s="148"/>
      <c r="CC135" s="148"/>
      <c r="CD135" s="148"/>
      <c r="CE135" s="148"/>
      <c r="CF135" s="148"/>
      <c r="CG135" s="148"/>
      <c r="CH135" s="148"/>
      <c r="CI135" s="148"/>
      <c r="CJ135" s="148"/>
      <c r="CK135" s="148"/>
      <c r="CL135" s="148"/>
      <c r="CM135" s="148"/>
      <c r="CN135" s="148"/>
      <c r="CO135" s="148"/>
      <c r="CP135" s="148"/>
      <c r="CQ135" s="148"/>
      <c r="CR135" s="148"/>
      <c r="CS135" s="148"/>
      <c r="CT135" s="148"/>
      <c r="CU135" s="148"/>
      <c r="CV135" s="148"/>
      <c r="CW135" s="148"/>
      <c r="CX135" s="148"/>
      <c r="CY135" s="148"/>
      <c r="CZ135" s="148"/>
      <c r="DA135" s="148"/>
      <c r="DB135" s="148"/>
      <c r="DC135" s="148"/>
      <c r="DD135" s="148"/>
      <c r="DE135" s="148"/>
      <c r="DF135" s="148"/>
      <c r="DG135" s="148"/>
      <c r="DH135" s="148"/>
      <c r="DI135" s="148"/>
      <c r="DJ135" s="148"/>
      <c r="DK135" s="148"/>
      <c r="DL135" s="148"/>
      <c r="DM135" s="148"/>
      <c r="DN135" s="148"/>
    </row>
    <row r="136" customFormat="false" ht="12.75" hidden="false" customHeight="false" outlineLevel="0" collapsed="false">
      <c r="A136" s="0" t="s">
        <v>190</v>
      </c>
      <c r="B136" s="0" t="s">
        <v>191</v>
      </c>
      <c r="C136" s="0" t="n">
        <v>13</v>
      </c>
      <c r="D136" s="0" t="s">
        <v>56</v>
      </c>
      <c r="E136" s="15" t="n">
        <v>-489819</v>
      </c>
      <c r="F136" s="15" t="n">
        <v>-878735.29</v>
      </c>
      <c r="G136" s="148" t="n">
        <v>496428</v>
      </c>
      <c r="H136" s="148" t="n">
        <v>890598.445</v>
      </c>
      <c r="I136" s="148" t="n">
        <v>-4494</v>
      </c>
      <c r="J136" s="148" t="n">
        <v>-8474.925</v>
      </c>
      <c r="K136" s="148" t="n">
        <v>-5830</v>
      </c>
      <c r="L136" s="148" t="n">
        <v>-10026.935</v>
      </c>
      <c r="M136" s="148" t="n">
        <v>-10470</v>
      </c>
      <c r="N136" s="148" t="n">
        <v>-25504.505</v>
      </c>
      <c r="O136" s="148" t="n">
        <v>0</v>
      </c>
      <c r="P136" s="148" t="n">
        <v>1478.077</v>
      </c>
      <c r="Q136" s="148" t="n">
        <v>-749</v>
      </c>
      <c r="R136" s="148" t="n">
        <v>-2577.951</v>
      </c>
      <c r="S136" s="148" t="n">
        <v>0</v>
      </c>
      <c r="T136" s="148" t="n">
        <v>-16546.872</v>
      </c>
      <c r="U136" s="148" t="n">
        <v>0</v>
      </c>
      <c r="V136" s="148" t="n">
        <v>11484.066</v>
      </c>
      <c r="W136" s="148" t="n">
        <v>0</v>
      </c>
      <c r="X136" s="148" t="n">
        <v>11513.626</v>
      </c>
      <c r="Y136" s="148" t="n">
        <v>0</v>
      </c>
      <c r="Z136" s="148" t="n">
        <v>0</v>
      </c>
      <c r="AA136" s="148" t="n">
        <v>0</v>
      </c>
      <c r="AB136" s="148" t="n">
        <v>0</v>
      </c>
      <c r="AC136" s="148" t="n">
        <v>0</v>
      </c>
      <c r="AD136" s="148" t="n">
        <v>0</v>
      </c>
      <c r="AE136" s="148" t="n">
        <v>0</v>
      </c>
      <c r="AF136" s="148" t="n">
        <v>0</v>
      </c>
      <c r="AG136" s="148" t="n">
        <v>0</v>
      </c>
      <c r="AH136" s="148" t="n">
        <v>0</v>
      </c>
      <c r="AI136" s="148" t="n">
        <v>0</v>
      </c>
      <c r="AJ136" s="148" t="n">
        <v>0</v>
      </c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  <c r="BI136" s="148"/>
      <c r="BJ136" s="148"/>
      <c r="BK136" s="148"/>
      <c r="BL136" s="148"/>
      <c r="BM136" s="148"/>
      <c r="BN136" s="148"/>
      <c r="BO136" s="148"/>
      <c r="BP136" s="148"/>
      <c r="BQ136" s="148"/>
      <c r="BR136" s="148"/>
      <c r="BS136" s="148"/>
      <c r="BT136" s="148"/>
      <c r="BU136" s="148"/>
      <c r="BV136" s="148"/>
      <c r="BW136" s="148"/>
      <c r="BX136" s="148"/>
      <c r="BY136" s="148"/>
      <c r="BZ136" s="148"/>
      <c r="CA136" s="148"/>
      <c r="CB136" s="148"/>
      <c r="CC136" s="148"/>
      <c r="CD136" s="148"/>
      <c r="CE136" s="148"/>
      <c r="CF136" s="148"/>
      <c r="CG136" s="148"/>
      <c r="CH136" s="148"/>
      <c r="CI136" s="148"/>
      <c r="CJ136" s="148"/>
      <c r="CK136" s="148"/>
      <c r="CL136" s="148"/>
      <c r="CM136" s="148"/>
      <c r="CN136" s="148"/>
      <c r="CO136" s="148"/>
      <c r="CP136" s="148"/>
      <c r="CQ136" s="148"/>
      <c r="CR136" s="148"/>
      <c r="CS136" s="148"/>
      <c r="CT136" s="148"/>
      <c r="CU136" s="148"/>
      <c r="CV136" s="148"/>
      <c r="CW136" s="148"/>
      <c r="CX136" s="148"/>
      <c r="CY136" s="148"/>
      <c r="CZ136" s="148"/>
      <c r="DA136" s="148"/>
      <c r="DB136" s="148"/>
      <c r="DC136" s="148"/>
      <c r="DD136" s="148"/>
      <c r="DE136" s="148"/>
      <c r="DF136" s="148"/>
      <c r="DG136" s="148"/>
      <c r="DH136" s="148"/>
      <c r="DI136" s="148"/>
      <c r="DJ136" s="148"/>
      <c r="DK136" s="148"/>
      <c r="DL136" s="148"/>
      <c r="DM136" s="148"/>
      <c r="DN136" s="148"/>
    </row>
    <row r="137" customFormat="false" ht="12.75" hidden="false" customHeight="false" outlineLevel="0" collapsed="false">
      <c r="A137" s="0" t="s">
        <v>190</v>
      </c>
      <c r="B137" s="0" t="s">
        <v>191</v>
      </c>
      <c r="C137" s="0" t="n">
        <v>14</v>
      </c>
      <c r="D137" s="0" t="s">
        <v>57</v>
      </c>
      <c r="E137" s="15" t="n">
        <v>0</v>
      </c>
      <c r="F137" s="15" t="n">
        <v>0</v>
      </c>
      <c r="G137" s="148" t="n">
        <v>-13645</v>
      </c>
      <c r="H137" s="148" t="n">
        <v>-25546.78</v>
      </c>
      <c r="I137" s="148" t="n">
        <v>-6920</v>
      </c>
      <c r="J137" s="148" t="n">
        <v>-12667.68</v>
      </c>
      <c r="K137" s="148" t="n">
        <v>-1659</v>
      </c>
      <c r="L137" s="148" t="n">
        <v>-3035.97</v>
      </c>
      <c r="M137" s="148" t="n">
        <v>0</v>
      </c>
      <c r="N137" s="148" t="n">
        <v>0</v>
      </c>
      <c r="O137" s="148" t="n">
        <v>0</v>
      </c>
      <c r="P137" s="148" t="n">
        <v>0</v>
      </c>
      <c r="Q137" s="148" t="n">
        <v>0</v>
      </c>
      <c r="R137" s="148" t="n">
        <v>0</v>
      </c>
      <c r="S137" s="148" t="n">
        <v>0</v>
      </c>
      <c r="T137" s="148" t="n">
        <v>0</v>
      </c>
      <c r="U137" s="148" t="n">
        <v>0</v>
      </c>
      <c r="V137" s="148" t="n">
        <v>0</v>
      </c>
      <c r="W137" s="148" t="n">
        <v>0</v>
      </c>
      <c r="X137" s="148" t="n">
        <v>0</v>
      </c>
      <c r="Y137" s="148" t="n">
        <v>0</v>
      </c>
      <c r="Z137" s="148" t="n">
        <v>0</v>
      </c>
      <c r="AA137" s="148" t="n">
        <v>0</v>
      </c>
      <c r="AB137" s="148" t="n">
        <v>0</v>
      </c>
      <c r="AC137" s="148" t="n">
        <v>0</v>
      </c>
      <c r="AD137" s="148" t="n">
        <v>0</v>
      </c>
      <c r="AE137" s="148" t="n">
        <v>0</v>
      </c>
      <c r="AF137" s="148" t="n">
        <v>0</v>
      </c>
      <c r="AG137" s="148" t="n">
        <v>0</v>
      </c>
      <c r="AH137" s="148" t="n">
        <v>0</v>
      </c>
      <c r="AI137" s="148" t="n">
        <v>0</v>
      </c>
      <c r="AJ137" s="148" t="n">
        <v>0</v>
      </c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  <c r="BI137" s="148"/>
      <c r="BJ137" s="148"/>
      <c r="BK137" s="148"/>
      <c r="BL137" s="148"/>
      <c r="BM137" s="148"/>
      <c r="BN137" s="148"/>
      <c r="BO137" s="148"/>
      <c r="BP137" s="148"/>
      <c r="BQ137" s="148"/>
      <c r="BR137" s="148"/>
      <c r="BS137" s="148"/>
      <c r="BT137" s="148"/>
      <c r="BU137" s="148"/>
      <c r="BV137" s="148"/>
      <c r="BW137" s="148"/>
      <c r="BX137" s="148"/>
      <c r="BY137" s="148"/>
      <c r="BZ137" s="148"/>
      <c r="CA137" s="148"/>
      <c r="CB137" s="148"/>
      <c r="CC137" s="148"/>
      <c r="CD137" s="148"/>
      <c r="CE137" s="148"/>
      <c r="CF137" s="148"/>
      <c r="CG137" s="148"/>
      <c r="CH137" s="148"/>
      <c r="CI137" s="148"/>
      <c r="CJ137" s="148"/>
      <c r="CK137" s="148"/>
      <c r="CL137" s="148"/>
      <c r="CM137" s="148"/>
      <c r="CN137" s="148"/>
      <c r="CO137" s="148"/>
      <c r="CP137" s="148"/>
      <c r="CQ137" s="148"/>
      <c r="CR137" s="148"/>
      <c r="CS137" s="148"/>
      <c r="CT137" s="148"/>
      <c r="CU137" s="148"/>
      <c r="CV137" s="148"/>
      <c r="CW137" s="148"/>
      <c r="CX137" s="148"/>
      <c r="CY137" s="148"/>
      <c r="CZ137" s="148"/>
      <c r="DA137" s="148"/>
      <c r="DB137" s="148"/>
      <c r="DC137" s="148"/>
      <c r="DD137" s="148"/>
      <c r="DE137" s="148"/>
      <c r="DF137" s="148"/>
      <c r="DG137" s="148"/>
      <c r="DH137" s="148"/>
      <c r="DI137" s="148"/>
      <c r="DJ137" s="148"/>
      <c r="DK137" s="148"/>
      <c r="DL137" s="148"/>
      <c r="DM137" s="148"/>
      <c r="DN137" s="148"/>
    </row>
    <row r="138" customFormat="false" ht="12.75" hidden="false" customHeight="false" outlineLevel="0" collapsed="false">
      <c r="A138" s="0" t="s">
        <v>190</v>
      </c>
      <c r="B138" s="0" t="s">
        <v>191</v>
      </c>
      <c r="C138" s="0" t="n">
        <v>15</v>
      </c>
      <c r="D138" s="0" t="s">
        <v>58</v>
      </c>
      <c r="E138" s="15" t="n">
        <v>0</v>
      </c>
      <c r="F138" s="15" t="n">
        <v>0</v>
      </c>
      <c r="G138" s="148" t="n">
        <v>26000</v>
      </c>
      <c r="H138" s="148" t="n">
        <v>34092.86</v>
      </c>
      <c r="I138" s="148" t="n">
        <v>563</v>
      </c>
      <c r="J138" s="148" t="n">
        <v>381.37</v>
      </c>
      <c r="K138" s="148" t="n">
        <v>0</v>
      </c>
      <c r="L138" s="148" t="n">
        <v>0</v>
      </c>
      <c r="M138" s="148" t="n">
        <v>0</v>
      </c>
      <c r="N138" s="148" t="n">
        <v>0</v>
      </c>
      <c r="O138" s="148" t="n">
        <v>0</v>
      </c>
      <c r="P138" s="148" t="n">
        <v>0</v>
      </c>
      <c r="Q138" s="148" t="n">
        <v>0</v>
      </c>
      <c r="R138" s="148" t="n">
        <v>0</v>
      </c>
      <c r="S138" s="148" t="n">
        <v>0</v>
      </c>
      <c r="T138" s="148" t="n">
        <v>0</v>
      </c>
      <c r="U138" s="148" t="n">
        <v>0</v>
      </c>
      <c r="V138" s="148" t="n">
        <v>0</v>
      </c>
      <c r="W138" s="148" t="n">
        <v>0</v>
      </c>
      <c r="X138" s="148" t="n">
        <v>0</v>
      </c>
      <c r="Y138" s="148" t="n">
        <v>0</v>
      </c>
      <c r="Z138" s="148" t="n">
        <v>0</v>
      </c>
      <c r="AA138" s="148" t="n">
        <v>0</v>
      </c>
      <c r="AB138" s="148" t="n">
        <v>0</v>
      </c>
      <c r="AC138" s="148" t="n">
        <v>0</v>
      </c>
      <c r="AD138" s="148" t="n">
        <v>0</v>
      </c>
      <c r="AE138" s="148" t="n">
        <v>0</v>
      </c>
      <c r="AF138" s="148" t="n">
        <v>0</v>
      </c>
      <c r="AG138" s="148" t="n">
        <v>0</v>
      </c>
      <c r="AH138" s="148" t="n">
        <v>0</v>
      </c>
      <c r="AI138" s="148" t="n">
        <v>0</v>
      </c>
      <c r="AJ138" s="148" t="n">
        <v>0</v>
      </c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  <c r="BI138" s="148"/>
      <c r="BJ138" s="148"/>
      <c r="BK138" s="148"/>
      <c r="BL138" s="148"/>
      <c r="BM138" s="148"/>
      <c r="BN138" s="148"/>
      <c r="BO138" s="148"/>
      <c r="BP138" s="148"/>
      <c r="BQ138" s="148"/>
      <c r="BR138" s="148"/>
      <c r="BS138" s="148"/>
      <c r="BT138" s="148"/>
      <c r="BU138" s="148"/>
      <c r="BV138" s="148"/>
      <c r="BW138" s="148"/>
      <c r="BX138" s="148"/>
      <c r="BY138" s="148"/>
      <c r="BZ138" s="148"/>
      <c r="CA138" s="148"/>
      <c r="CB138" s="148"/>
      <c r="CC138" s="148"/>
      <c r="CD138" s="148"/>
      <c r="CE138" s="148"/>
      <c r="CF138" s="148"/>
      <c r="CG138" s="148"/>
      <c r="CH138" s="148"/>
      <c r="CI138" s="148"/>
      <c r="CJ138" s="148"/>
      <c r="CK138" s="148"/>
      <c r="CL138" s="148"/>
      <c r="CM138" s="148"/>
      <c r="CN138" s="148"/>
      <c r="CO138" s="148"/>
      <c r="CP138" s="148"/>
      <c r="CQ138" s="148"/>
      <c r="CR138" s="148"/>
      <c r="CS138" s="148"/>
      <c r="CT138" s="148"/>
      <c r="CU138" s="148"/>
      <c r="CV138" s="148"/>
      <c r="CW138" s="148"/>
      <c r="CX138" s="148"/>
      <c r="CY138" s="148"/>
      <c r="CZ138" s="148"/>
      <c r="DA138" s="148"/>
      <c r="DB138" s="148"/>
      <c r="DC138" s="148"/>
      <c r="DD138" s="148"/>
      <c r="DE138" s="148"/>
      <c r="DF138" s="148"/>
      <c r="DG138" s="148"/>
      <c r="DH138" s="148"/>
      <c r="DI138" s="148"/>
      <c r="DJ138" s="148"/>
      <c r="DK138" s="148"/>
      <c r="DL138" s="148"/>
      <c r="DM138" s="148"/>
      <c r="DN138" s="148"/>
    </row>
    <row r="139" customFormat="false" ht="12.75" hidden="false" customHeight="false" outlineLevel="0" collapsed="false">
      <c r="A139" s="0" t="s">
        <v>190</v>
      </c>
      <c r="B139" s="0" t="s">
        <v>191</v>
      </c>
      <c r="C139" s="0" t="n">
        <v>16</v>
      </c>
      <c r="D139" s="0" t="s">
        <v>59</v>
      </c>
      <c r="E139" s="15" t="n">
        <v>-89796</v>
      </c>
      <c r="F139" s="15" t="n">
        <v>-0.01</v>
      </c>
      <c r="G139" s="148" t="n">
        <v>-1043</v>
      </c>
      <c r="H139" s="148" t="n">
        <v>0</v>
      </c>
      <c r="I139" s="148" t="n">
        <v>-4</v>
      </c>
      <c r="J139" s="148" t="n">
        <v>0</v>
      </c>
      <c r="K139" s="148" t="n">
        <v>0</v>
      </c>
      <c r="L139" s="148" t="n">
        <v>0</v>
      </c>
      <c r="M139" s="148" t="n">
        <v>0</v>
      </c>
      <c r="N139" s="148" t="n">
        <v>0</v>
      </c>
      <c r="O139" s="148" t="n">
        <v>0</v>
      </c>
      <c r="P139" s="148" t="n">
        <v>0</v>
      </c>
      <c r="Q139" s="148" t="n">
        <v>0</v>
      </c>
      <c r="R139" s="148" t="n">
        <v>-194965.65</v>
      </c>
      <c r="S139" s="148" t="n">
        <v>0</v>
      </c>
      <c r="T139" s="148" t="n">
        <v>0</v>
      </c>
      <c r="U139" s="148" t="n">
        <v>0</v>
      </c>
      <c r="V139" s="148" t="n">
        <v>0</v>
      </c>
      <c r="W139" s="148" t="n">
        <v>0</v>
      </c>
      <c r="X139" s="148" t="n">
        <v>0</v>
      </c>
      <c r="Y139" s="148" t="n">
        <v>0</v>
      </c>
      <c r="Z139" s="148" t="n">
        <v>0</v>
      </c>
      <c r="AA139" s="148" t="n">
        <v>0</v>
      </c>
      <c r="AB139" s="148" t="n">
        <v>0</v>
      </c>
      <c r="AC139" s="148" t="n">
        <v>0</v>
      </c>
      <c r="AD139" s="148" t="n">
        <v>0</v>
      </c>
      <c r="AE139" s="148" t="n">
        <v>0</v>
      </c>
      <c r="AF139" s="148" t="n">
        <v>0</v>
      </c>
      <c r="AG139" s="148" t="n">
        <v>0</v>
      </c>
      <c r="AH139" s="148" t="n">
        <v>0</v>
      </c>
      <c r="AI139" s="148" t="n">
        <v>0</v>
      </c>
      <c r="AJ139" s="148" t="n">
        <v>0</v>
      </c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  <c r="BI139" s="148"/>
      <c r="BJ139" s="148"/>
      <c r="BK139" s="148"/>
      <c r="BL139" s="148"/>
      <c r="BM139" s="148"/>
      <c r="BN139" s="148"/>
      <c r="BO139" s="148"/>
      <c r="BP139" s="148"/>
      <c r="BQ139" s="148"/>
      <c r="BR139" s="148"/>
      <c r="BS139" s="148"/>
      <c r="BT139" s="148"/>
      <c r="BU139" s="148"/>
      <c r="BV139" s="148"/>
      <c r="BW139" s="148"/>
      <c r="BX139" s="148"/>
      <c r="BY139" s="148"/>
      <c r="BZ139" s="148"/>
      <c r="CA139" s="148"/>
      <c r="CB139" s="148"/>
      <c r="CC139" s="148"/>
      <c r="CD139" s="148"/>
      <c r="CE139" s="148"/>
      <c r="CF139" s="148"/>
      <c r="CG139" s="148"/>
      <c r="CH139" s="148"/>
      <c r="CI139" s="148"/>
      <c r="CJ139" s="148"/>
      <c r="CK139" s="148"/>
      <c r="CL139" s="148"/>
      <c r="CM139" s="148"/>
      <c r="CN139" s="148"/>
      <c r="CO139" s="148"/>
      <c r="CP139" s="148"/>
      <c r="CQ139" s="148"/>
      <c r="CR139" s="148"/>
      <c r="CS139" s="148"/>
      <c r="CT139" s="148"/>
      <c r="CU139" s="148"/>
      <c r="CV139" s="148"/>
      <c r="CW139" s="148"/>
      <c r="CX139" s="148"/>
      <c r="CY139" s="148"/>
      <c r="CZ139" s="148"/>
      <c r="DA139" s="148"/>
      <c r="DB139" s="148"/>
      <c r="DC139" s="148"/>
      <c r="DD139" s="148"/>
      <c r="DE139" s="148"/>
      <c r="DF139" s="148"/>
      <c r="DG139" s="148"/>
      <c r="DH139" s="148"/>
      <c r="DI139" s="148"/>
      <c r="DJ139" s="148"/>
      <c r="DK139" s="148"/>
      <c r="DL139" s="148"/>
      <c r="DM139" s="148"/>
      <c r="DN139" s="148"/>
    </row>
    <row r="140" customFormat="false" ht="12.75" hidden="false" customHeight="false" outlineLevel="0" collapsed="false">
      <c r="A140" s="0" t="s">
        <v>190</v>
      </c>
      <c r="B140" s="0" t="s">
        <v>191</v>
      </c>
      <c r="C140" s="0" t="n">
        <v>17</v>
      </c>
      <c r="D140" s="0" t="s">
        <v>176</v>
      </c>
      <c r="E140" s="15" t="n">
        <v>2390</v>
      </c>
      <c r="F140" s="15" t="n">
        <v>4287.66</v>
      </c>
      <c r="G140" s="148" t="n">
        <v>-2390</v>
      </c>
      <c r="H140" s="148" t="n">
        <v>-4287.66</v>
      </c>
      <c r="I140" s="148" t="n">
        <v>0</v>
      </c>
      <c r="J140" s="148" t="n">
        <v>0</v>
      </c>
      <c r="K140" s="148" t="n">
        <v>0</v>
      </c>
      <c r="L140" s="148" t="n">
        <v>0</v>
      </c>
      <c r="M140" s="148" t="n">
        <v>0</v>
      </c>
      <c r="N140" s="148" t="n">
        <v>0</v>
      </c>
      <c r="O140" s="148" t="n">
        <v>0</v>
      </c>
      <c r="P140" s="148" t="n">
        <v>0</v>
      </c>
      <c r="Q140" s="148" t="n">
        <v>0</v>
      </c>
      <c r="R140" s="148" t="n">
        <v>0</v>
      </c>
      <c r="S140" s="148" t="n">
        <v>0</v>
      </c>
      <c r="T140" s="148" t="n">
        <v>0</v>
      </c>
      <c r="U140" s="148" t="n">
        <v>0</v>
      </c>
      <c r="V140" s="148" t="n">
        <v>0</v>
      </c>
      <c r="W140" s="148" t="n">
        <v>0</v>
      </c>
      <c r="X140" s="148" t="n">
        <v>0</v>
      </c>
      <c r="Y140" s="148" t="n">
        <v>0</v>
      </c>
      <c r="Z140" s="148" t="n">
        <v>0</v>
      </c>
      <c r="AA140" s="148" t="n">
        <v>0</v>
      </c>
      <c r="AB140" s="148" t="n">
        <v>0</v>
      </c>
      <c r="AC140" s="148" t="n">
        <v>0</v>
      </c>
      <c r="AD140" s="148" t="n">
        <v>0</v>
      </c>
      <c r="AE140" s="148" t="n">
        <v>0</v>
      </c>
      <c r="AF140" s="148" t="n">
        <v>0</v>
      </c>
      <c r="AG140" s="148" t="n">
        <v>0</v>
      </c>
      <c r="AH140" s="148" t="n">
        <v>0</v>
      </c>
      <c r="AI140" s="148" t="n">
        <v>0</v>
      </c>
      <c r="AJ140" s="148" t="n">
        <v>0</v>
      </c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  <c r="BI140" s="148"/>
      <c r="BJ140" s="148"/>
      <c r="BK140" s="148"/>
      <c r="BL140" s="148"/>
      <c r="BM140" s="148"/>
      <c r="BN140" s="148"/>
      <c r="BO140" s="148"/>
      <c r="BP140" s="148"/>
      <c r="BQ140" s="148"/>
      <c r="BR140" s="148"/>
      <c r="BS140" s="148"/>
      <c r="BT140" s="148"/>
      <c r="BU140" s="148"/>
      <c r="BV140" s="148"/>
      <c r="BW140" s="148"/>
      <c r="BX140" s="148"/>
      <c r="BY140" s="148"/>
      <c r="BZ140" s="148"/>
      <c r="CA140" s="148"/>
      <c r="CB140" s="148"/>
      <c r="CC140" s="148"/>
      <c r="CD140" s="148"/>
      <c r="CE140" s="148"/>
      <c r="CF140" s="148"/>
      <c r="CG140" s="148"/>
      <c r="CH140" s="148"/>
      <c r="CI140" s="148"/>
      <c r="CJ140" s="148"/>
      <c r="CK140" s="148"/>
      <c r="CL140" s="148"/>
      <c r="CM140" s="148"/>
      <c r="CN140" s="148"/>
      <c r="CO140" s="148"/>
      <c r="CP140" s="148"/>
      <c r="CQ140" s="148"/>
      <c r="CR140" s="148"/>
      <c r="CS140" s="148"/>
      <c r="CT140" s="148"/>
      <c r="CU140" s="148"/>
      <c r="CV140" s="148"/>
      <c r="CW140" s="148"/>
      <c r="CX140" s="148"/>
      <c r="CY140" s="148"/>
      <c r="CZ140" s="148"/>
      <c r="DA140" s="148"/>
      <c r="DB140" s="148"/>
      <c r="DC140" s="148"/>
      <c r="DD140" s="148"/>
      <c r="DE140" s="148"/>
      <c r="DF140" s="148"/>
      <c r="DG140" s="148"/>
      <c r="DH140" s="148"/>
      <c r="DI140" s="148"/>
      <c r="DJ140" s="148"/>
      <c r="DK140" s="148"/>
      <c r="DL140" s="148"/>
      <c r="DM140" s="148"/>
      <c r="DN140" s="148"/>
    </row>
    <row r="141" customFormat="false" ht="12.75" hidden="false" customHeight="false" outlineLevel="0" collapsed="false">
      <c r="A141" s="0" t="s">
        <v>190</v>
      </c>
      <c r="B141" s="0" t="s">
        <v>191</v>
      </c>
      <c r="C141" s="0" t="n">
        <v>18</v>
      </c>
      <c r="D141" s="0" t="s">
        <v>177</v>
      </c>
      <c r="E141" s="15" t="n">
        <v>-116330</v>
      </c>
      <c r="F141" s="15" t="n">
        <v>-246852.26</v>
      </c>
      <c r="G141" s="148" t="n">
        <v>-159023</v>
      </c>
      <c r="H141" s="148" t="n">
        <v>-817.46</v>
      </c>
      <c r="I141" s="148" t="n">
        <v>4</v>
      </c>
      <c r="J141" s="148" t="n">
        <v>0.01</v>
      </c>
      <c r="K141" s="148" t="n">
        <v>0</v>
      </c>
      <c r="L141" s="148" t="n">
        <v>0</v>
      </c>
      <c r="M141" s="148" t="n">
        <v>0</v>
      </c>
      <c r="N141" s="148" t="n">
        <v>0</v>
      </c>
      <c r="O141" s="148" t="n">
        <v>0</v>
      </c>
      <c r="P141" s="148" t="n">
        <v>0</v>
      </c>
      <c r="Q141" s="148" t="n">
        <v>0</v>
      </c>
      <c r="R141" s="148" t="n">
        <v>0</v>
      </c>
      <c r="S141" s="148" t="n">
        <v>0</v>
      </c>
      <c r="T141" s="148" t="n">
        <v>0</v>
      </c>
      <c r="U141" s="148" t="n">
        <v>2998</v>
      </c>
      <c r="V141" s="148" t="n">
        <v>0.01</v>
      </c>
      <c r="W141" s="148" t="n">
        <v>0</v>
      </c>
      <c r="X141" s="148" t="n">
        <v>0</v>
      </c>
      <c r="Y141" s="148" t="n">
        <v>0</v>
      </c>
      <c r="Z141" s="148" t="n">
        <v>0</v>
      </c>
      <c r="AA141" s="148" t="n">
        <v>0</v>
      </c>
      <c r="AB141" s="148" t="n">
        <v>0</v>
      </c>
      <c r="AC141" s="148" t="n">
        <v>0</v>
      </c>
      <c r="AD141" s="148" t="n">
        <v>0</v>
      </c>
      <c r="AE141" s="148" t="n">
        <v>0</v>
      </c>
      <c r="AF141" s="148" t="n">
        <v>0</v>
      </c>
      <c r="AG141" s="148" t="n">
        <v>0</v>
      </c>
      <c r="AH141" s="148" t="n">
        <v>0</v>
      </c>
      <c r="AI141" s="148" t="n">
        <v>0</v>
      </c>
      <c r="AJ141" s="148" t="n">
        <v>0</v>
      </c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  <c r="BI141" s="148"/>
      <c r="BJ141" s="148"/>
      <c r="BK141" s="148"/>
      <c r="BL141" s="148"/>
      <c r="BM141" s="148"/>
      <c r="BN141" s="148"/>
      <c r="BO141" s="148"/>
      <c r="BP141" s="148"/>
      <c r="BQ141" s="148"/>
      <c r="BR141" s="148"/>
      <c r="BS141" s="148"/>
      <c r="BT141" s="148"/>
      <c r="BU141" s="148"/>
      <c r="BV141" s="148"/>
      <c r="BW141" s="148"/>
      <c r="BX141" s="148"/>
      <c r="BY141" s="148"/>
      <c r="BZ141" s="148"/>
      <c r="CA141" s="148"/>
      <c r="CB141" s="148"/>
      <c r="CC141" s="148"/>
      <c r="CD141" s="148"/>
      <c r="CE141" s="148"/>
      <c r="CF141" s="148"/>
      <c r="CG141" s="148"/>
      <c r="CH141" s="148"/>
      <c r="CI141" s="148"/>
      <c r="CJ141" s="148"/>
      <c r="CK141" s="148"/>
      <c r="CL141" s="148"/>
      <c r="CM141" s="148"/>
      <c r="CN141" s="148"/>
      <c r="CO141" s="148"/>
      <c r="CP141" s="148"/>
      <c r="CQ141" s="148"/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  <c r="DB141" s="148"/>
      <c r="DC141" s="148"/>
      <c r="DD141" s="148"/>
      <c r="DE141" s="148"/>
      <c r="DF141" s="148"/>
      <c r="DG141" s="148"/>
      <c r="DH141" s="148"/>
      <c r="DI141" s="148"/>
      <c r="DJ141" s="148"/>
      <c r="DK141" s="148"/>
      <c r="DL141" s="148"/>
      <c r="DM141" s="148"/>
      <c r="DN141" s="148"/>
    </row>
    <row r="142" customFormat="false" ht="12.75" hidden="false" customHeight="false" outlineLevel="0" collapsed="false">
      <c r="A142" s="0" t="s">
        <v>190</v>
      </c>
      <c r="B142" s="0" t="s">
        <v>191</v>
      </c>
      <c r="C142" s="0" t="n">
        <v>19</v>
      </c>
      <c r="D142" s="0" t="s">
        <v>64</v>
      </c>
      <c r="E142" s="15" t="n">
        <v>0</v>
      </c>
      <c r="F142" s="15" t="n">
        <v>0</v>
      </c>
      <c r="G142" s="148" t="n">
        <v>0</v>
      </c>
      <c r="H142" s="148" t="n">
        <v>0</v>
      </c>
      <c r="I142" s="148" t="n">
        <v>0</v>
      </c>
      <c r="J142" s="148" t="n">
        <v>0</v>
      </c>
      <c r="K142" s="148" t="n">
        <v>0</v>
      </c>
      <c r="L142" s="148" t="n">
        <v>0</v>
      </c>
      <c r="M142" s="148" t="n">
        <v>0</v>
      </c>
      <c r="N142" s="148" t="n">
        <v>0</v>
      </c>
      <c r="O142" s="148" t="n">
        <v>0</v>
      </c>
      <c r="P142" s="148" t="n">
        <v>0</v>
      </c>
      <c r="Q142" s="148" t="n">
        <v>0</v>
      </c>
      <c r="R142" s="148" t="n">
        <v>0</v>
      </c>
      <c r="S142" s="148" t="n">
        <v>0</v>
      </c>
      <c r="T142" s="148" t="n">
        <v>0</v>
      </c>
      <c r="U142" s="148" t="n">
        <v>0</v>
      </c>
      <c r="V142" s="148" t="n">
        <v>0</v>
      </c>
      <c r="W142" s="148" t="n">
        <v>0</v>
      </c>
      <c r="X142" s="148" t="n">
        <v>0</v>
      </c>
      <c r="Y142" s="148" t="n">
        <v>0</v>
      </c>
      <c r="Z142" s="148" t="n">
        <v>0</v>
      </c>
      <c r="AA142" s="148" t="n">
        <v>0</v>
      </c>
      <c r="AB142" s="148" t="n">
        <v>0</v>
      </c>
      <c r="AC142" s="148" t="n">
        <v>0</v>
      </c>
      <c r="AD142" s="148" t="n">
        <v>0</v>
      </c>
      <c r="AE142" s="148" t="n">
        <v>0</v>
      </c>
      <c r="AF142" s="148" t="n">
        <v>0</v>
      </c>
      <c r="AG142" s="148" t="n">
        <v>0</v>
      </c>
      <c r="AH142" s="148" t="n">
        <v>0</v>
      </c>
      <c r="AI142" s="148" t="n">
        <v>0</v>
      </c>
      <c r="AJ142" s="148" t="n">
        <v>0</v>
      </c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  <c r="BI142" s="148"/>
      <c r="BJ142" s="148"/>
      <c r="BK142" s="148"/>
      <c r="BL142" s="148"/>
      <c r="BM142" s="148"/>
      <c r="BN142" s="148"/>
      <c r="BO142" s="148"/>
      <c r="BP142" s="148"/>
      <c r="BQ142" s="148"/>
      <c r="BR142" s="148"/>
      <c r="BS142" s="148"/>
      <c r="BT142" s="148"/>
      <c r="BU142" s="148"/>
      <c r="BV142" s="148"/>
      <c r="BW142" s="148"/>
      <c r="BX142" s="148"/>
      <c r="BY142" s="148"/>
      <c r="BZ142" s="148"/>
      <c r="CA142" s="148"/>
      <c r="CB142" s="148"/>
      <c r="CC142" s="148"/>
      <c r="CD142" s="148"/>
      <c r="CE142" s="148"/>
      <c r="CF142" s="148"/>
      <c r="CG142" s="148"/>
      <c r="CH142" s="148"/>
      <c r="CI142" s="148"/>
      <c r="CJ142" s="148"/>
      <c r="CK142" s="148"/>
      <c r="CL142" s="148"/>
      <c r="CM142" s="148"/>
      <c r="CN142" s="148"/>
      <c r="CO142" s="148"/>
      <c r="CP142" s="148"/>
      <c r="CQ142" s="148"/>
      <c r="CR142" s="148"/>
      <c r="CS142" s="148"/>
      <c r="CT142" s="148"/>
      <c r="CU142" s="148"/>
      <c r="CV142" s="148"/>
      <c r="CW142" s="148"/>
      <c r="CX142" s="148"/>
      <c r="CY142" s="148"/>
      <c r="CZ142" s="148"/>
      <c r="DA142" s="148"/>
      <c r="DB142" s="148"/>
      <c r="DC142" s="148"/>
      <c r="DD142" s="148"/>
      <c r="DE142" s="148"/>
      <c r="DF142" s="148"/>
      <c r="DG142" s="148"/>
      <c r="DH142" s="148"/>
      <c r="DI142" s="148"/>
      <c r="DJ142" s="148"/>
      <c r="DK142" s="148"/>
      <c r="DL142" s="148"/>
      <c r="DM142" s="148"/>
      <c r="DN142" s="148"/>
    </row>
    <row r="143" customFormat="false" ht="12.75" hidden="false" customHeight="false" outlineLevel="0" collapsed="false">
      <c r="A143" s="0" t="s">
        <v>190</v>
      </c>
      <c r="B143" s="0" t="s">
        <v>191</v>
      </c>
      <c r="C143" s="0" t="n">
        <v>20</v>
      </c>
      <c r="D143" s="0" t="s">
        <v>178</v>
      </c>
      <c r="E143" s="15" t="n">
        <v>0</v>
      </c>
      <c r="F143" s="15" t="n">
        <v>0</v>
      </c>
      <c r="G143" s="148" t="n">
        <v>0</v>
      </c>
      <c r="H143" s="148" t="n">
        <v>0</v>
      </c>
      <c r="I143" s="148" t="n">
        <v>0</v>
      </c>
      <c r="J143" s="148" t="n">
        <v>0</v>
      </c>
      <c r="K143" s="148" t="n">
        <v>0</v>
      </c>
      <c r="L143" s="148" t="n">
        <v>0</v>
      </c>
      <c r="M143" s="148" t="n">
        <v>0</v>
      </c>
      <c r="N143" s="148" t="n">
        <v>0</v>
      </c>
      <c r="O143" s="148" t="n">
        <v>0</v>
      </c>
      <c r="P143" s="148" t="n">
        <v>0</v>
      </c>
      <c r="Q143" s="148" t="n">
        <v>0</v>
      </c>
      <c r="R143" s="148" t="n">
        <v>0</v>
      </c>
      <c r="S143" s="148" t="n">
        <v>0</v>
      </c>
      <c r="T143" s="148" t="n">
        <v>0</v>
      </c>
      <c r="U143" s="148" t="n">
        <v>0</v>
      </c>
      <c r="V143" s="148" t="n">
        <v>0</v>
      </c>
      <c r="W143" s="148" t="n">
        <v>0</v>
      </c>
      <c r="X143" s="148" t="n">
        <v>0</v>
      </c>
      <c r="Y143" s="148" t="n">
        <v>0</v>
      </c>
      <c r="Z143" s="148" t="n">
        <v>0</v>
      </c>
      <c r="AA143" s="148" t="n">
        <v>0</v>
      </c>
      <c r="AB143" s="148" t="n">
        <v>0</v>
      </c>
      <c r="AC143" s="148" t="n">
        <v>0</v>
      </c>
      <c r="AD143" s="148" t="n">
        <v>0</v>
      </c>
      <c r="AE143" s="148" t="n">
        <v>0</v>
      </c>
      <c r="AF143" s="148" t="n">
        <v>0</v>
      </c>
      <c r="AG143" s="148" t="n">
        <v>0</v>
      </c>
      <c r="AH143" s="148" t="n">
        <v>0</v>
      </c>
      <c r="AI143" s="148" t="n">
        <v>0</v>
      </c>
      <c r="AJ143" s="148" t="n">
        <v>0</v>
      </c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  <c r="BI143" s="148"/>
      <c r="BJ143" s="148"/>
      <c r="BK143" s="148"/>
      <c r="BL143" s="148"/>
      <c r="BM143" s="148"/>
      <c r="BN143" s="148"/>
      <c r="BO143" s="148"/>
      <c r="BP143" s="148"/>
      <c r="BQ143" s="148"/>
      <c r="BR143" s="148"/>
      <c r="BS143" s="148"/>
      <c r="BT143" s="148"/>
      <c r="BU143" s="148"/>
      <c r="BV143" s="148"/>
      <c r="BW143" s="148"/>
      <c r="BX143" s="148"/>
      <c r="BY143" s="148"/>
      <c r="BZ143" s="148"/>
      <c r="CA143" s="148"/>
      <c r="CB143" s="148"/>
      <c r="CC143" s="148"/>
      <c r="CD143" s="148"/>
      <c r="CE143" s="148"/>
      <c r="CF143" s="148"/>
      <c r="CG143" s="148"/>
      <c r="CH143" s="148"/>
      <c r="CI143" s="148"/>
      <c r="CJ143" s="148"/>
      <c r="CK143" s="148"/>
      <c r="CL143" s="148"/>
      <c r="CM143" s="148"/>
      <c r="CN143" s="148"/>
      <c r="CO143" s="148"/>
      <c r="CP143" s="148"/>
      <c r="CQ143" s="148"/>
      <c r="CR143" s="148"/>
      <c r="CS143" s="148"/>
      <c r="CT143" s="148"/>
      <c r="CU143" s="148"/>
      <c r="CV143" s="148"/>
      <c r="CW143" s="148"/>
      <c r="CX143" s="148"/>
      <c r="CY143" s="148"/>
      <c r="CZ143" s="148"/>
      <c r="DA143" s="148"/>
      <c r="DB143" s="148"/>
      <c r="DC143" s="148"/>
      <c r="DD143" s="148"/>
      <c r="DE143" s="148"/>
      <c r="DF143" s="148"/>
      <c r="DG143" s="148"/>
      <c r="DH143" s="148"/>
      <c r="DI143" s="148"/>
      <c r="DJ143" s="148"/>
      <c r="DK143" s="148"/>
      <c r="DL143" s="148"/>
      <c r="DM143" s="148"/>
      <c r="DN143" s="148"/>
    </row>
    <row r="144" customFormat="false" ht="12.75" hidden="false" customHeight="false" outlineLevel="0" collapsed="false">
      <c r="A144" s="0" t="s">
        <v>190</v>
      </c>
      <c r="B144" s="0" t="s">
        <v>191</v>
      </c>
      <c r="C144" s="0" t="n">
        <v>21</v>
      </c>
      <c r="D144" s="0" t="s">
        <v>179</v>
      </c>
      <c r="E144" s="15" t="n">
        <v>0</v>
      </c>
      <c r="F144" s="15" t="n">
        <v>0</v>
      </c>
      <c r="G144" s="148" t="n">
        <v>0</v>
      </c>
      <c r="H144" s="148" t="n">
        <v>0</v>
      </c>
      <c r="I144" s="148" t="n">
        <v>0</v>
      </c>
      <c r="J144" s="148" t="n">
        <v>0</v>
      </c>
      <c r="K144" s="148" t="n">
        <v>0</v>
      </c>
      <c r="L144" s="148" t="n">
        <v>0</v>
      </c>
      <c r="M144" s="148" t="n">
        <v>0</v>
      </c>
      <c r="N144" s="148" t="n">
        <v>0</v>
      </c>
      <c r="O144" s="148" t="n">
        <v>0</v>
      </c>
      <c r="P144" s="148" t="n">
        <v>0</v>
      </c>
      <c r="Q144" s="148" t="n">
        <v>0</v>
      </c>
      <c r="R144" s="148" t="n">
        <v>0</v>
      </c>
      <c r="S144" s="148" t="n">
        <v>0</v>
      </c>
      <c r="T144" s="148" t="n">
        <v>0</v>
      </c>
      <c r="U144" s="148" t="n">
        <v>0</v>
      </c>
      <c r="V144" s="148" t="n">
        <v>0</v>
      </c>
      <c r="W144" s="148" t="n">
        <v>0</v>
      </c>
      <c r="X144" s="148" t="n">
        <v>0</v>
      </c>
      <c r="Y144" s="148" t="n">
        <v>0</v>
      </c>
      <c r="Z144" s="148" t="n">
        <v>0</v>
      </c>
      <c r="AA144" s="148" t="n">
        <v>0</v>
      </c>
      <c r="AB144" s="148" t="n">
        <v>0</v>
      </c>
      <c r="AC144" s="148" t="n">
        <v>0</v>
      </c>
      <c r="AD144" s="148" t="n">
        <v>0</v>
      </c>
      <c r="AE144" s="148" t="n">
        <v>0</v>
      </c>
      <c r="AF144" s="148" t="n">
        <v>0</v>
      </c>
      <c r="AG144" s="148" t="n">
        <v>0</v>
      </c>
      <c r="AH144" s="148" t="n">
        <v>0</v>
      </c>
      <c r="AI144" s="148" t="n">
        <v>0</v>
      </c>
      <c r="AJ144" s="148" t="n">
        <v>0</v>
      </c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  <c r="BI144" s="148"/>
      <c r="BJ144" s="148"/>
      <c r="BK144" s="148"/>
      <c r="BL144" s="148"/>
      <c r="BM144" s="148"/>
      <c r="BN144" s="148"/>
      <c r="BO144" s="148"/>
      <c r="BP144" s="148"/>
      <c r="BQ144" s="148"/>
      <c r="BR144" s="148"/>
      <c r="BS144" s="148"/>
      <c r="BT144" s="148"/>
      <c r="BU144" s="148"/>
      <c r="BV144" s="148"/>
      <c r="BW144" s="148"/>
      <c r="BX144" s="148"/>
      <c r="BY144" s="148"/>
      <c r="BZ144" s="148"/>
      <c r="CA144" s="148"/>
      <c r="CB144" s="148"/>
      <c r="CC144" s="148"/>
      <c r="CD144" s="148"/>
      <c r="CE144" s="148"/>
      <c r="CF144" s="148"/>
      <c r="CG144" s="148"/>
      <c r="CH144" s="148"/>
      <c r="CI144" s="148"/>
      <c r="CJ144" s="148"/>
      <c r="CK144" s="148"/>
      <c r="CL144" s="148"/>
      <c r="CM144" s="148"/>
      <c r="CN144" s="148"/>
      <c r="CO144" s="148"/>
      <c r="CP144" s="148"/>
      <c r="CQ144" s="148"/>
      <c r="CR144" s="148"/>
      <c r="CS144" s="148"/>
      <c r="CT144" s="148"/>
      <c r="CU144" s="148"/>
      <c r="CV144" s="148"/>
      <c r="CW144" s="148"/>
      <c r="CX144" s="148"/>
      <c r="CY144" s="148"/>
      <c r="CZ144" s="148"/>
      <c r="DA144" s="148"/>
      <c r="DB144" s="148"/>
      <c r="DC144" s="148"/>
      <c r="DD144" s="148"/>
      <c r="DE144" s="148"/>
      <c r="DF144" s="148"/>
      <c r="DG144" s="148"/>
      <c r="DH144" s="148"/>
      <c r="DI144" s="148"/>
      <c r="DJ144" s="148"/>
      <c r="DK144" s="148"/>
      <c r="DL144" s="148"/>
      <c r="DM144" s="148"/>
      <c r="DN144" s="148"/>
    </row>
    <row r="145" customFormat="false" ht="12.75" hidden="false" customHeight="false" outlineLevel="0" collapsed="false">
      <c r="A145" s="0" t="s">
        <v>190</v>
      </c>
      <c r="B145" s="0" t="s">
        <v>191</v>
      </c>
      <c r="C145" s="0" t="n">
        <v>22</v>
      </c>
      <c r="D145" s="0" t="s">
        <v>180</v>
      </c>
      <c r="E145" s="15" t="n">
        <v>-274745</v>
      </c>
      <c r="F145" s="15" t="n">
        <v>-492892.53</v>
      </c>
      <c r="G145" s="148" t="n">
        <v>-185389</v>
      </c>
      <c r="H145" s="148" t="n">
        <v>-332587.866</v>
      </c>
      <c r="I145" s="148" t="n">
        <v>834837</v>
      </c>
      <c r="J145" s="148" t="n">
        <v>1497697.578</v>
      </c>
      <c r="K145" s="148" t="n">
        <v>-120092</v>
      </c>
      <c r="L145" s="148" t="n">
        <v>-1787771.238</v>
      </c>
      <c r="M145" s="148" t="n">
        <v>10470</v>
      </c>
      <c r="N145" s="148" t="n">
        <v>1590712.18</v>
      </c>
      <c r="O145" s="148" t="n">
        <v>5672</v>
      </c>
      <c r="P145" s="148" t="n">
        <v>10175.568</v>
      </c>
      <c r="Q145" s="148" t="n">
        <v>-2918</v>
      </c>
      <c r="R145" s="148" t="n">
        <v>-5234.892</v>
      </c>
      <c r="S145" s="148" t="n">
        <v>-11337</v>
      </c>
      <c r="T145" s="148" t="n">
        <v>-20338.578</v>
      </c>
      <c r="U145" s="148" t="n">
        <v>4888</v>
      </c>
      <c r="V145" s="148" t="n">
        <v>8769.072</v>
      </c>
      <c r="W145" s="148" t="n">
        <v>-22370</v>
      </c>
      <c r="X145" s="148" t="n">
        <v>-40131.78</v>
      </c>
      <c r="Y145" s="148" t="n">
        <v>0</v>
      </c>
      <c r="Z145" s="148" t="n">
        <v>0</v>
      </c>
      <c r="AA145" s="148" t="n">
        <v>102836</v>
      </c>
      <c r="AB145" s="148" t="n">
        <v>184487.784</v>
      </c>
      <c r="AC145" s="148" t="n">
        <v>0</v>
      </c>
      <c r="AD145" s="148" t="n">
        <v>0</v>
      </c>
      <c r="AE145" s="148" t="n">
        <v>0</v>
      </c>
      <c r="AF145" s="148" t="n">
        <v>0</v>
      </c>
      <c r="AG145" s="148" t="n">
        <v>0</v>
      </c>
      <c r="AH145" s="148" t="n">
        <v>0</v>
      </c>
      <c r="AI145" s="148" t="n">
        <v>0</v>
      </c>
      <c r="AJ145" s="148" t="n">
        <v>0</v>
      </c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  <c r="BI145" s="148"/>
      <c r="BJ145" s="148"/>
      <c r="BK145" s="148"/>
      <c r="BL145" s="148"/>
      <c r="BM145" s="148"/>
      <c r="BN145" s="148"/>
      <c r="BO145" s="148"/>
      <c r="BP145" s="148"/>
      <c r="BQ145" s="148"/>
      <c r="BR145" s="148"/>
      <c r="BS145" s="148"/>
      <c r="BT145" s="148"/>
      <c r="BU145" s="148"/>
      <c r="BV145" s="148"/>
      <c r="BW145" s="148"/>
      <c r="BX145" s="148"/>
      <c r="BY145" s="148"/>
      <c r="BZ145" s="148"/>
      <c r="CA145" s="148"/>
      <c r="CB145" s="148"/>
      <c r="CC145" s="148"/>
      <c r="CD145" s="148"/>
      <c r="CE145" s="148"/>
      <c r="CF145" s="148"/>
      <c r="CG145" s="148"/>
      <c r="CH145" s="148"/>
      <c r="CI145" s="148"/>
      <c r="CJ145" s="148"/>
      <c r="CK145" s="148"/>
      <c r="CL145" s="148"/>
      <c r="CM145" s="148"/>
      <c r="CN145" s="148"/>
      <c r="CO145" s="148"/>
      <c r="CP145" s="148"/>
      <c r="CQ145" s="148"/>
      <c r="CR145" s="148"/>
      <c r="CS145" s="148"/>
      <c r="CT145" s="148"/>
      <c r="CU145" s="148"/>
      <c r="CV145" s="148"/>
      <c r="CW145" s="148"/>
      <c r="CX145" s="148"/>
      <c r="CY145" s="148"/>
      <c r="CZ145" s="148"/>
      <c r="DA145" s="148"/>
      <c r="DB145" s="148"/>
      <c r="DC145" s="148"/>
      <c r="DD145" s="148"/>
      <c r="DE145" s="148"/>
      <c r="DF145" s="148"/>
      <c r="DG145" s="148"/>
      <c r="DH145" s="148"/>
      <c r="DI145" s="148"/>
      <c r="DJ145" s="148"/>
      <c r="DK145" s="148"/>
      <c r="DL145" s="148"/>
      <c r="DM145" s="148"/>
      <c r="DN145" s="148"/>
    </row>
    <row r="146" customFormat="false" ht="12.75" hidden="false" customHeight="false" outlineLevel="0" collapsed="false">
      <c r="A146" s="0" t="s">
        <v>190</v>
      </c>
      <c r="B146" s="0" t="s">
        <v>191</v>
      </c>
      <c r="C146" s="0" t="n">
        <v>23</v>
      </c>
      <c r="D146" s="0" t="s">
        <v>181</v>
      </c>
      <c r="E146" s="15" t="n">
        <v>-344152</v>
      </c>
      <c r="F146" s="15" t="n">
        <v>-617408.69</v>
      </c>
      <c r="G146" s="148" t="n">
        <v>139126</v>
      </c>
      <c r="H146" s="148" t="n">
        <v>249592.044</v>
      </c>
      <c r="I146" s="148" t="n">
        <v>349</v>
      </c>
      <c r="J146" s="148" t="n">
        <v>626.106</v>
      </c>
      <c r="K146" s="148" t="n">
        <v>-5830</v>
      </c>
      <c r="L146" s="148" t="n">
        <v>-10459.02</v>
      </c>
      <c r="M146" s="148" t="n">
        <v>0</v>
      </c>
      <c r="N146" s="148" t="n">
        <v>0</v>
      </c>
      <c r="O146" s="148" t="n">
        <v>0</v>
      </c>
      <c r="P146" s="148" t="n">
        <v>0</v>
      </c>
      <c r="Q146" s="148" t="n">
        <v>15</v>
      </c>
      <c r="R146" s="148" t="n">
        <v>26.91</v>
      </c>
      <c r="S146" s="148" t="n">
        <v>0</v>
      </c>
      <c r="T146" s="148" t="n">
        <v>0</v>
      </c>
      <c r="U146" s="148" t="n">
        <v>-1228</v>
      </c>
      <c r="V146" s="148" t="n">
        <v>-2203.032</v>
      </c>
      <c r="W146" s="148" t="n">
        <v>0</v>
      </c>
      <c r="X146" s="148" t="n">
        <v>0</v>
      </c>
      <c r="Y146" s="148" t="n">
        <v>0</v>
      </c>
      <c r="Z146" s="148" t="n">
        <v>0</v>
      </c>
      <c r="AA146" s="148" t="n">
        <v>0</v>
      </c>
      <c r="AB146" s="148" t="n">
        <v>0</v>
      </c>
      <c r="AC146" s="148" t="n">
        <v>0</v>
      </c>
      <c r="AD146" s="148" t="n">
        <v>0</v>
      </c>
      <c r="AE146" s="148" t="n">
        <v>0</v>
      </c>
      <c r="AF146" s="148" t="n">
        <v>0</v>
      </c>
      <c r="AG146" s="148" t="n">
        <v>0</v>
      </c>
      <c r="AH146" s="148" t="n">
        <v>0</v>
      </c>
      <c r="AI146" s="148" t="n">
        <v>0</v>
      </c>
      <c r="AJ146" s="148" t="n">
        <v>0</v>
      </c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  <c r="BI146" s="148"/>
      <c r="BJ146" s="148"/>
      <c r="BK146" s="148"/>
      <c r="BL146" s="148"/>
      <c r="BM146" s="148"/>
      <c r="BN146" s="148"/>
      <c r="BO146" s="148"/>
      <c r="BP146" s="148"/>
      <c r="BQ146" s="148"/>
      <c r="BR146" s="148"/>
      <c r="BS146" s="148"/>
      <c r="BT146" s="148"/>
      <c r="BU146" s="148"/>
      <c r="BV146" s="148"/>
      <c r="BW146" s="148"/>
      <c r="BX146" s="148"/>
      <c r="BY146" s="148"/>
      <c r="BZ146" s="148"/>
      <c r="CA146" s="148"/>
      <c r="CB146" s="148"/>
      <c r="CC146" s="148"/>
      <c r="CD146" s="148"/>
      <c r="CE146" s="148"/>
      <c r="CF146" s="148"/>
      <c r="CG146" s="148"/>
      <c r="CH146" s="148"/>
      <c r="CI146" s="148"/>
      <c r="CJ146" s="148"/>
      <c r="CK146" s="148"/>
      <c r="CL146" s="148"/>
      <c r="CM146" s="148"/>
      <c r="CN146" s="148"/>
      <c r="CO146" s="148"/>
      <c r="CP146" s="148"/>
      <c r="CQ146" s="148"/>
      <c r="CR146" s="148"/>
      <c r="CS146" s="148"/>
      <c r="CT146" s="148"/>
      <c r="CU146" s="148"/>
      <c r="CV146" s="148"/>
      <c r="CW146" s="148"/>
      <c r="CX146" s="148"/>
      <c r="CY146" s="148"/>
      <c r="CZ146" s="148"/>
      <c r="DA146" s="148"/>
      <c r="DB146" s="148"/>
      <c r="DC146" s="148"/>
      <c r="DD146" s="148"/>
      <c r="DE146" s="148"/>
      <c r="DF146" s="148"/>
      <c r="DG146" s="148"/>
      <c r="DH146" s="148"/>
      <c r="DI146" s="148"/>
      <c r="DJ146" s="148"/>
      <c r="DK146" s="148"/>
      <c r="DL146" s="148"/>
      <c r="DM146" s="148"/>
      <c r="DN146" s="148"/>
    </row>
    <row r="147" customFormat="false" ht="12.75" hidden="false" customHeight="false" outlineLevel="0" collapsed="false">
      <c r="A147" s="0" t="s">
        <v>190</v>
      </c>
      <c r="B147" s="0" t="s">
        <v>191</v>
      </c>
      <c r="C147" s="0" t="n">
        <v>24</v>
      </c>
      <c r="D147" s="0" t="s">
        <v>72</v>
      </c>
      <c r="E147" s="15" t="n">
        <v>-7503970</v>
      </c>
      <c r="F147" s="15" t="n">
        <v>-846440.04</v>
      </c>
      <c r="G147" s="148" t="n">
        <v>-5619003</v>
      </c>
      <c r="H147" s="148" t="n">
        <v>49287.85</v>
      </c>
      <c r="I147" s="148" t="n">
        <v>-1373</v>
      </c>
      <c r="J147" s="148" t="n">
        <v>-7563.18</v>
      </c>
      <c r="K147" s="148" t="n">
        <v>-2710</v>
      </c>
      <c r="L147" s="148" t="n">
        <v>-1381.24</v>
      </c>
      <c r="M147" s="148" t="n">
        <v>0</v>
      </c>
      <c r="N147" s="148" t="n">
        <v>0</v>
      </c>
      <c r="O147" s="148" t="n">
        <v>0</v>
      </c>
      <c r="P147" s="148" t="n">
        <v>0</v>
      </c>
      <c r="Q147" s="148" t="n">
        <v>736</v>
      </c>
      <c r="R147" s="148" t="n">
        <v>154.56</v>
      </c>
      <c r="S147" s="148" t="n">
        <v>-20940</v>
      </c>
      <c r="T147" s="148" t="n">
        <v>-2764.08</v>
      </c>
      <c r="U147" s="148" t="n">
        <v>0</v>
      </c>
      <c r="V147" s="148" t="n">
        <v>0</v>
      </c>
      <c r="W147" s="148" t="n">
        <v>0</v>
      </c>
      <c r="X147" s="148" t="n">
        <v>574370.71</v>
      </c>
      <c r="Y147" s="148" t="n">
        <v>0</v>
      </c>
      <c r="Z147" s="148" t="n">
        <v>0</v>
      </c>
      <c r="AA147" s="148" t="n">
        <v>0</v>
      </c>
      <c r="AB147" s="148" t="n">
        <v>0</v>
      </c>
      <c r="AC147" s="148" t="n">
        <v>0</v>
      </c>
      <c r="AD147" s="148" t="n">
        <v>0</v>
      </c>
      <c r="AE147" s="148" t="n">
        <v>0</v>
      </c>
      <c r="AF147" s="148" t="n">
        <v>0</v>
      </c>
      <c r="AG147" s="148" t="n">
        <v>0</v>
      </c>
      <c r="AH147" s="148" t="n">
        <v>0</v>
      </c>
      <c r="AI147" s="148" t="n">
        <v>0</v>
      </c>
      <c r="AJ147" s="148" t="n">
        <v>0</v>
      </c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  <c r="BI147" s="148"/>
      <c r="BJ147" s="148"/>
      <c r="BK147" s="148"/>
      <c r="BL147" s="148"/>
      <c r="BM147" s="148"/>
      <c r="BN147" s="148"/>
      <c r="BO147" s="148"/>
      <c r="BP147" s="148"/>
      <c r="BQ147" s="148"/>
      <c r="BR147" s="148"/>
      <c r="BS147" s="148"/>
      <c r="BT147" s="148"/>
      <c r="BU147" s="148"/>
      <c r="BV147" s="148"/>
      <c r="BW147" s="148"/>
      <c r="BX147" s="148"/>
      <c r="BY147" s="148"/>
      <c r="BZ147" s="148"/>
      <c r="CA147" s="148"/>
      <c r="CB147" s="148"/>
      <c r="CC147" s="148"/>
      <c r="CD147" s="148"/>
      <c r="CE147" s="148"/>
      <c r="CF147" s="148"/>
      <c r="CG147" s="148"/>
      <c r="CH147" s="148"/>
      <c r="CI147" s="148"/>
      <c r="CJ147" s="148"/>
      <c r="CK147" s="148"/>
      <c r="CL147" s="148"/>
      <c r="CM147" s="148"/>
      <c r="CN147" s="148"/>
      <c r="CO147" s="148"/>
      <c r="CP147" s="148"/>
      <c r="CQ147" s="148"/>
      <c r="CR147" s="148"/>
      <c r="CS147" s="148"/>
      <c r="CT147" s="148"/>
      <c r="CU147" s="148"/>
      <c r="CV147" s="148"/>
      <c r="CW147" s="148"/>
      <c r="CX147" s="148"/>
      <c r="CY147" s="148"/>
      <c r="CZ147" s="148"/>
      <c r="DA147" s="148"/>
      <c r="DB147" s="148"/>
      <c r="DC147" s="148"/>
      <c r="DD147" s="148"/>
      <c r="DE147" s="148"/>
      <c r="DF147" s="148"/>
      <c r="DG147" s="148"/>
      <c r="DH147" s="148"/>
      <c r="DI147" s="148"/>
      <c r="DJ147" s="148"/>
      <c r="DK147" s="148"/>
      <c r="DL147" s="148"/>
      <c r="DM147" s="148"/>
      <c r="DN147" s="148"/>
    </row>
    <row r="148" customFormat="false" ht="12.75" hidden="false" customHeight="false" outlineLevel="0" collapsed="false">
      <c r="A148" s="0" t="s">
        <v>190</v>
      </c>
      <c r="B148" s="0" t="s">
        <v>191</v>
      </c>
      <c r="C148" s="0" t="n">
        <v>25</v>
      </c>
      <c r="D148" s="0" t="s">
        <v>73</v>
      </c>
      <c r="E148" s="15" t="n">
        <v>0</v>
      </c>
      <c r="F148" s="15" t="n">
        <v>-2595525.83</v>
      </c>
      <c r="G148" s="148" t="n">
        <v>0</v>
      </c>
      <c r="H148" s="148" t="n">
        <v>78224.45</v>
      </c>
      <c r="I148" s="148" t="n">
        <v>0</v>
      </c>
      <c r="J148" s="148" t="n">
        <v>-0.02</v>
      </c>
      <c r="K148" s="148" t="n">
        <v>0</v>
      </c>
      <c r="L148" s="148" t="n">
        <v>0</v>
      </c>
      <c r="M148" s="148" t="n">
        <v>0</v>
      </c>
      <c r="N148" s="148" t="n">
        <v>0</v>
      </c>
      <c r="O148" s="148" t="n">
        <v>0</v>
      </c>
      <c r="P148" s="148" t="n">
        <v>0</v>
      </c>
      <c r="Q148" s="148" t="n">
        <v>0</v>
      </c>
      <c r="R148" s="148" t="n">
        <v>15517.4</v>
      </c>
      <c r="S148" s="148" t="n">
        <v>0</v>
      </c>
      <c r="T148" s="148" t="n">
        <v>1820.01</v>
      </c>
      <c r="U148" s="148" t="n">
        <v>0</v>
      </c>
      <c r="V148" s="148" t="n">
        <v>-0.01</v>
      </c>
      <c r="W148" s="148" t="n">
        <v>0</v>
      </c>
      <c r="X148" s="148" t="n">
        <v>0</v>
      </c>
      <c r="Y148" s="148" t="n">
        <v>0</v>
      </c>
      <c r="Z148" s="148" t="n">
        <v>0</v>
      </c>
      <c r="AA148" s="148" t="n">
        <v>0</v>
      </c>
      <c r="AB148" s="148" t="n">
        <v>0</v>
      </c>
      <c r="AC148" s="148" t="n">
        <v>0</v>
      </c>
      <c r="AD148" s="148" t="n">
        <v>0</v>
      </c>
      <c r="AE148" s="148" t="n">
        <v>0</v>
      </c>
      <c r="AF148" s="148" t="n">
        <v>0</v>
      </c>
      <c r="AG148" s="148" t="n">
        <v>0</v>
      </c>
      <c r="AH148" s="148" t="n">
        <v>0</v>
      </c>
      <c r="AI148" s="148" t="n">
        <v>0</v>
      </c>
      <c r="AJ148" s="148" t="n">
        <v>0</v>
      </c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8"/>
      <c r="BQ148" s="148"/>
      <c r="BR148" s="148"/>
      <c r="BS148" s="148"/>
      <c r="BT148" s="148"/>
      <c r="BU148" s="148"/>
      <c r="BV148" s="148"/>
      <c r="BW148" s="148"/>
      <c r="BX148" s="148"/>
      <c r="BY148" s="148"/>
      <c r="BZ148" s="148"/>
      <c r="CA148" s="148"/>
      <c r="CB148" s="148"/>
      <c r="CC148" s="148"/>
      <c r="CD148" s="148"/>
      <c r="CE148" s="148"/>
      <c r="CF148" s="148"/>
      <c r="CG148" s="148"/>
      <c r="CH148" s="148"/>
      <c r="CI148" s="148"/>
      <c r="CJ148" s="148"/>
      <c r="CK148" s="148"/>
      <c r="CL148" s="148"/>
      <c r="CM148" s="148"/>
      <c r="CN148" s="148"/>
      <c r="CO148" s="148"/>
      <c r="CP148" s="148"/>
      <c r="CQ148" s="148"/>
      <c r="CR148" s="148"/>
      <c r="CS148" s="148"/>
      <c r="CT148" s="148"/>
      <c r="CU148" s="148"/>
      <c r="CV148" s="148"/>
      <c r="CW148" s="148"/>
      <c r="CX148" s="148"/>
      <c r="CY148" s="148"/>
      <c r="CZ148" s="148"/>
      <c r="DA148" s="148"/>
      <c r="DB148" s="148"/>
      <c r="DC148" s="148"/>
      <c r="DD148" s="148"/>
      <c r="DE148" s="148"/>
      <c r="DF148" s="148"/>
      <c r="DG148" s="148"/>
      <c r="DH148" s="148"/>
      <c r="DI148" s="148"/>
      <c r="DJ148" s="148"/>
      <c r="DK148" s="148"/>
      <c r="DL148" s="148"/>
      <c r="DM148" s="148"/>
      <c r="DN148" s="148"/>
    </row>
    <row r="149" customFormat="false" ht="12.75" hidden="false" customHeight="false" outlineLevel="0" collapsed="false">
      <c r="A149" s="0" t="s">
        <v>190</v>
      </c>
      <c r="B149" s="0" t="s">
        <v>191</v>
      </c>
      <c r="C149" s="0" t="n">
        <v>26</v>
      </c>
      <c r="D149" s="0" t="s">
        <v>182</v>
      </c>
      <c r="E149" s="15" t="n">
        <v>0</v>
      </c>
      <c r="F149" s="15" t="n">
        <v>0</v>
      </c>
      <c r="G149" s="148" t="n">
        <v>0</v>
      </c>
      <c r="H149" s="148" t="n">
        <v>0</v>
      </c>
      <c r="I149" s="148" t="n">
        <v>0</v>
      </c>
      <c r="J149" s="148" t="n">
        <v>0</v>
      </c>
      <c r="K149" s="148" t="n">
        <v>0</v>
      </c>
      <c r="L149" s="148" t="n">
        <v>0</v>
      </c>
      <c r="M149" s="148" t="n">
        <v>0</v>
      </c>
      <c r="N149" s="148" t="n">
        <v>0</v>
      </c>
      <c r="O149" s="148" t="n">
        <v>0</v>
      </c>
      <c r="P149" s="148" t="n">
        <v>0</v>
      </c>
      <c r="Q149" s="148" t="n">
        <v>0</v>
      </c>
      <c r="R149" s="148" t="n">
        <v>0</v>
      </c>
      <c r="S149" s="148" t="n">
        <v>0</v>
      </c>
      <c r="T149" s="148" t="n">
        <v>0</v>
      </c>
      <c r="U149" s="148" t="n">
        <v>0</v>
      </c>
      <c r="V149" s="148" t="n">
        <v>0</v>
      </c>
      <c r="W149" s="148" t="n">
        <v>0</v>
      </c>
      <c r="X149" s="148" t="n">
        <v>0</v>
      </c>
      <c r="Y149" s="148" t="n">
        <v>0</v>
      </c>
      <c r="Z149" s="148" t="n">
        <v>0</v>
      </c>
      <c r="AA149" s="148" t="n">
        <v>0</v>
      </c>
      <c r="AB149" s="148" t="n">
        <v>0</v>
      </c>
      <c r="AC149" s="148" t="n">
        <v>0</v>
      </c>
      <c r="AD149" s="148" t="n">
        <v>0</v>
      </c>
      <c r="AE149" s="148" t="n">
        <v>0</v>
      </c>
      <c r="AF149" s="148" t="n">
        <v>0</v>
      </c>
      <c r="AG149" s="148" t="n">
        <v>0</v>
      </c>
      <c r="AH149" s="148" t="n">
        <v>0</v>
      </c>
      <c r="AI149" s="148" t="n">
        <v>0</v>
      </c>
      <c r="AJ149" s="148" t="n">
        <v>0</v>
      </c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  <c r="BI149" s="148"/>
      <c r="BJ149" s="148"/>
      <c r="BK149" s="148"/>
      <c r="BL149" s="148"/>
      <c r="BM149" s="148"/>
      <c r="BN149" s="148"/>
      <c r="BO149" s="148"/>
      <c r="BP149" s="148"/>
      <c r="BQ149" s="148"/>
      <c r="BR149" s="148"/>
      <c r="BS149" s="148"/>
      <c r="BT149" s="148"/>
      <c r="BU149" s="148"/>
      <c r="BV149" s="148"/>
      <c r="BW149" s="148"/>
      <c r="BX149" s="148"/>
      <c r="BY149" s="148"/>
      <c r="BZ149" s="148"/>
      <c r="CA149" s="148"/>
      <c r="CB149" s="148"/>
      <c r="CC149" s="148"/>
      <c r="CD149" s="148"/>
      <c r="CE149" s="148"/>
      <c r="CF149" s="148"/>
      <c r="CG149" s="148"/>
      <c r="CH149" s="148"/>
      <c r="CI149" s="148"/>
      <c r="CJ149" s="148"/>
      <c r="CK149" s="148"/>
      <c r="CL149" s="148"/>
      <c r="CM149" s="148"/>
      <c r="CN149" s="148"/>
      <c r="CO149" s="148"/>
      <c r="CP149" s="148"/>
      <c r="CQ149" s="148"/>
      <c r="CR149" s="148"/>
      <c r="CS149" s="148"/>
      <c r="CT149" s="148"/>
      <c r="CU149" s="148"/>
      <c r="CV149" s="148"/>
      <c r="CW149" s="148"/>
      <c r="CX149" s="148"/>
      <c r="CY149" s="148"/>
      <c r="CZ149" s="148"/>
      <c r="DA149" s="148"/>
      <c r="DB149" s="148"/>
      <c r="DC149" s="148"/>
      <c r="DD149" s="148"/>
      <c r="DE149" s="148"/>
      <c r="DF149" s="148"/>
      <c r="DG149" s="148"/>
      <c r="DH149" s="148"/>
      <c r="DI149" s="148"/>
      <c r="DJ149" s="148"/>
      <c r="DK149" s="148"/>
      <c r="DL149" s="148"/>
      <c r="DM149" s="148"/>
      <c r="DN149" s="148"/>
    </row>
    <row r="150" customFormat="false" ht="12.75" hidden="false" customHeight="false" outlineLevel="0" collapsed="false">
      <c r="A150" s="0" t="s">
        <v>190</v>
      </c>
      <c r="B150" s="0" t="s">
        <v>191</v>
      </c>
      <c r="C150" s="0" t="n">
        <v>27</v>
      </c>
      <c r="D150" s="0" t="s">
        <v>183</v>
      </c>
      <c r="E150" s="15" t="n">
        <v>0</v>
      </c>
      <c r="F150" s="15" t="n">
        <v>0</v>
      </c>
      <c r="G150" s="148" t="n">
        <v>0</v>
      </c>
      <c r="H150" s="148" t="n">
        <v>0</v>
      </c>
      <c r="I150" s="148" t="n">
        <v>0</v>
      </c>
      <c r="J150" s="148" t="n">
        <v>0</v>
      </c>
      <c r="K150" s="148" t="n">
        <v>0</v>
      </c>
      <c r="L150" s="148" t="n">
        <v>0</v>
      </c>
      <c r="M150" s="148" t="n">
        <v>0</v>
      </c>
      <c r="N150" s="148" t="n">
        <v>0</v>
      </c>
      <c r="O150" s="148" t="n">
        <v>0</v>
      </c>
      <c r="P150" s="148" t="n">
        <v>0</v>
      </c>
      <c r="Q150" s="148" t="n">
        <v>0</v>
      </c>
      <c r="R150" s="148" t="n">
        <v>0</v>
      </c>
      <c r="S150" s="148" t="n">
        <v>0</v>
      </c>
      <c r="T150" s="148" t="n">
        <v>0</v>
      </c>
      <c r="U150" s="148" t="n">
        <v>0</v>
      </c>
      <c r="V150" s="148" t="n">
        <v>0</v>
      </c>
      <c r="W150" s="148" t="n">
        <v>0</v>
      </c>
      <c r="X150" s="148" t="n">
        <v>0</v>
      </c>
      <c r="Y150" s="148" t="n">
        <v>0</v>
      </c>
      <c r="Z150" s="148" t="n">
        <v>0</v>
      </c>
      <c r="AA150" s="148" t="n">
        <v>0</v>
      </c>
      <c r="AB150" s="148" t="n">
        <v>0</v>
      </c>
      <c r="AC150" s="148" t="n">
        <v>0</v>
      </c>
      <c r="AD150" s="148" t="n">
        <v>0</v>
      </c>
      <c r="AE150" s="148" t="n">
        <v>0</v>
      </c>
      <c r="AF150" s="148" t="n">
        <v>0</v>
      </c>
      <c r="AG150" s="148" t="n">
        <v>0</v>
      </c>
      <c r="AH150" s="148" t="n">
        <v>0</v>
      </c>
      <c r="AI150" s="148" t="n">
        <v>0</v>
      </c>
      <c r="AJ150" s="148" t="n">
        <v>0</v>
      </c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  <c r="BI150" s="148"/>
      <c r="BJ150" s="148"/>
      <c r="BK150" s="148"/>
      <c r="BL150" s="148"/>
      <c r="BM150" s="148"/>
      <c r="BN150" s="148"/>
      <c r="BO150" s="148"/>
      <c r="BP150" s="148"/>
      <c r="BQ150" s="148"/>
      <c r="BR150" s="148"/>
      <c r="BS150" s="148"/>
      <c r="BT150" s="148"/>
      <c r="BU150" s="148"/>
      <c r="BV150" s="148"/>
      <c r="BW150" s="148"/>
      <c r="BX150" s="148"/>
      <c r="BY150" s="148"/>
      <c r="BZ150" s="148"/>
      <c r="CA150" s="148"/>
      <c r="CB150" s="148"/>
      <c r="CC150" s="148"/>
      <c r="CD150" s="148"/>
      <c r="CE150" s="148"/>
      <c r="CF150" s="148"/>
      <c r="CG150" s="148"/>
      <c r="CH150" s="148"/>
      <c r="CI150" s="148"/>
      <c r="CJ150" s="148"/>
      <c r="CK150" s="148"/>
      <c r="CL150" s="148"/>
      <c r="CM150" s="148"/>
      <c r="CN150" s="148"/>
      <c r="CO150" s="148"/>
      <c r="CP150" s="148"/>
      <c r="CQ150" s="148"/>
      <c r="CR150" s="148"/>
      <c r="CS150" s="148"/>
      <c r="CT150" s="148"/>
      <c r="CU150" s="148"/>
      <c r="CV150" s="148"/>
      <c r="CW150" s="148"/>
      <c r="CX150" s="148"/>
      <c r="CY150" s="148"/>
      <c r="CZ150" s="148"/>
      <c r="DA150" s="148"/>
      <c r="DB150" s="148"/>
      <c r="DC150" s="148"/>
      <c r="DD150" s="148"/>
      <c r="DE150" s="148"/>
      <c r="DF150" s="148"/>
      <c r="DG150" s="148"/>
      <c r="DH150" s="148"/>
      <c r="DI150" s="148"/>
      <c r="DJ150" s="148"/>
      <c r="DK150" s="148"/>
      <c r="DL150" s="148"/>
      <c r="DM150" s="148"/>
      <c r="DN150" s="148"/>
    </row>
    <row r="151" customFormat="false" ht="12.75" hidden="false" customHeight="false" outlineLevel="0" collapsed="false">
      <c r="A151" s="0" t="s">
        <v>190</v>
      </c>
      <c r="B151" s="0" t="s">
        <v>191</v>
      </c>
      <c r="C151" s="0" t="n">
        <v>28</v>
      </c>
      <c r="D151" s="0" t="s">
        <v>184</v>
      </c>
      <c r="E151" s="15" t="n">
        <v>0</v>
      </c>
      <c r="F151" s="15" t="n">
        <v>0</v>
      </c>
      <c r="G151" s="148" t="n">
        <v>0</v>
      </c>
      <c r="H151" s="148" t="n">
        <v>0</v>
      </c>
      <c r="I151" s="148" t="n">
        <v>0</v>
      </c>
      <c r="J151" s="148" t="n">
        <v>0</v>
      </c>
      <c r="K151" s="148" t="n">
        <v>0</v>
      </c>
      <c r="L151" s="148" t="n">
        <v>0</v>
      </c>
      <c r="M151" s="148" t="n">
        <v>0</v>
      </c>
      <c r="N151" s="148" t="n">
        <v>0</v>
      </c>
      <c r="O151" s="148" t="n">
        <v>0</v>
      </c>
      <c r="P151" s="148" t="n">
        <v>0</v>
      </c>
      <c r="Q151" s="148" t="n">
        <v>0</v>
      </c>
      <c r="R151" s="148" t="n">
        <v>0</v>
      </c>
      <c r="S151" s="148" t="n">
        <v>0</v>
      </c>
      <c r="T151" s="148" t="n">
        <v>0</v>
      </c>
      <c r="U151" s="148" t="n">
        <v>0</v>
      </c>
      <c r="V151" s="148" t="n">
        <v>0</v>
      </c>
      <c r="W151" s="148" t="n">
        <v>0</v>
      </c>
      <c r="X151" s="148" t="n">
        <v>0</v>
      </c>
      <c r="Y151" s="148" t="n">
        <v>0</v>
      </c>
      <c r="Z151" s="148" t="n">
        <v>0</v>
      </c>
      <c r="AA151" s="148" t="n">
        <v>0</v>
      </c>
      <c r="AB151" s="148" t="n">
        <v>0</v>
      </c>
      <c r="AC151" s="148" t="n">
        <v>0</v>
      </c>
      <c r="AD151" s="148" t="n">
        <v>0</v>
      </c>
      <c r="AE151" s="148" t="n">
        <v>0</v>
      </c>
      <c r="AF151" s="148" t="n">
        <v>0</v>
      </c>
      <c r="AG151" s="148" t="n">
        <v>0</v>
      </c>
      <c r="AH151" s="148" t="n">
        <v>0</v>
      </c>
      <c r="AI151" s="148" t="n">
        <v>0</v>
      </c>
      <c r="AJ151" s="148" t="n">
        <v>0</v>
      </c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  <c r="BI151" s="148"/>
      <c r="BJ151" s="148"/>
      <c r="BK151" s="148"/>
      <c r="BL151" s="148"/>
      <c r="BM151" s="148"/>
      <c r="BN151" s="148"/>
      <c r="BO151" s="148"/>
      <c r="BP151" s="148"/>
      <c r="BQ151" s="148"/>
      <c r="BR151" s="148"/>
      <c r="BS151" s="148"/>
      <c r="BT151" s="148"/>
      <c r="BU151" s="148"/>
      <c r="BV151" s="148"/>
      <c r="BW151" s="148"/>
      <c r="BX151" s="148"/>
      <c r="BY151" s="148"/>
      <c r="BZ151" s="148"/>
      <c r="CA151" s="148"/>
      <c r="CB151" s="148"/>
      <c r="CC151" s="148"/>
      <c r="CD151" s="148"/>
      <c r="CE151" s="148"/>
      <c r="CF151" s="148"/>
      <c r="CG151" s="148"/>
      <c r="CH151" s="148"/>
      <c r="CI151" s="148"/>
      <c r="CJ151" s="148"/>
      <c r="CK151" s="148"/>
      <c r="CL151" s="148"/>
      <c r="CM151" s="148"/>
      <c r="CN151" s="148"/>
      <c r="CO151" s="148"/>
      <c r="CP151" s="148"/>
      <c r="CQ151" s="148"/>
      <c r="CR151" s="148"/>
      <c r="CS151" s="148"/>
      <c r="CT151" s="148"/>
      <c r="CU151" s="148"/>
      <c r="CV151" s="148"/>
      <c r="CW151" s="148"/>
      <c r="CX151" s="148"/>
      <c r="CY151" s="148"/>
      <c r="CZ151" s="148"/>
      <c r="DA151" s="148"/>
      <c r="DB151" s="148"/>
      <c r="DC151" s="148"/>
      <c r="DD151" s="148"/>
      <c r="DE151" s="148"/>
      <c r="DF151" s="148"/>
      <c r="DG151" s="148"/>
      <c r="DH151" s="148"/>
      <c r="DI151" s="148"/>
      <c r="DJ151" s="148"/>
      <c r="DK151" s="148"/>
      <c r="DL151" s="148"/>
      <c r="DM151" s="148"/>
      <c r="DN151" s="148"/>
    </row>
    <row r="152" customFormat="false" ht="12.75" hidden="false" customHeight="false" outlineLevel="0" collapsed="false">
      <c r="A152" s="0" t="s">
        <v>190</v>
      </c>
      <c r="B152" s="0" t="s">
        <v>191</v>
      </c>
      <c r="C152" s="0" t="n">
        <v>29</v>
      </c>
      <c r="D152" s="0" t="s">
        <v>185</v>
      </c>
      <c r="E152" s="15" t="n">
        <v>0</v>
      </c>
      <c r="F152" s="15" t="n">
        <v>0</v>
      </c>
      <c r="G152" s="148" t="n">
        <v>0</v>
      </c>
      <c r="H152" s="148" t="n">
        <v>0</v>
      </c>
      <c r="I152" s="148" t="n">
        <v>0</v>
      </c>
      <c r="J152" s="148" t="n">
        <v>0</v>
      </c>
      <c r="K152" s="148" t="n">
        <v>0</v>
      </c>
      <c r="L152" s="148" t="n">
        <v>0</v>
      </c>
      <c r="M152" s="148" t="n">
        <v>0</v>
      </c>
      <c r="N152" s="148" t="n">
        <v>0</v>
      </c>
      <c r="O152" s="148" t="n">
        <v>0</v>
      </c>
      <c r="P152" s="148" t="n">
        <v>0</v>
      </c>
      <c r="Q152" s="148" t="n">
        <v>0</v>
      </c>
      <c r="R152" s="148" t="n">
        <v>0</v>
      </c>
      <c r="S152" s="148" t="n">
        <v>0</v>
      </c>
      <c r="T152" s="148" t="n">
        <v>0</v>
      </c>
      <c r="U152" s="148" t="n">
        <v>0</v>
      </c>
      <c r="V152" s="148" t="n">
        <v>0</v>
      </c>
      <c r="W152" s="148" t="n">
        <v>0</v>
      </c>
      <c r="X152" s="148" t="n">
        <v>0</v>
      </c>
      <c r="Y152" s="148" t="n">
        <v>0</v>
      </c>
      <c r="Z152" s="148" t="n">
        <v>0</v>
      </c>
      <c r="AA152" s="148" t="n">
        <v>0</v>
      </c>
      <c r="AB152" s="148" t="n">
        <v>0</v>
      </c>
      <c r="AC152" s="148" t="n">
        <v>0</v>
      </c>
      <c r="AD152" s="148" t="n">
        <v>0</v>
      </c>
      <c r="AE152" s="148" t="n">
        <v>0</v>
      </c>
      <c r="AF152" s="148" t="n">
        <v>0</v>
      </c>
      <c r="AG152" s="148" t="n">
        <v>0</v>
      </c>
      <c r="AH152" s="148" t="n">
        <v>0</v>
      </c>
      <c r="AI152" s="148" t="n">
        <v>0</v>
      </c>
      <c r="AJ152" s="148" t="n">
        <v>0</v>
      </c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  <c r="BI152" s="148"/>
      <c r="BJ152" s="148"/>
      <c r="BK152" s="148"/>
      <c r="BL152" s="148"/>
      <c r="BM152" s="148"/>
      <c r="BN152" s="148"/>
      <c r="BO152" s="148"/>
      <c r="BP152" s="148"/>
      <c r="BQ152" s="148"/>
      <c r="BR152" s="148"/>
      <c r="BS152" s="148"/>
      <c r="BT152" s="148"/>
      <c r="BU152" s="148"/>
      <c r="BV152" s="148"/>
      <c r="BW152" s="148"/>
      <c r="BX152" s="148"/>
      <c r="BY152" s="148"/>
      <c r="BZ152" s="148"/>
      <c r="CA152" s="148"/>
      <c r="CB152" s="148"/>
      <c r="CC152" s="148"/>
      <c r="CD152" s="148"/>
      <c r="CE152" s="148"/>
      <c r="CF152" s="148"/>
      <c r="CG152" s="148"/>
      <c r="CH152" s="148"/>
      <c r="CI152" s="148"/>
      <c r="CJ152" s="148"/>
      <c r="CK152" s="148"/>
      <c r="CL152" s="148"/>
      <c r="CM152" s="148"/>
      <c r="CN152" s="148"/>
      <c r="CO152" s="148"/>
      <c r="CP152" s="148"/>
      <c r="CQ152" s="148"/>
      <c r="CR152" s="148"/>
      <c r="CS152" s="148"/>
      <c r="CT152" s="148"/>
      <c r="CU152" s="148"/>
      <c r="CV152" s="148"/>
      <c r="CW152" s="148"/>
      <c r="CX152" s="148"/>
      <c r="CY152" s="148"/>
      <c r="CZ152" s="148"/>
      <c r="DA152" s="148"/>
      <c r="DB152" s="148"/>
      <c r="DC152" s="148"/>
      <c r="DD152" s="148"/>
      <c r="DE152" s="148"/>
      <c r="DF152" s="148"/>
      <c r="DG152" s="148"/>
      <c r="DH152" s="148"/>
      <c r="DI152" s="148"/>
      <c r="DJ152" s="148"/>
      <c r="DK152" s="148"/>
      <c r="DL152" s="148"/>
      <c r="DM152" s="148"/>
      <c r="DN152" s="148"/>
    </row>
    <row r="153" customFormat="false" ht="12.75" hidden="false" customHeight="false" outlineLevel="0" collapsed="false">
      <c r="A153" s="0" t="s">
        <v>190</v>
      </c>
      <c r="B153" s="0" t="s">
        <v>191</v>
      </c>
      <c r="C153" s="0" t="n">
        <v>30</v>
      </c>
      <c r="D153" s="0" t="s">
        <v>186</v>
      </c>
      <c r="E153" s="15" t="n">
        <v>0</v>
      </c>
      <c r="F153" s="15" t="n">
        <v>0</v>
      </c>
      <c r="G153" s="148" t="n">
        <v>0</v>
      </c>
      <c r="H153" s="148" t="n">
        <v>0</v>
      </c>
      <c r="I153" s="148" t="n">
        <v>0</v>
      </c>
      <c r="J153" s="148" t="n">
        <v>0</v>
      </c>
      <c r="K153" s="148" t="n">
        <v>0</v>
      </c>
      <c r="L153" s="148" t="n">
        <v>0</v>
      </c>
      <c r="M153" s="148" t="n">
        <v>0</v>
      </c>
      <c r="N153" s="148" t="n">
        <v>0</v>
      </c>
      <c r="O153" s="148" t="n">
        <v>0</v>
      </c>
      <c r="P153" s="148" t="n">
        <v>0</v>
      </c>
      <c r="Q153" s="148" t="n">
        <v>0</v>
      </c>
      <c r="R153" s="148" t="n">
        <v>0</v>
      </c>
      <c r="S153" s="148" t="n">
        <v>0</v>
      </c>
      <c r="T153" s="148" t="n">
        <v>0</v>
      </c>
      <c r="U153" s="148" t="n">
        <v>0</v>
      </c>
      <c r="V153" s="148" t="n">
        <v>0</v>
      </c>
      <c r="W153" s="148" t="n">
        <v>0</v>
      </c>
      <c r="X153" s="148" t="n">
        <v>0</v>
      </c>
      <c r="Y153" s="148" t="n">
        <v>0</v>
      </c>
      <c r="Z153" s="148" t="n">
        <v>0</v>
      </c>
      <c r="AA153" s="148" t="n">
        <v>0</v>
      </c>
      <c r="AB153" s="148" t="n">
        <v>0</v>
      </c>
      <c r="AC153" s="148" t="n">
        <v>0</v>
      </c>
      <c r="AD153" s="148" t="n">
        <v>0</v>
      </c>
      <c r="AE153" s="148" t="n">
        <v>0</v>
      </c>
      <c r="AF153" s="148" t="n">
        <v>0</v>
      </c>
      <c r="AG153" s="148" t="n">
        <v>0</v>
      </c>
      <c r="AH153" s="148" t="n">
        <v>0</v>
      </c>
      <c r="AI153" s="148" t="n">
        <v>0</v>
      </c>
      <c r="AJ153" s="148" t="n">
        <v>0</v>
      </c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  <c r="BI153" s="148"/>
      <c r="BJ153" s="148"/>
      <c r="BK153" s="148"/>
      <c r="BL153" s="148"/>
      <c r="BM153" s="148"/>
      <c r="BN153" s="148"/>
      <c r="BO153" s="148"/>
      <c r="BP153" s="148"/>
      <c r="BQ153" s="148"/>
      <c r="BR153" s="148"/>
      <c r="BS153" s="148"/>
      <c r="BT153" s="148"/>
      <c r="BU153" s="148"/>
      <c r="BV153" s="148"/>
      <c r="BW153" s="148"/>
      <c r="BX153" s="148"/>
      <c r="BY153" s="148"/>
      <c r="BZ153" s="148"/>
      <c r="CA153" s="148"/>
      <c r="CB153" s="148"/>
      <c r="CC153" s="148"/>
      <c r="CD153" s="148"/>
      <c r="CE153" s="148"/>
      <c r="CF153" s="148"/>
      <c r="CG153" s="148"/>
      <c r="CH153" s="148"/>
      <c r="CI153" s="148"/>
      <c r="CJ153" s="148"/>
      <c r="CK153" s="148"/>
      <c r="CL153" s="148"/>
      <c r="CM153" s="148"/>
      <c r="CN153" s="148"/>
      <c r="CO153" s="148"/>
      <c r="CP153" s="148"/>
      <c r="CQ153" s="148"/>
      <c r="CR153" s="148"/>
      <c r="CS153" s="148"/>
      <c r="CT153" s="148"/>
      <c r="CU153" s="148"/>
      <c r="CV153" s="148"/>
      <c r="CW153" s="148"/>
      <c r="CX153" s="148"/>
      <c r="CY153" s="148"/>
      <c r="CZ153" s="148"/>
      <c r="DA153" s="148"/>
      <c r="DB153" s="148"/>
      <c r="DC153" s="148"/>
      <c r="DD153" s="148"/>
      <c r="DE153" s="148"/>
      <c r="DF153" s="148"/>
      <c r="DG153" s="148"/>
      <c r="DH153" s="148"/>
      <c r="DI153" s="148"/>
      <c r="DJ153" s="148"/>
      <c r="DK153" s="148"/>
      <c r="DL153" s="148"/>
      <c r="DM153" s="148"/>
      <c r="DN153" s="148"/>
    </row>
    <row r="154" customFormat="false" ht="12.75" hidden="false" customHeight="false" outlineLevel="0" collapsed="false">
      <c r="A154" s="0" t="s">
        <v>190</v>
      </c>
      <c r="B154" s="0" t="s">
        <v>191</v>
      </c>
      <c r="C154" s="0" t="n">
        <v>31</v>
      </c>
      <c r="D154" s="0" t="s">
        <v>187</v>
      </c>
      <c r="E154" s="15" t="n">
        <v>0</v>
      </c>
      <c r="F154" s="15" t="n">
        <v>0</v>
      </c>
      <c r="G154" s="148" t="n">
        <v>0</v>
      </c>
      <c r="H154" s="148" t="n">
        <v>0</v>
      </c>
      <c r="I154" s="148" t="n">
        <v>0</v>
      </c>
      <c r="J154" s="148" t="n">
        <v>0</v>
      </c>
      <c r="K154" s="148" t="n">
        <v>0</v>
      </c>
      <c r="L154" s="148" t="n">
        <v>0</v>
      </c>
      <c r="M154" s="148" t="n">
        <v>0</v>
      </c>
      <c r="N154" s="148" t="n">
        <v>0</v>
      </c>
      <c r="O154" s="148" t="n">
        <v>0</v>
      </c>
      <c r="P154" s="148" t="n">
        <v>0</v>
      </c>
      <c r="Q154" s="148" t="n">
        <v>0</v>
      </c>
      <c r="R154" s="148" t="n">
        <v>0</v>
      </c>
      <c r="S154" s="148" t="n">
        <v>0</v>
      </c>
      <c r="T154" s="148" t="n">
        <v>0</v>
      </c>
      <c r="U154" s="148" t="n">
        <v>0</v>
      </c>
      <c r="V154" s="148" t="n">
        <v>0</v>
      </c>
      <c r="W154" s="148" t="n">
        <v>0</v>
      </c>
      <c r="X154" s="148" t="n">
        <v>0</v>
      </c>
      <c r="Y154" s="148" t="n">
        <v>0</v>
      </c>
      <c r="Z154" s="148" t="n">
        <v>0</v>
      </c>
      <c r="AA154" s="148" t="n">
        <v>0</v>
      </c>
      <c r="AB154" s="148" t="n">
        <v>0</v>
      </c>
      <c r="AC154" s="148" t="n">
        <v>0</v>
      </c>
      <c r="AD154" s="148" t="n">
        <v>0</v>
      </c>
      <c r="AE154" s="148" t="n">
        <v>0</v>
      </c>
      <c r="AF154" s="148" t="n">
        <v>0</v>
      </c>
      <c r="AG154" s="148" t="n">
        <v>0</v>
      </c>
      <c r="AH154" s="148" t="n">
        <v>0</v>
      </c>
      <c r="AI154" s="148" t="n">
        <v>0</v>
      </c>
      <c r="AJ154" s="148" t="n">
        <v>0</v>
      </c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  <c r="BI154" s="148"/>
      <c r="BJ154" s="148"/>
      <c r="BK154" s="148"/>
      <c r="BL154" s="148"/>
      <c r="BM154" s="148"/>
      <c r="BN154" s="148"/>
      <c r="BO154" s="148"/>
      <c r="BP154" s="148"/>
      <c r="BQ154" s="148"/>
      <c r="BR154" s="148"/>
      <c r="BS154" s="148"/>
      <c r="BT154" s="148"/>
      <c r="BU154" s="148"/>
      <c r="BV154" s="148"/>
      <c r="BW154" s="148"/>
      <c r="BX154" s="148"/>
      <c r="BY154" s="148"/>
      <c r="BZ154" s="148"/>
      <c r="CA154" s="148"/>
      <c r="CB154" s="148"/>
      <c r="CC154" s="148"/>
      <c r="CD154" s="148"/>
      <c r="CE154" s="148"/>
      <c r="CF154" s="148"/>
      <c r="CG154" s="148"/>
      <c r="CH154" s="148"/>
      <c r="CI154" s="148"/>
      <c r="CJ154" s="148"/>
      <c r="CK154" s="148"/>
      <c r="CL154" s="148"/>
      <c r="CM154" s="148"/>
      <c r="CN154" s="148"/>
      <c r="CO154" s="148"/>
      <c r="CP154" s="148"/>
      <c r="CQ154" s="148"/>
      <c r="CR154" s="148"/>
      <c r="CS154" s="148"/>
      <c r="CT154" s="148"/>
      <c r="CU154" s="148"/>
      <c r="CV154" s="148"/>
      <c r="CW154" s="148"/>
      <c r="CX154" s="148"/>
      <c r="CY154" s="148"/>
      <c r="CZ154" s="148"/>
      <c r="DA154" s="148"/>
      <c r="DB154" s="148"/>
      <c r="DC154" s="148"/>
      <c r="DD154" s="148"/>
      <c r="DE154" s="148"/>
      <c r="DF154" s="148"/>
      <c r="DG154" s="148"/>
      <c r="DH154" s="148"/>
      <c r="DI154" s="148"/>
      <c r="DJ154" s="148"/>
      <c r="DK154" s="148"/>
      <c r="DL154" s="148"/>
      <c r="DM154" s="148"/>
      <c r="DN154" s="148"/>
    </row>
    <row r="155" customFormat="false" ht="12.75" hidden="false" customHeight="false" outlineLevel="0" collapsed="false">
      <c r="A155" s="0" t="s">
        <v>190</v>
      </c>
      <c r="B155" s="0" t="s">
        <v>191</v>
      </c>
      <c r="C155" s="0" t="n">
        <v>32</v>
      </c>
      <c r="D155" s="0" t="s">
        <v>87</v>
      </c>
      <c r="E155" s="15" t="n">
        <v>0</v>
      </c>
      <c r="F155" s="15" t="n">
        <v>0</v>
      </c>
      <c r="G155" s="148" t="n">
        <v>0</v>
      </c>
      <c r="H155" s="148" t="n">
        <v>0</v>
      </c>
      <c r="I155" s="148" t="n">
        <v>0</v>
      </c>
      <c r="J155" s="148" t="n">
        <v>0</v>
      </c>
      <c r="K155" s="148" t="n">
        <v>0</v>
      </c>
      <c r="L155" s="148" t="n">
        <v>0</v>
      </c>
      <c r="M155" s="148" t="n">
        <v>0</v>
      </c>
      <c r="N155" s="148" t="n">
        <v>0</v>
      </c>
      <c r="O155" s="148" t="n">
        <v>0</v>
      </c>
      <c r="P155" s="148" t="n">
        <v>0</v>
      </c>
      <c r="Q155" s="148" t="n">
        <v>0</v>
      </c>
      <c r="R155" s="148" t="n">
        <v>0</v>
      </c>
      <c r="S155" s="148" t="n">
        <v>0</v>
      </c>
      <c r="T155" s="148" t="n">
        <v>0</v>
      </c>
      <c r="U155" s="148" t="n">
        <v>0</v>
      </c>
      <c r="V155" s="148" t="n">
        <v>0</v>
      </c>
      <c r="W155" s="148" t="n">
        <v>0</v>
      </c>
      <c r="X155" s="148" t="n">
        <v>0</v>
      </c>
      <c r="Y155" s="148" t="n">
        <v>0</v>
      </c>
      <c r="Z155" s="148" t="n">
        <v>0</v>
      </c>
      <c r="AA155" s="148" t="n">
        <v>0</v>
      </c>
      <c r="AB155" s="148" t="n">
        <v>0</v>
      </c>
      <c r="AC155" s="148" t="n">
        <v>0</v>
      </c>
      <c r="AD155" s="148" t="n">
        <v>0</v>
      </c>
      <c r="AE155" s="148" t="n">
        <v>0</v>
      </c>
      <c r="AF155" s="148" t="n">
        <v>0</v>
      </c>
      <c r="AG155" s="148" t="n">
        <v>0</v>
      </c>
      <c r="AH155" s="148" t="n">
        <v>0</v>
      </c>
      <c r="AI155" s="148" t="n">
        <v>0</v>
      </c>
      <c r="AJ155" s="148" t="n">
        <v>0</v>
      </c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  <c r="BI155" s="148"/>
      <c r="BJ155" s="148"/>
      <c r="BK155" s="148"/>
      <c r="BL155" s="148"/>
      <c r="BM155" s="148"/>
      <c r="BN155" s="148"/>
      <c r="BO155" s="148"/>
      <c r="BP155" s="148"/>
      <c r="BQ155" s="148"/>
      <c r="BR155" s="148"/>
      <c r="BS155" s="148"/>
      <c r="BT155" s="148"/>
      <c r="BU155" s="148"/>
      <c r="BV155" s="148"/>
      <c r="BW155" s="148"/>
      <c r="BX155" s="148"/>
      <c r="BY155" s="148"/>
      <c r="BZ155" s="148"/>
      <c r="CA155" s="148"/>
      <c r="CB155" s="148"/>
      <c r="CC155" s="148"/>
      <c r="CD155" s="148"/>
      <c r="CE155" s="148"/>
      <c r="CF155" s="148"/>
      <c r="CG155" s="148"/>
      <c r="CH155" s="148"/>
      <c r="CI155" s="148"/>
      <c r="CJ155" s="148"/>
      <c r="CK155" s="148"/>
      <c r="CL155" s="148"/>
      <c r="CM155" s="148"/>
      <c r="CN155" s="148"/>
      <c r="CO155" s="148"/>
      <c r="CP155" s="148"/>
      <c r="CQ155" s="148"/>
      <c r="CR155" s="148"/>
      <c r="CS155" s="148"/>
      <c r="CT155" s="148"/>
      <c r="CU155" s="148"/>
      <c r="CV155" s="148"/>
      <c r="CW155" s="148"/>
      <c r="CX155" s="148"/>
      <c r="CY155" s="148"/>
      <c r="CZ155" s="148"/>
      <c r="DA155" s="148"/>
      <c r="DB155" s="148"/>
      <c r="DC155" s="148"/>
      <c r="DD155" s="148"/>
      <c r="DE155" s="148"/>
      <c r="DF155" s="148"/>
      <c r="DG155" s="148"/>
      <c r="DH155" s="148"/>
      <c r="DI155" s="148"/>
      <c r="DJ155" s="148"/>
      <c r="DK155" s="148"/>
      <c r="DL155" s="148"/>
      <c r="DM155" s="148"/>
      <c r="DN155" s="148"/>
    </row>
    <row r="156" customFormat="false" ht="12.75" hidden="false" customHeight="false" outlineLevel="0" collapsed="false">
      <c r="A156" s="0" t="s">
        <v>190</v>
      </c>
      <c r="B156" s="0" t="s">
        <v>191</v>
      </c>
      <c r="C156" s="0" t="n">
        <v>33</v>
      </c>
      <c r="D156" s="0" t="s">
        <v>88</v>
      </c>
      <c r="E156" s="15" t="n">
        <v>0</v>
      </c>
      <c r="F156" s="15" t="n">
        <v>0</v>
      </c>
      <c r="G156" s="148" t="n">
        <v>0</v>
      </c>
      <c r="H156" s="148" t="n">
        <v>0</v>
      </c>
      <c r="I156" s="148" t="n">
        <v>0</v>
      </c>
      <c r="J156" s="148" t="n">
        <v>0</v>
      </c>
      <c r="K156" s="148" t="n">
        <v>0</v>
      </c>
      <c r="L156" s="148" t="n">
        <v>0</v>
      </c>
      <c r="M156" s="148" t="n">
        <v>0</v>
      </c>
      <c r="N156" s="148" t="n">
        <v>0</v>
      </c>
      <c r="O156" s="148" t="n">
        <v>0</v>
      </c>
      <c r="P156" s="148" t="n">
        <v>0</v>
      </c>
      <c r="Q156" s="148" t="n">
        <v>0</v>
      </c>
      <c r="R156" s="148" t="n">
        <v>0</v>
      </c>
      <c r="S156" s="148" t="n">
        <v>0</v>
      </c>
      <c r="T156" s="148" t="n">
        <v>0</v>
      </c>
      <c r="U156" s="148" t="n">
        <v>0</v>
      </c>
      <c r="V156" s="148" t="n">
        <v>0</v>
      </c>
      <c r="W156" s="148" t="n">
        <v>0</v>
      </c>
      <c r="X156" s="148" t="n">
        <v>0</v>
      </c>
      <c r="Y156" s="148" t="n">
        <v>0</v>
      </c>
      <c r="Z156" s="148" t="n">
        <v>0</v>
      </c>
      <c r="AA156" s="148" t="n">
        <v>0</v>
      </c>
      <c r="AB156" s="148" t="n">
        <v>0</v>
      </c>
      <c r="AC156" s="148" t="n">
        <v>0</v>
      </c>
      <c r="AD156" s="148" t="n">
        <v>0</v>
      </c>
      <c r="AE156" s="148" t="n">
        <v>0</v>
      </c>
      <c r="AF156" s="148" t="n">
        <v>0</v>
      </c>
      <c r="AG156" s="148" t="n">
        <v>0</v>
      </c>
      <c r="AH156" s="148" t="n">
        <v>0</v>
      </c>
      <c r="AI156" s="148" t="n">
        <v>0</v>
      </c>
      <c r="AJ156" s="148" t="n">
        <v>0</v>
      </c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8"/>
      <c r="BJ156" s="148"/>
      <c r="BK156" s="148"/>
      <c r="BL156" s="148"/>
      <c r="BM156" s="148"/>
      <c r="BN156" s="148"/>
      <c r="BO156" s="148"/>
      <c r="BP156" s="148"/>
      <c r="BQ156" s="148"/>
      <c r="BR156" s="148"/>
      <c r="BS156" s="148"/>
      <c r="BT156" s="148"/>
      <c r="BU156" s="148"/>
      <c r="BV156" s="148"/>
      <c r="BW156" s="148"/>
      <c r="BX156" s="148"/>
      <c r="BY156" s="148"/>
      <c r="BZ156" s="148"/>
      <c r="CA156" s="148"/>
      <c r="CB156" s="148"/>
      <c r="CC156" s="148"/>
      <c r="CD156" s="148"/>
      <c r="CE156" s="148"/>
      <c r="CF156" s="148"/>
      <c r="CG156" s="148"/>
      <c r="CH156" s="148"/>
      <c r="CI156" s="148"/>
      <c r="CJ156" s="148"/>
      <c r="CK156" s="148"/>
      <c r="CL156" s="148"/>
      <c r="CM156" s="148"/>
      <c r="CN156" s="148"/>
      <c r="CO156" s="148"/>
      <c r="CP156" s="148"/>
      <c r="CQ156" s="148"/>
      <c r="CR156" s="148"/>
      <c r="CS156" s="148"/>
      <c r="CT156" s="148"/>
      <c r="CU156" s="148"/>
      <c r="CV156" s="148"/>
      <c r="CW156" s="148"/>
      <c r="CX156" s="148"/>
      <c r="CY156" s="148"/>
      <c r="CZ156" s="148"/>
      <c r="DA156" s="148"/>
      <c r="DB156" s="148"/>
      <c r="DC156" s="148"/>
      <c r="DD156" s="148"/>
      <c r="DE156" s="148"/>
      <c r="DF156" s="148"/>
      <c r="DG156" s="148"/>
      <c r="DH156" s="148"/>
      <c r="DI156" s="148"/>
      <c r="DJ156" s="148"/>
      <c r="DK156" s="148"/>
      <c r="DL156" s="148"/>
      <c r="DM156" s="148"/>
      <c r="DN156" s="148"/>
    </row>
    <row r="157" customFormat="false" ht="12.75" hidden="false" customHeight="false" outlineLevel="0" collapsed="false">
      <c r="A157" s="0" t="s">
        <v>190</v>
      </c>
      <c r="B157" s="0" t="s">
        <v>191</v>
      </c>
      <c r="C157" s="0" t="n">
        <v>34</v>
      </c>
      <c r="D157" s="0" t="s">
        <v>89</v>
      </c>
      <c r="E157" s="15" t="n">
        <v>0</v>
      </c>
      <c r="F157" s="15" t="n">
        <v>0</v>
      </c>
      <c r="G157" s="148" t="n">
        <v>0</v>
      </c>
      <c r="H157" s="148" t="n">
        <v>0</v>
      </c>
      <c r="I157" s="148" t="n">
        <v>0</v>
      </c>
      <c r="J157" s="148" t="n">
        <v>0</v>
      </c>
      <c r="K157" s="148" t="n">
        <v>0</v>
      </c>
      <c r="L157" s="148" t="n">
        <v>0</v>
      </c>
      <c r="M157" s="148" t="n">
        <v>0</v>
      </c>
      <c r="N157" s="148" t="n">
        <v>0</v>
      </c>
      <c r="O157" s="148" t="n">
        <v>0</v>
      </c>
      <c r="P157" s="148" t="n">
        <v>0</v>
      </c>
      <c r="Q157" s="148" t="n">
        <v>0</v>
      </c>
      <c r="R157" s="148" t="n">
        <v>0</v>
      </c>
      <c r="S157" s="148" t="n">
        <v>0</v>
      </c>
      <c r="T157" s="148" t="n">
        <v>0</v>
      </c>
      <c r="U157" s="148" t="n">
        <v>0</v>
      </c>
      <c r="V157" s="148" t="n">
        <v>0</v>
      </c>
      <c r="W157" s="148" t="n">
        <v>0</v>
      </c>
      <c r="X157" s="148" t="n">
        <v>0</v>
      </c>
      <c r="Y157" s="148" t="n">
        <v>0</v>
      </c>
      <c r="Z157" s="148" t="n">
        <v>0</v>
      </c>
      <c r="AA157" s="148" t="n">
        <v>0</v>
      </c>
      <c r="AB157" s="148" t="n">
        <v>0</v>
      </c>
      <c r="AC157" s="148" t="n">
        <v>0</v>
      </c>
      <c r="AD157" s="148" t="n">
        <v>0</v>
      </c>
      <c r="AE157" s="148" t="n">
        <v>0</v>
      </c>
      <c r="AF157" s="148" t="n">
        <v>0</v>
      </c>
      <c r="AG157" s="148" t="n">
        <v>0</v>
      </c>
      <c r="AH157" s="148" t="n">
        <v>0</v>
      </c>
      <c r="AI157" s="148" t="n">
        <v>0</v>
      </c>
      <c r="AJ157" s="148" t="n">
        <v>0</v>
      </c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  <c r="BI157" s="148"/>
      <c r="BJ157" s="148"/>
      <c r="BK157" s="148"/>
      <c r="BL157" s="148"/>
      <c r="BM157" s="148"/>
      <c r="BN157" s="148"/>
      <c r="BO157" s="148"/>
      <c r="BP157" s="148"/>
      <c r="BQ157" s="148"/>
      <c r="BR157" s="148"/>
      <c r="BS157" s="148"/>
      <c r="BT157" s="148"/>
      <c r="BU157" s="148"/>
      <c r="BV157" s="148"/>
      <c r="BW157" s="148"/>
      <c r="BX157" s="148"/>
      <c r="BY157" s="148"/>
      <c r="BZ157" s="148"/>
      <c r="CA157" s="148"/>
      <c r="CB157" s="148"/>
      <c r="CC157" s="148"/>
      <c r="CD157" s="148"/>
      <c r="CE157" s="148"/>
      <c r="CF157" s="148"/>
      <c r="CG157" s="148"/>
      <c r="CH157" s="148"/>
      <c r="CI157" s="148"/>
      <c r="CJ157" s="148"/>
      <c r="CK157" s="148"/>
      <c r="CL157" s="148"/>
      <c r="CM157" s="148"/>
      <c r="CN157" s="148"/>
      <c r="CO157" s="148"/>
      <c r="CP157" s="148"/>
      <c r="CQ157" s="148"/>
      <c r="CR157" s="148"/>
      <c r="CS157" s="148"/>
      <c r="CT157" s="148"/>
      <c r="CU157" s="148"/>
      <c r="CV157" s="148"/>
      <c r="CW157" s="148"/>
      <c r="CX157" s="148"/>
      <c r="CY157" s="148"/>
      <c r="CZ157" s="148"/>
      <c r="DA157" s="148"/>
      <c r="DB157" s="148"/>
      <c r="DC157" s="148"/>
      <c r="DD157" s="148"/>
      <c r="DE157" s="148"/>
      <c r="DF157" s="148"/>
      <c r="DG157" s="148"/>
      <c r="DH157" s="148"/>
      <c r="DI157" s="148"/>
      <c r="DJ157" s="148"/>
      <c r="DK157" s="148"/>
      <c r="DL157" s="148"/>
      <c r="DM157" s="148"/>
      <c r="DN157" s="148"/>
    </row>
    <row r="158" customFormat="false" ht="12.75" hidden="false" customHeight="false" outlineLevel="0" collapsed="false">
      <c r="A158" s="0" t="s">
        <v>190</v>
      </c>
      <c r="B158" s="0" t="s">
        <v>191</v>
      </c>
      <c r="C158" s="0" t="n">
        <v>35</v>
      </c>
      <c r="D158" s="0" t="s">
        <v>90</v>
      </c>
      <c r="E158" s="15" t="n">
        <v>0</v>
      </c>
      <c r="F158" s="15" t="n">
        <v>-150</v>
      </c>
      <c r="G158" s="148" t="n">
        <v>0</v>
      </c>
      <c r="H158" s="148" t="n">
        <v>-5886.38</v>
      </c>
      <c r="I158" s="148" t="n">
        <v>0</v>
      </c>
      <c r="J158" s="148" t="n">
        <v>0</v>
      </c>
      <c r="K158" s="148" t="n">
        <v>0</v>
      </c>
      <c r="L158" s="148" t="n">
        <v>0</v>
      </c>
      <c r="M158" s="148" t="n">
        <v>0</v>
      </c>
      <c r="N158" s="148" t="n">
        <v>0</v>
      </c>
      <c r="O158" s="148" t="n">
        <v>0</v>
      </c>
      <c r="P158" s="148" t="n">
        <v>0</v>
      </c>
      <c r="Q158" s="148" t="n">
        <v>0</v>
      </c>
      <c r="R158" s="148" t="n">
        <v>0</v>
      </c>
      <c r="S158" s="148" t="n">
        <v>0</v>
      </c>
      <c r="T158" s="148" t="n">
        <v>0</v>
      </c>
      <c r="U158" s="148" t="n">
        <v>0</v>
      </c>
      <c r="V158" s="148" t="n">
        <v>-5503.02</v>
      </c>
      <c r="W158" s="148" t="n">
        <v>0</v>
      </c>
      <c r="X158" s="148" t="n">
        <v>0</v>
      </c>
      <c r="Y158" s="148" t="n">
        <v>0</v>
      </c>
      <c r="Z158" s="148" t="n">
        <v>0</v>
      </c>
      <c r="AA158" s="148" t="n">
        <v>0</v>
      </c>
      <c r="AB158" s="148" t="n">
        <v>0</v>
      </c>
      <c r="AC158" s="148" t="n">
        <v>0</v>
      </c>
      <c r="AD158" s="148" t="n">
        <v>0</v>
      </c>
      <c r="AE158" s="148" t="n">
        <v>0</v>
      </c>
      <c r="AF158" s="148" t="n">
        <v>0</v>
      </c>
      <c r="AG158" s="148" t="n">
        <v>0</v>
      </c>
      <c r="AH158" s="148" t="n">
        <v>0</v>
      </c>
      <c r="AI158" s="148" t="n">
        <v>0</v>
      </c>
      <c r="AJ158" s="148" t="n">
        <v>0</v>
      </c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  <c r="BI158" s="148"/>
      <c r="BJ158" s="148"/>
      <c r="BK158" s="148"/>
      <c r="BL158" s="148"/>
      <c r="BM158" s="148"/>
      <c r="BN158" s="148"/>
      <c r="BO158" s="148"/>
      <c r="BP158" s="148"/>
      <c r="BQ158" s="148"/>
      <c r="BR158" s="148"/>
      <c r="BS158" s="148"/>
      <c r="BT158" s="148"/>
      <c r="BU158" s="148"/>
      <c r="BV158" s="148"/>
      <c r="BW158" s="148"/>
      <c r="BX158" s="148"/>
      <c r="BY158" s="148"/>
      <c r="BZ158" s="148"/>
      <c r="CA158" s="148"/>
      <c r="CB158" s="148"/>
      <c r="CC158" s="148"/>
      <c r="CD158" s="148"/>
      <c r="CE158" s="148"/>
      <c r="CF158" s="148"/>
      <c r="CG158" s="148"/>
      <c r="CH158" s="148"/>
      <c r="CI158" s="148"/>
      <c r="CJ158" s="148"/>
      <c r="CK158" s="148"/>
      <c r="CL158" s="148"/>
      <c r="CM158" s="148"/>
      <c r="CN158" s="148"/>
      <c r="CO158" s="148"/>
      <c r="CP158" s="148"/>
      <c r="CQ158" s="148"/>
      <c r="CR158" s="148"/>
      <c r="CS158" s="148"/>
      <c r="CT158" s="148"/>
      <c r="CU158" s="148"/>
      <c r="CV158" s="148"/>
      <c r="CW158" s="148"/>
      <c r="CX158" s="148"/>
      <c r="CY158" s="148"/>
      <c r="CZ158" s="148"/>
      <c r="DA158" s="148"/>
      <c r="DB158" s="148"/>
      <c r="DC158" s="148"/>
      <c r="DD158" s="148"/>
      <c r="DE158" s="148"/>
      <c r="DF158" s="148"/>
      <c r="DG158" s="148"/>
      <c r="DH158" s="148"/>
      <c r="DI158" s="148"/>
      <c r="DJ158" s="148"/>
      <c r="DK158" s="148"/>
      <c r="DL158" s="148"/>
      <c r="DM158" s="148"/>
      <c r="DN158" s="148"/>
    </row>
    <row r="159" customFormat="false" ht="12.75" hidden="false" customHeight="false" outlineLevel="0" collapsed="false">
      <c r="A159" s="0" t="s">
        <v>190</v>
      </c>
      <c r="B159" s="0" t="s">
        <v>191</v>
      </c>
      <c r="C159" s="0" t="n">
        <v>36</v>
      </c>
      <c r="D159" s="0" t="s">
        <v>91</v>
      </c>
      <c r="E159" s="15" t="n">
        <v>0</v>
      </c>
      <c r="F159" s="15" t="n">
        <v>0</v>
      </c>
      <c r="G159" s="148" t="n">
        <v>0</v>
      </c>
      <c r="H159" s="148" t="n">
        <v>0</v>
      </c>
      <c r="I159" s="148" t="n">
        <v>0</v>
      </c>
      <c r="J159" s="148" t="n">
        <v>0</v>
      </c>
      <c r="K159" s="148" t="n">
        <v>0</v>
      </c>
      <c r="L159" s="148" t="n">
        <v>0</v>
      </c>
      <c r="M159" s="148" t="n">
        <v>0</v>
      </c>
      <c r="N159" s="148" t="n">
        <v>0</v>
      </c>
      <c r="O159" s="148" t="n">
        <v>0</v>
      </c>
      <c r="P159" s="148" t="n">
        <v>0</v>
      </c>
      <c r="Q159" s="148" t="n">
        <v>0</v>
      </c>
      <c r="R159" s="148" t="n">
        <v>0</v>
      </c>
      <c r="S159" s="148" t="n">
        <v>0</v>
      </c>
      <c r="T159" s="148" t="n">
        <v>0</v>
      </c>
      <c r="U159" s="148" t="n">
        <v>0</v>
      </c>
      <c r="V159" s="148" t="n">
        <v>0</v>
      </c>
      <c r="W159" s="148" t="n">
        <v>0</v>
      </c>
      <c r="X159" s="148" t="n">
        <v>0</v>
      </c>
      <c r="Y159" s="148" t="n">
        <v>0</v>
      </c>
      <c r="Z159" s="148" t="n">
        <v>0</v>
      </c>
      <c r="AA159" s="148" t="n">
        <v>0</v>
      </c>
      <c r="AB159" s="148" t="n">
        <v>0</v>
      </c>
      <c r="AC159" s="148" t="n">
        <v>0</v>
      </c>
      <c r="AD159" s="148" t="n">
        <v>0</v>
      </c>
      <c r="AE159" s="148" t="n">
        <v>0</v>
      </c>
      <c r="AF159" s="148" t="n">
        <v>0</v>
      </c>
      <c r="AG159" s="148" t="n">
        <v>0</v>
      </c>
      <c r="AH159" s="148" t="n">
        <v>0</v>
      </c>
      <c r="AI159" s="148" t="n">
        <v>0</v>
      </c>
      <c r="AJ159" s="148" t="n">
        <v>0</v>
      </c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  <c r="BI159" s="148"/>
      <c r="BJ159" s="148"/>
      <c r="BK159" s="148"/>
      <c r="BL159" s="148"/>
      <c r="BM159" s="148"/>
      <c r="BN159" s="148"/>
      <c r="BO159" s="148"/>
      <c r="BP159" s="148"/>
      <c r="BQ159" s="148"/>
      <c r="BR159" s="148"/>
      <c r="BS159" s="148"/>
      <c r="BT159" s="148"/>
      <c r="BU159" s="148"/>
      <c r="BV159" s="148"/>
      <c r="BW159" s="148"/>
      <c r="BX159" s="148"/>
      <c r="BY159" s="148"/>
      <c r="BZ159" s="148"/>
      <c r="CA159" s="148"/>
      <c r="CB159" s="148"/>
      <c r="CC159" s="148"/>
      <c r="CD159" s="148"/>
      <c r="CE159" s="148"/>
      <c r="CF159" s="148"/>
      <c r="CG159" s="148"/>
      <c r="CH159" s="148"/>
      <c r="CI159" s="148"/>
      <c r="CJ159" s="148"/>
      <c r="CK159" s="148"/>
      <c r="CL159" s="148"/>
      <c r="CM159" s="148"/>
      <c r="CN159" s="148"/>
      <c r="CO159" s="148"/>
      <c r="CP159" s="148"/>
      <c r="CQ159" s="148"/>
      <c r="CR159" s="148"/>
      <c r="CS159" s="148"/>
      <c r="CT159" s="148"/>
      <c r="CU159" s="148"/>
      <c r="CV159" s="148"/>
      <c r="CW159" s="148"/>
      <c r="CX159" s="148"/>
      <c r="CY159" s="148"/>
      <c r="CZ159" s="148"/>
      <c r="DA159" s="148"/>
      <c r="DB159" s="148"/>
      <c r="DC159" s="148"/>
      <c r="DD159" s="148"/>
      <c r="DE159" s="148"/>
      <c r="DF159" s="148"/>
      <c r="DG159" s="148"/>
      <c r="DH159" s="148"/>
      <c r="DI159" s="148"/>
      <c r="DJ159" s="148"/>
      <c r="DK159" s="148"/>
      <c r="DL159" s="148"/>
      <c r="DM159" s="148"/>
      <c r="DN159" s="148"/>
    </row>
    <row r="160" customFormat="false" ht="12.75" hidden="false" customHeight="false" outlineLevel="0" collapsed="false">
      <c r="A160" s="0" t="s">
        <v>190</v>
      </c>
      <c r="B160" s="0" t="s">
        <v>191</v>
      </c>
      <c r="C160" s="0" t="n">
        <v>37</v>
      </c>
      <c r="D160" s="0" t="s">
        <v>92</v>
      </c>
      <c r="E160" s="15" t="n">
        <v>0</v>
      </c>
      <c r="F160" s="15" t="n">
        <v>0</v>
      </c>
      <c r="G160" s="148" t="n">
        <v>0</v>
      </c>
      <c r="H160" s="148" t="n">
        <v>0</v>
      </c>
      <c r="I160" s="148" t="n">
        <v>0</v>
      </c>
      <c r="J160" s="148" t="n">
        <v>0</v>
      </c>
      <c r="K160" s="148" t="n">
        <v>0</v>
      </c>
      <c r="L160" s="148" t="n">
        <v>0</v>
      </c>
      <c r="M160" s="148" t="n">
        <v>0</v>
      </c>
      <c r="N160" s="148" t="n">
        <v>0</v>
      </c>
      <c r="O160" s="148" t="n">
        <v>0</v>
      </c>
      <c r="P160" s="148" t="n">
        <v>0</v>
      </c>
      <c r="Q160" s="148" t="n">
        <v>0</v>
      </c>
      <c r="R160" s="148" t="n">
        <v>0</v>
      </c>
      <c r="S160" s="148" t="n">
        <v>0</v>
      </c>
      <c r="T160" s="148" t="n">
        <v>0</v>
      </c>
      <c r="U160" s="148" t="n">
        <v>0</v>
      </c>
      <c r="V160" s="148" t="n">
        <v>0</v>
      </c>
      <c r="W160" s="148" t="n">
        <v>0</v>
      </c>
      <c r="X160" s="148" t="n">
        <v>0</v>
      </c>
      <c r="Y160" s="148" t="n">
        <v>0</v>
      </c>
      <c r="Z160" s="148" t="n">
        <v>0</v>
      </c>
      <c r="AA160" s="148" t="n">
        <v>0</v>
      </c>
      <c r="AB160" s="148" t="n">
        <v>0</v>
      </c>
      <c r="AC160" s="148" t="n">
        <v>0</v>
      </c>
      <c r="AD160" s="148" t="n">
        <v>0</v>
      </c>
      <c r="AE160" s="148" t="n">
        <v>0</v>
      </c>
      <c r="AF160" s="148" t="n">
        <v>0</v>
      </c>
      <c r="AG160" s="148" t="n">
        <v>0</v>
      </c>
      <c r="AH160" s="148" t="n">
        <v>0</v>
      </c>
      <c r="AI160" s="148" t="n">
        <v>0</v>
      </c>
      <c r="AJ160" s="148" t="n">
        <v>0</v>
      </c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  <c r="BI160" s="148"/>
      <c r="BJ160" s="148"/>
      <c r="BK160" s="148"/>
      <c r="BL160" s="148"/>
      <c r="BM160" s="148"/>
      <c r="BN160" s="148"/>
      <c r="BO160" s="148"/>
      <c r="BP160" s="148"/>
      <c r="BQ160" s="148"/>
      <c r="BR160" s="148"/>
      <c r="BS160" s="148"/>
      <c r="BT160" s="148"/>
      <c r="BU160" s="148"/>
      <c r="BV160" s="148"/>
      <c r="BW160" s="148"/>
      <c r="BX160" s="148"/>
      <c r="BY160" s="148"/>
      <c r="BZ160" s="148"/>
      <c r="CA160" s="148"/>
      <c r="CB160" s="148"/>
      <c r="CC160" s="148"/>
      <c r="CD160" s="148"/>
      <c r="CE160" s="148"/>
      <c r="CF160" s="148"/>
      <c r="CG160" s="148"/>
      <c r="CH160" s="148"/>
      <c r="CI160" s="148"/>
      <c r="CJ160" s="148"/>
      <c r="CK160" s="148"/>
      <c r="CL160" s="148"/>
      <c r="CM160" s="148"/>
      <c r="CN160" s="148"/>
      <c r="CO160" s="148"/>
      <c r="CP160" s="148"/>
      <c r="CQ160" s="148"/>
      <c r="CR160" s="148"/>
      <c r="CS160" s="148"/>
      <c r="CT160" s="148"/>
      <c r="CU160" s="148"/>
      <c r="CV160" s="148"/>
      <c r="CW160" s="148"/>
      <c r="CX160" s="148"/>
      <c r="CY160" s="148"/>
      <c r="CZ160" s="148"/>
      <c r="DA160" s="148"/>
      <c r="DB160" s="148"/>
      <c r="DC160" s="148"/>
      <c r="DD160" s="148"/>
      <c r="DE160" s="148"/>
      <c r="DF160" s="148"/>
      <c r="DG160" s="148"/>
      <c r="DH160" s="148"/>
      <c r="DI160" s="148"/>
      <c r="DJ160" s="148"/>
      <c r="DK160" s="148"/>
      <c r="DL160" s="148"/>
      <c r="DM160" s="148"/>
      <c r="DN160" s="148"/>
    </row>
    <row r="161" customFormat="false" ht="12.75" hidden="false" customHeight="false" outlineLevel="0" collapsed="false">
      <c r="A161" s="0" t="s">
        <v>190</v>
      </c>
      <c r="B161" s="0" t="s">
        <v>191</v>
      </c>
      <c r="C161" s="0" t="n">
        <v>38</v>
      </c>
      <c r="D161" s="0" t="s">
        <v>93</v>
      </c>
      <c r="E161" s="15" t="n">
        <v>0</v>
      </c>
      <c r="F161" s="15" t="n">
        <v>0</v>
      </c>
      <c r="G161" s="148" t="n">
        <v>0</v>
      </c>
      <c r="H161" s="148" t="n">
        <v>0</v>
      </c>
      <c r="I161" s="148" t="n">
        <v>0</v>
      </c>
      <c r="J161" s="148" t="n">
        <v>0</v>
      </c>
      <c r="K161" s="148" t="n">
        <v>0</v>
      </c>
      <c r="L161" s="148" t="n">
        <v>0</v>
      </c>
      <c r="M161" s="148" t="n">
        <v>0</v>
      </c>
      <c r="N161" s="148" t="n">
        <v>0</v>
      </c>
      <c r="O161" s="148" t="n">
        <v>0</v>
      </c>
      <c r="P161" s="148" t="n">
        <v>0</v>
      </c>
      <c r="Q161" s="148" t="n">
        <v>0</v>
      </c>
      <c r="R161" s="148" t="n">
        <v>0</v>
      </c>
      <c r="S161" s="148" t="n">
        <v>0</v>
      </c>
      <c r="T161" s="148" t="n">
        <v>0</v>
      </c>
      <c r="U161" s="148" t="n">
        <v>0</v>
      </c>
      <c r="V161" s="148" t="n">
        <v>0</v>
      </c>
      <c r="W161" s="148" t="n">
        <v>0</v>
      </c>
      <c r="X161" s="148" t="n">
        <v>0</v>
      </c>
      <c r="Y161" s="148" t="n">
        <v>0</v>
      </c>
      <c r="Z161" s="148" t="n">
        <v>0</v>
      </c>
      <c r="AA161" s="148" t="n">
        <v>0</v>
      </c>
      <c r="AB161" s="148" t="n">
        <v>0</v>
      </c>
      <c r="AC161" s="148" t="n">
        <v>0</v>
      </c>
      <c r="AD161" s="148" t="n">
        <v>0</v>
      </c>
      <c r="AE161" s="148" t="n">
        <v>0</v>
      </c>
      <c r="AF161" s="148" t="n">
        <v>0</v>
      </c>
      <c r="AG161" s="148" t="n">
        <v>0</v>
      </c>
      <c r="AH161" s="148" t="n">
        <v>0</v>
      </c>
      <c r="AI161" s="148" t="n">
        <v>0</v>
      </c>
      <c r="AJ161" s="148" t="n">
        <v>0</v>
      </c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  <c r="BI161" s="148"/>
      <c r="BJ161" s="148"/>
      <c r="BK161" s="148"/>
      <c r="BL161" s="148"/>
      <c r="BM161" s="148"/>
      <c r="BN161" s="148"/>
      <c r="BO161" s="148"/>
      <c r="BP161" s="148"/>
      <c r="BQ161" s="148"/>
      <c r="BR161" s="148"/>
      <c r="BS161" s="148"/>
      <c r="BT161" s="148"/>
      <c r="BU161" s="148"/>
      <c r="BV161" s="148"/>
      <c r="BW161" s="148"/>
      <c r="BX161" s="148"/>
      <c r="BY161" s="148"/>
      <c r="BZ161" s="148"/>
      <c r="CA161" s="148"/>
      <c r="CB161" s="148"/>
      <c r="CC161" s="148"/>
      <c r="CD161" s="148"/>
      <c r="CE161" s="148"/>
      <c r="CF161" s="148"/>
      <c r="CG161" s="148"/>
      <c r="CH161" s="148"/>
      <c r="CI161" s="148"/>
      <c r="CJ161" s="148"/>
      <c r="CK161" s="148"/>
      <c r="CL161" s="148"/>
      <c r="CM161" s="148"/>
      <c r="CN161" s="148"/>
      <c r="CO161" s="148"/>
      <c r="CP161" s="148"/>
      <c r="CQ161" s="148"/>
      <c r="CR161" s="148"/>
      <c r="CS161" s="148"/>
      <c r="CT161" s="148"/>
      <c r="CU161" s="148"/>
      <c r="CV161" s="148"/>
      <c r="CW161" s="148"/>
      <c r="CX161" s="148"/>
      <c r="CY161" s="148"/>
      <c r="CZ161" s="148"/>
      <c r="DA161" s="148"/>
      <c r="DB161" s="148"/>
      <c r="DC161" s="148"/>
      <c r="DD161" s="148"/>
      <c r="DE161" s="148"/>
      <c r="DF161" s="148"/>
      <c r="DG161" s="148"/>
      <c r="DH161" s="148"/>
      <c r="DI161" s="148"/>
      <c r="DJ161" s="148"/>
      <c r="DK161" s="148"/>
      <c r="DL161" s="148"/>
      <c r="DM161" s="148"/>
      <c r="DN161" s="148"/>
    </row>
    <row r="162" customFormat="false" ht="12.75" hidden="false" customHeight="false" outlineLevel="0" collapsed="false">
      <c r="A162" s="0" t="s">
        <v>190</v>
      </c>
      <c r="B162" s="0" t="s">
        <v>191</v>
      </c>
      <c r="C162" s="0" t="n">
        <v>39</v>
      </c>
      <c r="D162" s="0" t="s">
        <v>94</v>
      </c>
      <c r="E162" s="15" t="n">
        <v>0</v>
      </c>
      <c r="F162" s="15" t="n">
        <v>0</v>
      </c>
      <c r="G162" s="148" t="n">
        <v>0</v>
      </c>
      <c r="H162" s="148" t="n">
        <v>0</v>
      </c>
      <c r="I162" s="148" t="n">
        <v>0</v>
      </c>
      <c r="J162" s="148" t="n">
        <v>0</v>
      </c>
      <c r="K162" s="148" t="n">
        <v>0</v>
      </c>
      <c r="L162" s="148" t="n">
        <v>0</v>
      </c>
      <c r="M162" s="148" t="n">
        <v>0</v>
      </c>
      <c r="N162" s="148" t="n">
        <v>0</v>
      </c>
      <c r="O162" s="148" t="n">
        <v>0</v>
      </c>
      <c r="P162" s="148" t="n">
        <v>0</v>
      </c>
      <c r="Q162" s="148" t="n">
        <v>0</v>
      </c>
      <c r="R162" s="148" t="n">
        <v>0</v>
      </c>
      <c r="S162" s="148" t="n">
        <v>0</v>
      </c>
      <c r="T162" s="148" t="n">
        <v>0</v>
      </c>
      <c r="U162" s="148" t="n">
        <v>0</v>
      </c>
      <c r="V162" s="148" t="n">
        <v>0</v>
      </c>
      <c r="W162" s="148" t="n">
        <v>0</v>
      </c>
      <c r="X162" s="148" t="n">
        <v>0</v>
      </c>
      <c r="Y162" s="148" t="n">
        <v>0</v>
      </c>
      <c r="Z162" s="148" t="n">
        <v>0</v>
      </c>
      <c r="AA162" s="148" t="n">
        <v>0</v>
      </c>
      <c r="AB162" s="148" t="n">
        <v>0</v>
      </c>
      <c r="AC162" s="148" t="n">
        <v>0</v>
      </c>
      <c r="AD162" s="148" t="n">
        <v>0</v>
      </c>
      <c r="AE162" s="148" t="n">
        <v>0</v>
      </c>
      <c r="AF162" s="148" t="n">
        <v>0</v>
      </c>
      <c r="AG162" s="148" t="n">
        <v>0</v>
      </c>
      <c r="AH162" s="148" t="n">
        <v>0</v>
      </c>
      <c r="AI162" s="148" t="n">
        <v>0</v>
      </c>
      <c r="AJ162" s="148" t="n">
        <v>0</v>
      </c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  <c r="BI162" s="148"/>
      <c r="BJ162" s="148"/>
      <c r="BK162" s="148"/>
      <c r="BL162" s="148"/>
      <c r="BM162" s="148"/>
      <c r="BN162" s="148"/>
      <c r="BO162" s="148"/>
      <c r="BP162" s="148"/>
      <c r="BQ162" s="148"/>
      <c r="BR162" s="148"/>
      <c r="BS162" s="148"/>
      <c r="BT162" s="148"/>
      <c r="BU162" s="148"/>
      <c r="BV162" s="148"/>
      <c r="BW162" s="148"/>
      <c r="BX162" s="148"/>
      <c r="BY162" s="148"/>
      <c r="BZ162" s="148"/>
      <c r="CA162" s="148"/>
      <c r="CB162" s="148"/>
      <c r="CC162" s="148"/>
      <c r="CD162" s="148"/>
      <c r="CE162" s="148"/>
      <c r="CF162" s="148"/>
      <c r="CG162" s="148"/>
      <c r="CH162" s="148"/>
      <c r="CI162" s="148"/>
      <c r="CJ162" s="148"/>
      <c r="CK162" s="148"/>
      <c r="CL162" s="148"/>
      <c r="CM162" s="148"/>
      <c r="CN162" s="148"/>
      <c r="CO162" s="148"/>
      <c r="CP162" s="148"/>
      <c r="CQ162" s="148"/>
      <c r="CR162" s="148"/>
      <c r="CS162" s="148"/>
      <c r="CT162" s="148"/>
      <c r="CU162" s="148"/>
      <c r="CV162" s="148"/>
      <c r="CW162" s="148"/>
      <c r="CX162" s="148"/>
      <c r="CY162" s="148"/>
      <c r="CZ162" s="148"/>
      <c r="DA162" s="148"/>
      <c r="DB162" s="148"/>
      <c r="DC162" s="148"/>
      <c r="DD162" s="148"/>
      <c r="DE162" s="148"/>
      <c r="DF162" s="148"/>
      <c r="DG162" s="148"/>
      <c r="DH162" s="148"/>
      <c r="DI162" s="148"/>
      <c r="DJ162" s="148"/>
      <c r="DK162" s="148"/>
      <c r="DL162" s="148"/>
      <c r="DM162" s="148"/>
      <c r="DN162" s="148"/>
    </row>
    <row r="163" customFormat="false" ht="12.75" hidden="false" customHeight="false" outlineLevel="0" collapsed="false">
      <c r="A163" s="0" t="s">
        <v>190</v>
      </c>
      <c r="B163" s="0" t="s">
        <v>191</v>
      </c>
      <c r="C163" s="0" t="n">
        <v>40</v>
      </c>
      <c r="D163" s="0" t="s">
        <v>95</v>
      </c>
      <c r="E163" s="15" t="n">
        <v>0</v>
      </c>
      <c r="F163" s="15" t="n">
        <v>209250</v>
      </c>
      <c r="G163" s="148" t="n">
        <v>0</v>
      </c>
      <c r="H163" s="148" t="n">
        <v>177800</v>
      </c>
      <c r="I163" s="148" t="n">
        <v>0</v>
      </c>
      <c r="J163" s="148" t="n">
        <v>6265.7</v>
      </c>
      <c r="K163" s="148" t="n">
        <v>0</v>
      </c>
      <c r="L163" s="148" t="n">
        <v>0</v>
      </c>
      <c r="M163" s="148" t="n">
        <v>0</v>
      </c>
      <c r="N163" s="148" t="n">
        <v>0</v>
      </c>
      <c r="O163" s="148" t="n">
        <v>0</v>
      </c>
      <c r="P163" s="148" t="n">
        <v>0</v>
      </c>
      <c r="Q163" s="148" t="n">
        <v>0</v>
      </c>
      <c r="R163" s="148" t="n">
        <v>0</v>
      </c>
      <c r="S163" s="148" t="n">
        <v>0</v>
      </c>
      <c r="T163" s="148" t="n">
        <v>0</v>
      </c>
      <c r="U163" s="148" t="n">
        <v>0</v>
      </c>
      <c r="V163" s="148" t="n">
        <v>0</v>
      </c>
      <c r="W163" s="148" t="n">
        <v>0</v>
      </c>
      <c r="X163" s="148" t="n">
        <v>0</v>
      </c>
      <c r="Y163" s="148" t="n">
        <v>0</v>
      </c>
      <c r="Z163" s="148" t="n">
        <v>0</v>
      </c>
      <c r="AA163" s="148" t="n">
        <v>0</v>
      </c>
      <c r="AB163" s="148" t="n">
        <v>0</v>
      </c>
      <c r="AC163" s="148" t="n">
        <v>0</v>
      </c>
      <c r="AD163" s="148" t="n">
        <v>0</v>
      </c>
      <c r="AE163" s="148" t="n">
        <v>0</v>
      </c>
      <c r="AF163" s="148" t="n">
        <v>0</v>
      </c>
      <c r="AG163" s="148" t="n">
        <v>0</v>
      </c>
      <c r="AH163" s="148" t="n">
        <v>0</v>
      </c>
      <c r="AI163" s="148" t="n">
        <v>0</v>
      </c>
      <c r="AJ163" s="148" t="n">
        <v>0</v>
      </c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  <c r="BI163" s="148"/>
      <c r="BJ163" s="148"/>
      <c r="BK163" s="148"/>
      <c r="BL163" s="148"/>
      <c r="BM163" s="148"/>
      <c r="BN163" s="148"/>
      <c r="BO163" s="148"/>
      <c r="BP163" s="148"/>
      <c r="BQ163" s="148"/>
      <c r="BR163" s="148"/>
      <c r="BS163" s="148"/>
      <c r="BT163" s="148"/>
      <c r="BU163" s="148"/>
      <c r="BV163" s="148"/>
      <c r="BW163" s="148"/>
      <c r="BX163" s="148"/>
      <c r="BY163" s="148"/>
      <c r="BZ163" s="148"/>
      <c r="CA163" s="148"/>
      <c r="CB163" s="148"/>
      <c r="CC163" s="148"/>
      <c r="CD163" s="148"/>
      <c r="CE163" s="148"/>
      <c r="CF163" s="148"/>
      <c r="CG163" s="148"/>
      <c r="CH163" s="148"/>
      <c r="CI163" s="148"/>
      <c r="CJ163" s="148"/>
      <c r="CK163" s="148"/>
      <c r="CL163" s="148"/>
      <c r="CM163" s="148"/>
      <c r="CN163" s="148"/>
      <c r="CO163" s="148"/>
      <c r="CP163" s="148"/>
      <c r="CQ163" s="148"/>
      <c r="CR163" s="148"/>
      <c r="CS163" s="148"/>
      <c r="CT163" s="148"/>
      <c r="CU163" s="148"/>
      <c r="CV163" s="148"/>
      <c r="CW163" s="148"/>
      <c r="CX163" s="148"/>
      <c r="CY163" s="148"/>
      <c r="CZ163" s="148"/>
      <c r="DA163" s="148"/>
      <c r="DB163" s="148"/>
      <c r="DC163" s="148"/>
      <c r="DD163" s="148"/>
      <c r="DE163" s="148"/>
      <c r="DF163" s="148"/>
      <c r="DG163" s="148"/>
      <c r="DH163" s="148"/>
      <c r="DI163" s="148"/>
      <c r="DJ163" s="148"/>
      <c r="DK163" s="148"/>
      <c r="DL163" s="148"/>
      <c r="DM163" s="148"/>
      <c r="DN163" s="148"/>
    </row>
    <row r="164" customFormat="false" ht="12.75" hidden="false" customHeight="false" outlineLevel="0" collapsed="false">
      <c r="A164" s="0" t="s">
        <v>190</v>
      </c>
      <c r="B164" s="0" t="s">
        <v>192</v>
      </c>
      <c r="C164" s="0" t="n">
        <v>1</v>
      </c>
      <c r="D164" s="0" t="s">
        <v>42</v>
      </c>
      <c r="E164" s="15" t="n">
        <v>124181509</v>
      </c>
      <c r="F164" s="15" t="n">
        <v>260925509.27</v>
      </c>
      <c r="G164" s="148" t="n">
        <v>1547321</v>
      </c>
      <c r="H164" s="148" t="n">
        <v>14039133.54</v>
      </c>
      <c r="I164" s="148" t="n">
        <v>1052</v>
      </c>
      <c r="J164" s="148" t="n">
        <v>-548413.78</v>
      </c>
      <c r="K164" s="148" t="n">
        <v>-59812</v>
      </c>
      <c r="L164" s="148" t="n">
        <v>-5992506.88</v>
      </c>
      <c r="M164" s="148" t="n">
        <v>-1607936</v>
      </c>
      <c r="N164" s="148" t="n">
        <v>-4670784.62</v>
      </c>
      <c r="O164" s="148" t="n">
        <v>249</v>
      </c>
      <c r="P164" s="148" t="n">
        <v>438.86</v>
      </c>
      <c r="Q164" s="148" t="n">
        <v>0</v>
      </c>
      <c r="R164" s="148" t="n">
        <v>-3838.39</v>
      </c>
      <c r="S164" s="148" t="n">
        <v>0</v>
      </c>
      <c r="T164" s="148" t="n">
        <v>194130.93</v>
      </c>
      <c r="U164" s="148" t="n">
        <v>0</v>
      </c>
      <c r="V164" s="148" t="n">
        <v>0</v>
      </c>
      <c r="W164" s="148" t="n">
        <v>0</v>
      </c>
      <c r="X164" s="148" t="n">
        <v>3960185</v>
      </c>
      <c r="Y164" s="148" t="n">
        <v>0</v>
      </c>
      <c r="Z164" s="148" t="n">
        <v>243.7</v>
      </c>
      <c r="AA164" s="148" t="n">
        <v>0</v>
      </c>
      <c r="AB164" s="148" t="n">
        <v>0</v>
      </c>
      <c r="AC164" s="148" t="n">
        <v>0</v>
      </c>
      <c r="AD164" s="148" t="n">
        <v>-3341.8</v>
      </c>
      <c r="AE164" s="148" t="n">
        <v>0</v>
      </c>
      <c r="AF164" s="148" t="n">
        <v>0</v>
      </c>
      <c r="AG164" s="148" t="n">
        <v>0</v>
      </c>
      <c r="AH164" s="148" t="n">
        <v>0</v>
      </c>
      <c r="AI164" s="148" t="n">
        <v>0</v>
      </c>
      <c r="AJ164" s="148" t="n">
        <v>0</v>
      </c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  <c r="BI164" s="148"/>
      <c r="BJ164" s="148"/>
      <c r="BK164" s="148"/>
      <c r="BL164" s="148"/>
      <c r="BM164" s="148"/>
      <c r="BN164" s="148"/>
      <c r="BO164" s="148"/>
      <c r="BP164" s="148"/>
      <c r="BQ164" s="148"/>
      <c r="BR164" s="148"/>
      <c r="BS164" s="148"/>
      <c r="BT164" s="148"/>
      <c r="BU164" s="148"/>
      <c r="BV164" s="148"/>
      <c r="BW164" s="148"/>
      <c r="BX164" s="148"/>
      <c r="BY164" s="148"/>
      <c r="BZ164" s="148"/>
      <c r="CA164" s="148"/>
      <c r="CB164" s="148"/>
      <c r="CC164" s="148"/>
      <c r="CD164" s="148"/>
      <c r="CE164" s="148"/>
      <c r="CF164" s="148"/>
      <c r="CG164" s="148"/>
      <c r="CH164" s="148"/>
      <c r="CI164" s="148"/>
      <c r="CJ164" s="148"/>
      <c r="CK164" s="148"/>
      <c r="CL164" s="148"/>
      <c r="CM164" s="148"/>
      <c r="CN164" s="148"/>
      <c r="CO164" s="148"/>
      <c r="CP164" s="148"/>
      <c r="CQ164" s="148"/>
      <c r="CR164" s="148"/>
      <c r="CS164" s="148"/>
      <c r="CT164" s="148"/>
      <c r="CU164" s="148"/>
      <c r="CV164" s="148"/>
      <c r="CW164" s="148"/>
      <c r="CX164" s="148"/>
      <c r="CY164" s="148"/>
      <c r="CZ164" s="148"/>
      <c r="DA164" s="148"/>
      <c r="DB164" s="148"/>
      <c r="DC164" s="148"/>
      <c r="DD164" s="148"/>
      <c r="DE164" s="148"/>
      <c r="DF164" s="148"/>
      <c r="DG164" s="148"/>
      <c r="DH164" s="148"/>
      <c r="DI164" s="148"/>
      <c r="DJ164" s="148"/>
      <c r="DK164" s="148"/>
      <c r="DL164" s="148"/>
      <c r="DM164" s="148"/>
      <c r="DN164" s="148"/>
    </row>
    <row r="165" customFormat="false" ht="12.75" hidden="false" customHeight="false" outlineLevel="0" collapsed="false">
      <c r="A165" s="0" t="s">
        <v>190</v>
      </c>
      <c r="B165" s="0" t="s">
        <v>192</v>
      </c>
      <c r="C165" s="0" t="n">
        <v>2</v>
      </c>
      <c r="D165" s="0" t="s">
        <v>43</v>
      </c>
      <c r="E165" s="15" t="n">
        <v>0</v>
      </c>
      <c r="F165" s="15" t="n">
        <v>0</v>
      </c>
      <c r="G165" s="148" t="n">
        <v>0</v>
      </c>
      <c r="H165" s="148" t="n">
        <v>0</v>
      </c>
      <c r="I165" s="148" t="n">
        <v>0</v>
      </c>
      <c r="J165" s="148" t="n">
        <v>0</v>
      </c>
      <c r="K165" s="148" t="n">
        <v>0</v>
      </c>
      <c r="L165" s="148" t="n">
        <v>0</v>
      </c>
      <c r="M165" s="148" t="n">
        <v>0</v>
      </c>
      <c r="N165" s="148" t="n">
        <v>0</v>
      </c>
      <c r="O165" s="148" t="n">
        <v>0</v>
      </c>
      <c r="P165" s="148" t="n">
        <v>0</v>
      </c>
      <c r="Q165" s="148" t="n">
        <v>0</v>
      </c>
      <c r="R165" s="148" t="n">
        <v>0</v>
      </c>
      <c r="S165" s="148" t="n">
        <v>0</v>
      </c>
      <c r="T165" s="148" t="n">
        <v>0</v>
      </c>
      <c r="U165" s="148" t="n">
        <v>0</v>
      </c>
      <c r="V165" s="148" t="n">
        <v>0</v>
      </c>
      <c r="W165" s="148" t="n">
        <v>0</v>
      </c>
      <c r="X165" s="148" t="n">
        <v>0</v>
      </c>
      <c r="Y165" s="148" t="n">
        <v>0</v>
      </c>
      <c r="Z165" s="148" t="n">
        <v>0</v>
      </c>
      <c r="AA165" s="148" t="n">
        <v>0</v>
      </c>
      <c r="AB165" s="148" t="n">
        <v>0</v>
      </c>
      <c r="AC165" s="148" t="n">
        <v>0</v>
      </c>
      <c r="AD165" s="148" t="n">
        <v>0</v>
      </c>
      <c r="AE165" s="148" t="n">
        <v>0</v>
      </c>
      <c r="AF165" s="148" t="n">
        <v>0</v>
      </c>
      <c r="AG165" s="148" t="n">
        <v>0</v>
      </c>
      <c r="AH165" s="148" t="n">
        <v>0</v>
      </c>
      <c r="AI165" s="148" t="n">
        <v>0</v>
      </c>
      <c r="AJ165" s="148" t="n">
        <v>0</v>
      </c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8"/>
      <c r="BJ165" s="148"/>
      <c r="BK165" s="148"/>
      <c r="BL165" s="148"/>
      <c r="BM165" s="148"/>
      <c r="BN165" s="148"/>
      <c r="BO165" s="148"/>
      <c r="BP165" s="148"/>
      <c r="BQ165" s="148"/>
      <c r="BR165" s="148"/>
      <c r="BS165" s="148"/>
      <c r="BT165" s="148"/>
      <c r="BU165" s="148"/>
      <c r="BV165" s="148"/>
      <c r="BW165" s="148"/>
      <c r="BX165" s="148"/>
      <c r="BY165" s="148"/>
      <c r="BZ165" s="148"/>
      <c r="CA165" s="148"/>
      <c r="CB165" s="148"/>
      <c r="CC165" s="148"/>
      <c r="CD165" s="148"/>
      <c r="CE165" s="148"/>
      <c r="CF165" s="148"/>
      <c r="CG165" s="148"/>
      <c r="CH165" s="148"/>
      <c r="CI165" s="148"/>
      <c r="CJ165" s="148"/>
      <c r="CK165" s="148"/>
      <c r="CL165" s="148"/>
      <c r="CM165" s="148"/>
      <c r="CN165" s="148"/>
      <c r="CO165" s="148"/>
      <c r="CP165" s="148"/>
      <c r="CQ165" s="148"/>
      <c r="CR165" s="148"/>
      <c r="CS165" s="148"/>
      <c r="CT165" s="148"/>
      <c r="CU165" s="148"/>
      <c r="CV165" s="148"/>
      <c r="CW165" s="148"/>
      <c r="CX165" s="148"/>
      <c r="CY165" s="148"/>
      <c r="CZ165" s="148"/>
      <c r="DA165" s="148"/>
      <c r="DB165" s="148"/>
      <c r="DC165" s="148"/>
      <c r="DD165" s="148"/>
      <c r="DE165" s="148"/>
      <c r="DF165" s="148"/>
      <c r="DG165" s="148"/>
      <c r="DH165" s="148"/>
      <c r="DI165" s="148"/>
      <c r="DJ165" s="148"/>
      <c r="DK165" s="148"/>
      <c r="DL165" s="148"/>
      <c r="DM165" s="148"/>
      <c r="DN165" s="148"/>
    </row>
    <row r="166" customFormat="false" ht="12.75" hidden="false" customHeight="false" outlineLevel="0" collapsed="false">
      <c r="A166" s="0" t="s">
        <v>190</v>
      </c>
      <c r="B166" s="0" t="s">
        <v>192</v>
      </c>
      <c r="C166" s="0" t="n">
        <v>3</v>
      </c>
      <c r="D166" s="0" t="s">
        <v>44</v>
      </c>
      <c r="E166" s="15" t="n">
        <v>70923796</v>
      </c>
      <c r="F166" s="15" t="n">
        <v>147978095</v>
      </c>
      <c r="G166" s="148" t="n">
        <v>0</v>
      </c>
      <c r="H166" s="148" t="n">
        <v>0</v>
      </c>
      <c r="I166" s="148" t="n">
        <v>0</v>
      </c>
      <c r="J166" s="148" t="n">
        <v>0</v>
      </c>
      <c r="K166" s="148" t="n">
        <v>2271</v>
      </c>
      <c r="L166" s="148" t="n">
        <v>3910</v>
      </c>
      <c r="M166" s="148" t="n">
        <v>0</v>
      </c>
      <c r="N166" s="148" t="n">
        <v>0</v>
      </c>
      <c r="O166" s="148" t="n">
        <v>0</v>
      </c>
      <c r="P166" s="148" t="n">
        <v>0</v>
      </c>
      <c r="Q166" s="148" t="n">
        <v>0</v>
      </c>
      <c r="R166" s="148" t="n">
        <v>0</v>
      </c>
      <c r="S166" s="148" t="n">
        <v>0</v>
      </c>
      <c r="T166" s="148" t="n">
        <v>0</v>
      </c>
      <c r="U166" s="148" t="n">
        <v>0</v>
      </c>
      <c r="V166" s="148" t="n">
        <v>0</v>
      </c>
      <c r="W166" s="148" t="n">
        <v>85200</v>
      </c>
      <c r="X166" s="148" t="n">
        <v>149851</v>
      </c>
      <c r="Y166" s="148" t="n">
        <v>85200</v>
      </c>
      <c r="Z166" s="148" t="n">
        <v>149851</v>
      </c>
      <c r="AA166" s="148" t="n">
        <v>-172671</v>
      </c>
      <c r="AB166" s="148" t="n">
        <v>-303612</v>
      </c>
      <c r="AC166" s="148" t="n">
        <v>602580</v>
      </c>
      <c r="AD166" s="148" t="n">
        <v>1039868</v>
      </c>
      <c r="AE166" s="148" t="n">
        <v>0</v>
      </c>
      <c r="AF166" s="148" t="n">
        <v>0</v>
      </c>
      <c r="AG166" s="148" t="n">
        <v>-602580</v>
      </c>
      <c r="AH166" s="148" t="n">
        <v>-1039868</v>
      </c>
      <c r="AI166" s="148" t="n">
        <v>0</v>
      </c>
      <c r="AJ166" s="148" t="n">
        <v>0</v>
      </c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  <c r="BI166" s="148"/>
      <c r="BJ166" s="148"/>
      <c r="BK166" s="148"/>
      <c r="BL166" s="148"/>
      <c r="BM166" s="148"/>
      <c r="BN166" s="148"/>
      <c r="BO166" s="148"/>
      <c r="BP166" s="148"/>
      <c r="BQ166" s="148"/>
      <c r="BR166" s="148"/>
      <c r="BS166" s="148"/>
      <c r="BT166" s="148"/>
      <c r="BU166" s="148"/>
      <c r="BV166" s="148"/>
      <c r="BW166" s="148"/>
      <c r="BX166" s="148"/>
      <c r="BY166" s="148"/>
      <c r="BZ166" s="148"/>
      <c r="CA166" s="148"/>
      <c r="CB166" s="148"/>
      <c r="CC166" s="148"/>
      <c r="CD166" s="148"/>
      <c r="CE166" s="148"/>
      <c r="CF166" s="148"/>
      <c r="CG166" s="148"/>
      <c r="CH166" s="148"/>
      <c r="CI166" s="148"/>
      <c r="CJ166" s="148"/>
      <c r="CK166" s="148"/>
      <c r="CL166" s="148"/>
      <c r="CM166" s="148"/>
      <c r="CN166" s="148"/>
      <c r="CO166" s="148"/>
      <c r="CP166" s="148"/>
      <c r="CQ166" s="148"/>
      <c r="CR166" s="148"/>
      <c r="CS166" s="148"/>
      <c r="CT166" s="148"/>
      <c r="CU166" s="148"/>
      <c r="CV166" s="148"/>
      <c r="CW166" s="148"/>
      <c r="CX166" s="148"/>
      <c r="CY166" s="148"/>
      <c r="CZ166" s="148"/>
      <c r="DA166" s="148"/>
      <c r="DB166" s="148"/>
      <c r="DC166" s="148"/>
      <c r="DD166" s="148"/>
      <c r="DE166" s="148"/>
      <c r="DF166" s="148"/>
      <c r="DG166" s="148"/>
      <c r="DH166" s="148"/>
      <c r="DI166" s="148"/>
      <c r="DJ166" s="148"/>
      <c r="DK166" s="148"/>
      <c r="DL166" s="148"/>
      <c r="DM166" s="148"/>
      <c r="DN166" s="148"/>
    </row>
    <row r="167" customFormat="false" ht="12.75" hidden="false" customHeight="false" outlineLevel="0" collapsed="false">
      <c r="A167" s="0" t="s">
        <v>190</v>
      </c>
      <c r="B167" s="0" t="s">
        <v>192</v>
      </c>
      <c r="C167" s="0" t="n">
        <v>4</v>
      </c>
      <c r="D167" s="0" t="s">
        <v>45</v>
      </c>
      <c r="E167" s="15" t="n">
        <v>0</v>
      </c>
      <c r="F167" s="15" t="n">
        <v>0</v>
      </c>
      <c r="G167" s="148" t="n">
        <v>0</v>
      </c>
      <c r="H167" s="148" t="n">
        <v>0</v>
      </c>
      <c r="I167" s="148" t="n">
        <v>0</v>
      </c>
      <c r="J167" s="148" t="n">
        <v>0</v>
      </c>
      <c r="K167" s="148" t="n">
        <v>0</v>
      </c>
      <c r="L167" s="148" t="n">
        <v>0</v>
      </c>
      <c r="M167" s="148" t="n">
        <v>0</v>
      </c>
      <c r="N167" s="148" t="n">
        <v>0</v>
      </c>
      <c r="O167" s="148" t="n">
        <v>0</v>
      </c>
      <c r="P167" s="148" t="n">
        <v>0</v>
      </c>
      <c r="Q167" s="148" t="n">
        <v>0</v>
      </c>
      <c r="R167" s="148" t="n">
        <v>0</v>
      </c>
      <c r="S167" s="148" t="n">
        <v>0</v>
      </c>
      <c r="T167" s="148" t="n">
        <v>0</v>
      </c>
      <c r="U167" s="148" t="n">
        <v>0</v>
      </c>
      <c r="V167" s="148" t="n">
        <v>0</v>
      </c>
      <c r="W167" s="148" t="n">
        <v>0</v>
      </c>
      <c r="X167" s="148" t="n">
        <v>0</v>
      </c>
      <c r="Y167" s="148" t="n">
        <v>0</v>
      </c>
      <c r="Z167" s="148" t="n">
        <v>0</v>
      </c>
      <c r="AA167" s="148" t="n">
        <v>0</v>
      </c>
      <c r="AB167" s="148" t="n">
        <v>0</v>
      </c>
      <c r="AC167" s="148" t="n">
        <v>0</v>
      </c>
      <c r="AD167" s="148" t="n">
        <v>0</v>
      </c>
      <c r="AE167" s="148" t="n">
        <v>0</v>
      </c>
      <c r="AF167" s="148" t="n">
        <v>0</v>
      </c>
      <c r="AG167" s="148" t="n">
        <v>0</v>
      </c>
      <c r="AH167" s="148" t="n">
        <v>0</v>
      </c>
      <c r="AI167" s="148" t="n">
        <v>0</v>
      </c>
      <c r="AJ167" s="148" t="n">
        <v>0</v>
      </c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  <c r="BI167" s="148"/>
      <c r="BJ167" s="148"/>
      <c r="BK167" s="148"/>
      <c r="BL167" s="148"/>
      <c r="BM167" s="148"/>
      <c r="BN167" s="148"/>
      <c r="BO167" s="148"/>
      <c r="BP167" s="148"/>
      <c r="BQ167" s="148"/>
      <c r="BR167" s="148"/>
      <c r="BS167" s="148"/>
      <c r="BT167" s="148"/>
      <c r="BU167" s="148"/>
      <c r="BV167" s="148"/>
      <c r="BW167" s="148"/>
      <c r="BX167" s="148"/>
      <c r="BY167" s="148"/>
      <c r="BZ167" s="148"/>
      <c r="CA167" s="148"/>
      <c r="CB167" s="148"/>
      <c r="CC167" s="148"/>
      <c r="CD167" s="148"/>
      <c r="CE167" s="148"/>
      <c r="CF167" s="148"/>
      <c r="CG167" s="148"/>
      <c r="CH167" s="148"/>
      <c r="CI167" s="148"/>
      <c r="CJ167" s="148"/>
      <c r="CK167" s="148"/>
      <c r="CL167" s="148"/>
      <c r="CM167" s="148"/>
      <c r="CN167" s="148"/>
      <c r="CO167" s="148"/>
      <c r="CP167" s="148"/>
      <c r="CQ167" s="148"/>
      <c r="CR167" s="148"/>
      <c r="CS167" s="148"/>
      <c r="CT167" s="148"/>
      <c r="CU167" s="148"/>
      <c r="CV167" s="148"/>
      <c r="CW167" s="148"/>
      <c r="CX167" s="148"/>
      <c r="CY167" s="148"/>
      <c r="CZ167" s="148"/>
      <c r="DA167" s="148"/>
      <c r="DB167" s="148"/>
      <c r="DC167" s="148"/>
      <c r="DD167" s="148"/>
      <c r="DE167" s="148"/>
      <c r="DF167" s="148"/>
      <c r="DG167" s="148"/>
      <c r="DH167" s="148"/>
      <c r="DI167" s="148"/>
      <c r="DJ167" s="148"/>
      <c r="DK167" s="148"/>
      <c r="DL167" s="148"/>
      <c r="DM167" s="148"/>
      <c r="DN167" s="148"/>
    </row>
    <row r="168" customFormat="false" ht="12.75" hidden="false" customHeight="false" outlineLevel="0" collapsed="false">
      <c r="A168" s="0" t="s">
        <v>190</v>
      </c>
      <c r="B168" s="0" t="s">
        <v>192</v>
      </c>
      <c r="C168" s="0" t="n">
        <v>5</v>
      </c>
      <c r="D168" s="0" t="s">
        <v>175</v>
      </c>
      <c r="E168" s="15" t="n">
        <v>0</v>
      </c>
      <c r="F168" s="15" t="n">
        <v>0</v>
      </c>
      <c r="G168" s="148" t="n">
        <v>0</v>
      </c>
      <c r="H168" s="148" t="n">
        <v>0</v>
      </c>
      <c r="I168" s="148" t="n">
        <v>0</v>
      </c>
      <c r="J168" s="148" t="n">
        <v>0</v>
      </c>
      <c r="K168" s="148" t="n">
        <v>0</v>
      </c>
      <c r="L168" s="148" t="n">
        <v>0</v>
      </c>
      <c r="M168" s="148" t="n">
        <v>0</v>
      </c>
      <c r="N168" s="148" t="n">
        <v>0</v>
      </c>
      <c r="O168" s="148" t="n">
        <v>0</v>
      </c>
      <c r="P168" s="148" t="n">
        <v>0</v>
      </c>
      <c r="Q168" s="148" t="n">
        <v>0</v>
      </c>
      <c r="R168" s="148" t="n">
        <v>0</v>
      </c>
      <c r="S168" s="148" t="n">
        <v>0</v>
      </c>
      <c r="T168" s="148" t="n">
        <v>0</v>
      </c>
      <c r="U168" s="148" t="n">
        <v>0</v>
      </c>
      <c r="V168" s="148" t="n">
        <v>0</v>
      </c>
      <c r="W168" s="148" t="n">
        <v>0</v>
      </c>
      <c r="X168" s="148" t="n">
        <v>0</v>
      </c>
      <c r="Y168" s="148" t="n">
        <v>0</v>
      </c>
      <c r="Z168" s="148" t="n">
        <v>0</v>
      </c>
      <c r="AA168" s="148" t="n">
        <v>0</v>
      </c>
      <c r="AB168" s="148" t="n">
        <v>0</v>
      </c>
      <c r="AC168" s="148" t="n">
        <v>0</v>
      </c>
      <c r="AD168" s="148" t="n">
        <v>0</v>
      </c>
      <c r="AE168" s="148" t="n">
        <v>0</v>
      </c>
      <c r="AF168" s="148" t="n">
        <v>0</v>
      </c>
      <c r="AG168" s="148" t="n">
        <v>0</v>
      </c>
      <c r="AH168" s="148" t="n">
        <v>0</v>
      </c>
      <c r="AI168" s="148" t="n">
        <v>0</v>
      </c>
      <c r="AJ168" s="148" t="n">
        <v>0</v>
      </c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8"/>
      <c r="BJ168" s="148"/>
      <c r="BK168" s="148"/>
      <c r="BL168" s="148"/>
      <c r="BM168" s="148"/>
      <c r="BN168" s="148"/>
      <c r="BO168" s="148"/>
      <c r="BP168" s="148"/>
      <c r="BQ168" s="148"/>
      <c r="BR168" s="148"/>
      <c r="BS168" s="148"/>
      <c r="BT168" s="148"/>
      <c r="BU168" s="148"/>
      <c r="BV168" s="148"/>
      <c r="BW168" s="148"/>
      <c r="BX168" s="148"/>
      <c r="BY168" s="148"/>
      <c r="BZ168" s="148"/>
      <c r="CA168" s="148"/>
      <c r="CB168" s="148"/>
      <c r="CC168" s="148"/>
      <c r="CD168" s="148"/>
      <c r="CE168" s="148"/>
      <c r="CF168" s="148"/>
      <c r="CG168" s="148"/>
      <c r="CH168" s="148"/>
      <c r="CI168" s="148"/>
      <c r="CJ168" s="148"/>
      <c r="CK168" s="148"/>
      <c r="CL168" s="148"/>
      <c r="CM168" s="148"/>
      <c r="CN168" s="148"/>
      <c r="CO168" s="148"/>
      <c r="CP168" s="148"/>
      <c r="CQ168" s="148"/>
      <c r="CR168" s="148"/>
      <c r="CS168" s="148"/>
      <c r="CT168" s="148"/>
      <c r="CU168" s="148"/>
      <c r="CV168" s="148"/>
      <c r="CW168" s="148"/>
      <c r="CX168" s="148"/>
      <c r="CY168" s="148"/>
      <c r="CZ168" s="148"/>
      <c r="DA168" s="148"/>
      <c r="DB168" s="148"/>
      <c r="DC168" s="148"/>
      <c r="DD168" s="148"/>
      <c r="DE168" s="148"/>
      <c r="DF168" s="148"/>
      <c r="DG168" s="148"/>
      <c r="DH168" s="148"/>
      <c r="DI168" s="148"/>
      <c r="DJ168" s="148"/>
      <c r="DK168" s="148"/>
      <c r="DL168" s="148"/>
      <c r="DM168" s="148"/>
      <c r="DN168" s="148"/>
    </row>
    <row r="169" customFormat="false" ht="12.75" hidden="false" customHeight="false" outlineLevel="0" collapsed="false">
      <c r="A169" s="0" t="s">
        <v>190</v>
      </c>
      <c r="B169" s="0" t="s">
        <v>192</v>
      </c>
      <c r="C169" s="0" t="n">
        <v>6</v>
      </c>
      <c r="D169" s="0" t="s">
        <v>42</v>
      </c>
      <c r="E169" s="15" t="n">
        <v>-118894924</v>
      </c>
      <c r="F169" s="15" t="n">
        <v>-223154302.17</v>
      </c>
      <c r="G169" s="148" t="n">
        <v>-1193507</v>
      </c>
      <c r="H169" s="148" t="n">
        <v>-6221527.04</v>
      </c>
      <c r="I169" s="148" t="n">
        <v>-776315</v>
      </c>
      <c r="J169" s="148" t="n">
        <v>370185.84</v>
      </c>
      <c r="K169" s="148" t="n">
        <v>14197</v>
      </c>
      <c r="L169" s="148" t="n">
        <v>134223.38</v>
      </c>
      <c r="M169" s="148" t="n">
        <v>1549484</v>
      </c>
      <c r="N169" s="148" t="n">
        <v>2624268.57</v>
      </c>
      <c r="O169" s="148" t="n">
        <v>-1462</v>
      </c>
      <c r="P169" s="148" t="n">
        <v>-6982.89</v>
      </c>
      <c r="Q169" s="148" t="n">
        <v>-37</v>
      </c>
      <c r="R169" s="148" t="n">
        <v>-777.99</v>
      </c>
      <c r="S169" s="148" t="n">
        <v>0</v>
      </c>
      <c r="T169" s="148" t="n">
        <v>-65565.38</v>
      </c>
      <c r="U169" s="148" t="n">
        <v>-70</v>
      </c>
      <c r="V169" s="148" t="n">
        <v>-135.77</v>
      </c>
      <c r="W169" s="148" t="n">
        <v>0</v>
      </c>
      <c r="X169" s="148" t="n">
        <v>-775</v>
      </c>
      <c r="Y169" s="148" t="n">
        <v>0</v>
      </c>
      <c r="Z169" s="148" t="n">
        <v>0</v>
      </c>
      <c r="AA169" s="148" t="n">
        <v>0</v>
      </c>
      <c r="AB169" s="148" t="n">
        <v>0</v>
      </c>
      <c r="AC169" s="148" t="n">
        <v>0</v>
      </c>
      <c r="AD169" s="148" t="n">
        <v>119127.08</v>
      </c>
      <c r="AE169" s="148" t="n">
        <v>0</v>
      </c>
      <c r="AF169" s="148" t="n">
        <v>0</v>
      </c>
      <c r="AG169" s="148" t="n">
        <v>0</v>
      </c>
      <c r="AH169" s="148" t="n">
        <v>0</v>
      </c>
      <c r="AI169" s="148" t="n">
        <v>0</v>
      </c>
      <c r="AJ169" s="148" t="n">
        <v>0</v>
      </c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  <c r="BI169" s="148"/>
      <c r="BJ169" s="148"/>
      <c r="BK169" s="148"/>
      <c r="BL169" s="148"/>
      <c r="BM169" s="148"/>
      <c r="BN169" s="148"/>
      <c r="BO169" s="148"/>
      <c r="BP169" s="148"/>
      <c r="BQ169" s="148"/>
      <c r="BR169" s="148"/>
      <c r="BS169" s="148"/>
      <c r="BT169" s="148"/>
      <c r="BU169" s="148"/>
      <c r="BV169" s="148"/>
      <c r="BW169" s="148"/>
      <c r="BX169" s="148"/>
      <c r="BY169" s="148"/>
      <c r="BZ169" s="148"/>
      <c r="CA169" s="148"/>
      <c r="CB169" s="148"/>
      <c r="CC169" s="148"/>
      <c r="CD169" s="148"/>
      <c r="CE169" s="148"/>
      <c r="CF169" s="148"/>
      <c r="CG169" s="148"/>
      <c r="CH169" s="148"/>
      <c r="CI169" s="148"/>
      <c r="CJ169" s="148"/>
      <c r="CK169" s="148"/>
      <c r="CL169" s="148"/>
      <c r="CM169" s="148"/>
      <c r="CN169" s="148"/>
      <c r="CO169" s="148"/>
      <c r="CP169" s="148"/>
      <c r="CQ169" s="148"/>
      <c r="CR169" s="148"/>
      <c r="CS169" s="148"/>
      <c r="CT169" s="148"/>
      <c r="CU169" s="148"/>
      <c r="CV169" s="148"/>
      <c r="CW169" s="148"/>
      <c r="CX169" s="148"/>
      <c r="CY169" s="148"/>
      <c r="CZ169" s="148"/>
      <c r="DA169" s="148"/>
      <c r="DB169" s="148"/>
      <c r="DC169" s="148"/>
      <c r="DD169" s="148"/>
      <c r="DE169" s="148"/>
      <c r="DF169" s="148"/>
      <c r="DG169" s="148"/>
      <c r="DH169" s="148"/>
      <c r="DI169" s="148"/>
      <c r="DJ169" s="148"/>
      <c r="DK169" s="148"/>
      <c r="DL169" s="148"/>
      <c r="DM169" s="148"/>
      <c r="DN169" s="148"/>
    </row>
    <row r="170" customFormat="false" ht="12.75" hidden="false" customHeight="false" outlineLevel="0" collapsed="false">
      <c r="A170" s="0" t="s">
        <v>190</v>
      </c>
      <c r="B170" s="0" t="s">
        <v>192</v>
      </c>
      <c r="C170" s="0" t="n">
        <v>7</v>
      </c>
      <c r="D170" s="0" t="s">
        <v>43</v>
      </c>
      <c r="E170" s="15" t="n">
        <v>0</v>
      </c>
      <c r="F170" s="15" t="n">
        <v>0</v>
      </c>
      <c r="G170" s="148" t="n">
        <v>0</v>
      </c>
      <c r="H170" s="148" t="n">
        <v>0</v>
      </c>
      <c r="I170" s="148" t="n">
        <v>0</v>
      </c>
      <c r="J170" s="148" t="n">
        <v>0</v>
      </c>
      <c r="K170" s="148" t="n">
        <v>0</v>
      </c>
      <c r="L170" s="148" t="n">
        <v>0</v>
      </c>
      <c r="M170" s="148" t="n">
        <v>0</v>
      </c>
      <c r="N170" s="148" t="n">
        <v>0</v>
      </c>
      <c r="O170" s="148" t="n">
        <v>0</v>
      </c>
      <c r="P170" s="148" t="n">
        <v>0</v>
      </c>
      <c r="Q170" s="148" t="n">
        <v>0</v>
      </c>
      <c r="R170" s="148" t="n">
        <v>0</v>
      </c>
      <c r="S170" s="148" t="n">
        <v>0</v>
      </c>
      <c r="T170" s="148" t="n">
        <v>0</v>
      </c>
      <c r="U170" s="148" t="n">
        <v>0</v>
      </c>
      <c r="V170" s="148" t="n">
        <v>0</v>
      </c>
      <c r="W170" s="148" t="n">
        <v>0</v>
      </c>
      <c r="X170" s="148" t="n">
        <v>0</v>
      </c>
      <c r="Y170" s="148" t="n">
        <v>0</v>
      </c>
      <c r="Z170" s="148" t="n">
        <v>0</v>
      </c>
      <c r="AA170" s="148" t="n">
        <v>0</v>
      </c>
      <c r="AB170" s="148" t="n">
        <v>0</v>
      </c>
      <c r="AC170" s="148" t="n">
        <v>0</v>
      </c>
      <c r="AD170" s="148" t="n">
        <v>0</v>
      </c>
      <c r="AE170" s="148" t="n">
        <v>0</v>
      </c>
      <c r="AF170" s="148" t="n">
        <v>0</v>
      </c>
      <c r="AG170" s="148" t="n">
        <v>0</v>
      </c>
      <c r="AH170" s="148" t="n">
        <v>0</v>
      </c>
      <c r="AI170" s="148" t="n">
        <v>0</v>
      </c>
      <c r="AJ170" s="148" t="n">
        <v>0</v>
      </c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  <c r="BI170" s="148"/>
      <c r="BJ170" s="148"/>
      <c r="BK170" s="148"/>
      <c r="BL170" s="148"/>
      <c r="BM170" s="148"/>
      <c r="BN170" s="148"/>
      <c r="BO170" s="148"/>
      <c r="BP170" s="148"/>
      <c r="BQ170" s="148"/>
      <c r="BR170" s="148"/>
      <c r="BS170" s="148"/>
      <c r="BT170" s="148"/>
      <c r="BU170" s="148"/>
      <c r="BV170" s="148"/>
      <c r="BW170" s="148"/>
      <c r="BX170" s="148"/>
      <c r="BY170" s="148"/>
      <c r="BZ170" s="148"/>
      <c r="CA170" s="148"/>
      <c r="CB170" s="148"/>
      <c r="CC170" s="148"/>
      <c r="CD170" s="148"/>
      <c r="CE170" s="148"/>
      <c r="CF170" s="148"/>
      <c r="CG170" s="148"/>
      <c r="CH170" s="148"/>
      <c r="CI170" s="148"/>
      <c r="CJ170" s="148"/>
      <c r="CK170" s="148"/>
      <c r="CL170" s="148"/>
      <c r="CM170" s="148"/>
      <c r="CN170" s="148"/>
      <c r="CO170" s="148"/>
      <c r="CP170" s="148"/>
      <c r="CQ170" s="148"/>
      <c r="CR170" s="148"/>
      <c r="CS170" s="148"/>
      <c r="CT170" s="148"/>
      <c r="CU170" s="148"/>
      <c r="CV170" s="148"/>
      <c r="CW170" s="148"/>
      <c r="CX170" s="148"/>
      <c r="CY170" s="148"/>
      <c r="CZ170" s="148"/>
      <c r="DA170" s="148"/>
      <c r="DB170" s="148"/>
      <c r="DC170" s="148"/>
      <c r="DD170" s="148"/>
      <c r="DE170" s="148"/>
      <c r="DF170" s="148"/>
      <c r="DG170" s="148"/>
      <c r="DH170" s="148"/>
      <c r="DI170" s="148"/>
      <c r="DJ170" s="148"/>
      <c r="DK170" s="148"/>
      <c r="DL170" s="148"/>
      <c r="DM170" s="148"/>
      <c r="DN170" s="148"/>
    </row>
    <row r="171" customFormat="false" ht="12.75" hidden="false" customHeight="false" outlineLevel="0" collapsed="false">
      <c r="A171" s="0" t="s">
        <v>190</v>
      </c>
      <c r="B171" s="0" t="s">
        <v>192</v>
      </c>
      <c r="C171" s="0" t="n">
        <v>8</v>
      </c>
      <c r="D171" s="0" t="s">
        <v>44</v>
      </c>
      <c r="E171" s="15" t="n">
        <v>-69466461</v>
      </c>
      <c r="F171" s="15" t="n">
        <v>-145653791</v>
      </c>
      <c r="G171" s="148" t="n">
        <v>0</v>
      </c>
      <c r="H171" s="148" t="n">
        <v>0</v>
      </c>
      <c r="I171" s="148" t="n">
        <v>0</v>
      </c>
      <c r="J171" s="148" t="n">
        <v>0</v>
      </c>
      <c r="K171" s="148" t="n">
        <v>459988</v>
      </c>
      <c r="L171" s="148" t="n">
        <v>806778</v>
      </c>
      <c r="M171" s="148" t="n">
        <v>0</v>
      </c>
      <c r="N171" s="148" t="n">
        <v>0</v>
      </c>
      <c r="O171" s="148" t="n">
        <v>0</v>
      </c>
      <c r="P171" s="148" t="n">
        <v>0</v>
      </c>
      <c r="Q171" s="148" t="n">
        <v>0</v>
      </c>
      <c r="R171" s="148" t="n">
        <v>0</v>
      </c>
      <c r="S171" s="148" t="n">
        <v>0</v>
      </c>
      <c r="T171" s="148" t="n">
        <v>0</v>
      </c>
      <c r="U171" s="148" t="n">
        <v>0</v>
      </c>
      <c r="V171" s="148" t="n">
        <v>0</v>
      </c>
      <c r="W171" s="148" t="n">
        <v>-85200</v>
      </c>
      <c r="X171" s="148" t="n">
        <v>-149851</v>
      </c>
      <c r="Y171" s="148" t="n">
        <v>-85200</v>
      </c>
      <c r="Z171" s="148" t="n">
        <v>-149851</v>
      </c>
      <c r="AA171" s="148" t="n">
        <v>-289588</v>
      </c>
      <c r="AB171" s="148" t="n">
        <v>-507076</v>
      </c>
      <c r="AC171" s="148" t="n">
        <v>-499744</v>
      </c>
      <c r="AD171" s="148" t="n">
        <v>-891739</v>
      </c>
      <c r="AE171" s="148" t="n">
        <v>0</v>
      </c>
      <c r="AF171" s="148" t="n">
        <v>0</v>
      </c>
      <c r="AG171" s="148" t="n">
        <v>499744</v>
      </c>
      <c r="AH171" s="148" t="n">
        <v>891739</v>
      </c>
      <c r="AI171" s="148" t="n">
        <v>0</v>
      </c>
      <c r="AJ171" s="148" t="n">
        <v>0</v>
      </c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  <c r="BI171" s="148"/>
      <c r="BJ171" s="148"/>
      <c r="BK171" s="148"/>
      <c r="BL171" s="148"/>
      <c r="BM171" s="148"/>
      <c r="BN171" s="148"/>
      <c r="BO171" s="148"/>
      <c r="BP171" s="148"/>
      <c r="BQ171" s="148"/>
      <c r="BR171" s="148"/>
      <c r="BS171" s="148"/>
      <c r="BT171" s="148"/>
      <c r="BU171" s="148"/>
      <c r="BV171" s="148"/>
      <c r="BW171" s="148"/>
      <c r="BX171" s="148"/>
      <c r="BY171" s="148"/>
      <c r="BZ171" s="148"/>
      <c r="CA171" s="148"/>
      <c r="CB171" s="148"/>
      <c r="CC171" s="148"/>
      <c r="CD171" s="148"/>
      <c r="CE171" s="148"/>
      <c r="CF171" s="148"/>
      <c r="CG171" s="148"/>
      <c r="CH171" s="148"/>
      <c r="CI171" s="148"/>
      <c r="CJ171" s="148"/>
      <c r="CK171" s="148"/>
      <c r="CL171" s="148"/>
      <c r="CM171" s="148"/>
      <c r="CN171" s="148"/>
      <c r="CO171" s="148"/>
      <c r="CP171" s="148"/>
      <c r="CQ171" s="148"/>
      <c r="CR171" s="148"/>
      <c r="CS171" s="148"/>
      <c r="CT171" s="148"/>
      <c r="CU171" s="148"/>
      <c r="CV171" s="148"/>
      <c r="CW171" s="148"/>
      <c r="CX171" s="148"/>
      <c r="CY171" s="148"/>
      <c r="CZ171" s="148"/>
      <c r="DA171" s="148"/>
      <c r="DB171" s="148"/>
      <c r="DC171" s="148"/>
      <c r="DD171" s="148"/>
      <c r="DE171" s="148"/>
      <c r="DF171" s="148"/>
      <c r="DG171" s="148"/>
      <c r="DH171" s="148"/>
      <c r="DI171" s="148"/>
      <c r="DJ171" s="148"/>
      <c r="DK171" s="148"/>
      <c r="DL171" s="148"/>
      <c r="DM171" s="148"/>
      <c r="DN171" s="148"/>
    </row>
    <row r="172" customFormat="false" ht="12.75" hidden="false" customHeight="false" outlineLevel="0" collapsed="false">
      <c r="A172" s="0" t="s">
        <v>190</v>
      </c>
      <c r="B172" s="0" t="s">
        <v>192</v>
      </c>
      <c r="C172" s="0" t="n">
        <v>9</v>
      </c>
      <c r="D172" s="0" t="s">
        <v>45</v>
      </c>
      <c r="E172" s="15" t="n">
        <v>0</v>
      </c>
      <c r="F172" s="15" t="n">
        <v>0</v>
      </c>
      <c r="G172" s="148" t="n">
        <v>0</v>
      </c>
      <c r="H172" s="148" t="n">
        <v>0</v>
      </c>
      <c r="I172" s="148" t="n">
        <v>0</v>
      </c>
      <c r="J172" s="148" t="n">
        <v>0</v>
      </c>
      <c r="K172" s="148" t="n">
        <v>0</v>
      </c>
      <c r="L172" s="148" t="n">
        <v>0</v>
      </c>
      <c r="M172" s="148" t="n">
        <v>0</v>
      </c>
      <c r="N172" s="148" t="n">
        <v>0</v>
      </c>
      <c r="O172" s="148" t="n">
        <v>0</v>
      </c>
      <c r="P172" s="148" t="n">
        <v>0</v>
      </c>
      <c r="Q172" s="148" t="n">
        <v>0</v>
      </c>
      <c r="R172" s="148" t="n">
        <v>0</v>
      </c>
      <c r="S172" s="148" t="n">
        <v>0</v>
      </c>
      <c r="T172" s="148" t="n">
        <v>0</v>
      </c>
      <c r="U172" s="148" t="n">
        <v>0</v>
      </c>
      <c r="V172" s="148" t="n">
        <v>0</v>
      </c>
      <c r="W172" s="148" t="n">
        <v>0</v>
      </c>
      <c r="X172" s="148" t="n">
        <v>0</v>
      </c>
      <c r="Y172" s="148" t="n">
        <v>0</v>
      </c>
      <c r="Z172" s="148" t="n">
        <v>0</v>
      </c>
      <c r="AA172" s="148" t="n">
        <v>0</v>
      </c>
      <c r="AB172" s="148" t="n">
        <v>0</v>
      </c>
      <c r="AC172" s="148" t="n">
        <v>0</v>
      </c>
      <c r="AD172" s="148" t="n">
        <v>0</v>
      </c>
      <c r="AE172" s="148" t="n">
        <v>0</v>
      </c>
      <c r="AF172" s="148" t="n">
        <v>0</v>
      </c>
      <c r="AG172" s="148" t="n">
        <v>0</v>
      </c>
      <c r="AH172" s="148" t="n">
        <v>0</v>
      </c>
      <c r="AI172" s="148" t="n">
        <v>0</v>
      </c>
      <c r="AJ172" s="148" t="n">
        <v>0</v>
      </c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  <c r="BI172" s="148"/>
      <c r="BJ172" s="148"/>
      <c r="BK172" s="148"/>
      <c r="BL172" s="148"/>
      <c r="BM172" s="148"/>
      <c r="BN172" s="148"/>
      <c r="BO172" s="148"/>
      <c r="BP172" s="148"/>
      <c r="BQ172" s="148"/>
      <c r="BR172" s="148"/>
      <c r="BS172" s="148"/>
      <c r="BT172" s="148"/>
      <c r="BU172" s="148"/>
      <c r="BV172" s="148"/>
      <c r="BW172" s="148"/>
      <c r="BX172" s="148"/>
      <c r="BY172" s="148"/>
      <c r="BZ172" s="148"/>
      <c r="CA172" s="148"/>
      <c r="CB172" s="148"/>
      <c r="CC172" s="148"/>
      <c r="CD172" s="148"/>
      <c r="CE172" s="148"/>
      <c r="CF172" s="148"/>
      <c r="CG172" s="148"/>
      <c r="CH172" s="148"/>
      <c r="CI172" s="148"/>
      <c r="CJ172" s="148"/>
      <c r="CK172" s="148"/>
      <c r="CL172" s="148"/>
      <c r="CM172" s="148"/>
      <c r="CN172" s="148"/>
      <c r="CO172" s="148"/>
      <c r="CP172" s="148"/>
      <c r="CQ172" s="148"/>
      <c r="CR172" s="148"/>
      <c r="CS172" s="148"/>
      <c r="CT172" s="148"/>
      <c r="CU172" s="148"/>
      <c r="CV172" s="148"/>
      <c r="CW172" s="148"/>
      <c r="CX172" s="148"/>
      <c r="CY172" s="148"/>
      <c r="CZ172" s="148"/>
      <c r="DA172" s="148"/>
      <c r="DB172" s="148"/>
      <c r="DC172" s="148"/>
      <c r="DD172" s="148"/>
      <c r="DE172" s="148"/>
      <c r="DF172" s="148"/>
      <c r="DG172" s="148"/>
      <c r="DH172" s="148"/>
      <c r="DI172" s="148"/>
      <c r="DJ172" s="148"/>
      <c r="DK172" s="148"/>
      <c r="DL172" s="148"/>
      <c r="DM172" s="148"/>
      <c r="DN172" s="148"/>
    </row>
    <row r="173" customFormat="false" ht="12.75" hidden="false" customHeight="false" outlineLevel="0" collapsed="false">
      <c r="A173" s="0" t="s">
        <v>190</v>
      </c>
      <c r="B173" s="0" t="s">
        <v>192</v>
      </c>
      <c r="C173" s="0" t="n">
        <v>10</v>
      </c>
      <c r="D173" s="0" t="s">
        <v>49</v>
      </c>
      <c r="E173" s="15" t="n">
        <v>1436350</v>
      </c>
      <c r="F173" s="15" t="n">
        <v>2538030.45</v>
      </c>
      <c r="G173" s="148" t="n">
        <v>-111457</v>
      </c>
      <c r="H173" s="148" t="n">
        <v>-196944.519</v>
      </c>
      <c r="I173" s="148" t="n">
        <v>-89715</v>
      </c>
      <c r="J173" s="148" t="n">
        <v>-158526.405</v>
      </c>
      <c r="K173" s="148" t="n">
        <v>24707</v>
      </c>
      <c r="L173" s="148" t="n">
        <v>43657.269</v>
      </c>
      <c r="M173" s="148" t="n">
        <v>0</v>
      </c>
      <c r="N173" s="148" t="n">
        <v>0</v>
      </c>
      <c r="O173" s="148" t="n">
        <v>-48</v>
      </c>
      <c r="P173" s="148" t="n">
        <v>-84.816</v>
      </c>
      <c r="Q173" s="148" t="n">
        <v>0</v>
      </c>
      <c r="R173" s="148" t="n">
        <v>0</v>
      </c>
      <c r="S173" s="148" t="n">
        <v>0</v>
      </c>
      <c r="T173" s="148" t="n">
        <v>0</v>
      </c>
      <c r="U173" s="148" t="n">
        <v>0</v>
      </c>
      <c r="V173" s="148" t="n">
        <v>0</v>
      </c>
      <c r="W173" s="148" t="n">
        <v>0</v>
      </c>
      <c r="X173" s="148" t="n">
        <v>0</v>
      </c>
      <c r="Y173" s="148" t="n">
        <v>0</v>
      </c>
      <c r="Z173" s="148" t="n">
        <v>0</v>
      </c>
      <c r="AA173" s="148" t="n">
        <v>0</v>
      </c>
      <c r="AB173" s="148" t="n">
        <v>0</v>
      </c>
      <c r="AC173" s="148" t="n">
        <v>0</v>
      </c>
      <c r="AD173" s="148" t="n">
        <v>0</v>
      </c>
      <c r="AE173" s="148" t="n">
        <v>0</v>
      </c>
      <c r="AF173" s="148" t="n">
        <v>0</v>
      </c>
      <c r="AG173" s="148" t="n">
        <v>0</v>
      </c>
      <c r="AH173" s="148" t="n">
        <v>0</v>
      </c>
      <c r="AI173" s="148" t="n">
        <v>0</v>
      </c>
      <c r="AJ173" s="148" t="n">
        <v>0</v>
      </c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148"/>
      <c r="BN173" s="148"/>
      <c r="BO173" s="148"/>
      <c r="BP173" s="148"/>
      <c r="BQ173" s="148"/>
      <c r="BR173" s="148"/>
      <c r="BS173" s="148"/>
      <c r="BT173" s="148"/>
      <c r="BU173" s="148"/>
      <c r="BV173" s="148"/>
      <c r="BW173" s="148"/>
      <c r="BX173" s="148"/>
      <c r="BY173" s="148"/>
      <c r="BZ173" s="148"/>
      <c r="CA173" s="148"/>
      <c r="CB173" s="148"/>
      <c r="CC173" s="148"/>
      <c r="CD173" s="148"/>
      <c r="CE173" s="148"/>
      <c r="CF173" s="148"/>
      <c r="CG173" s="148"/>
      <c r="CH173" s="148"/>
      <c r="CI173" s="148"/>
      <c r="CJ173" s="148"/>
      <c r="CK173" s="148"/>
      <c r="CL173" s="148"/>
      <c r="CM173" s="148"/>
      <c r="CN173" s="148"/>
      <c r="CO173" s="148"/>
      <c r="CP173" s="148"/>
      <c r="CQ173" s="148"/>
      <c r="CR173" s="148"/>
      <c r="CS173" s="148"/>
      <c r="CT173" s="148"/>
      <c r="CU173" s="148"/>
      <c r="CV173" s="148"/>
      <c r="CW173" s="148"/>
      <c r="CX173" s="148"/>
      <c r="CY173" s="148"/>
      <c r="CZ173" s="148"/>
      <c r="DA173" s="148"/>
      <c r="DB173" s="148"/>
      <c r="DC173" s="148"/>
      <c r="DD173" s="148"/>
      <c r="DE173" s="148"/>
      <c r="DF173" s="148"/>
      <c r="DG173" s="148"/>
      <c r="DH173" s="148"/>
      <c r="DI173" s="148"/>
      <c r="DJ173" s="148"/>
      <c r="DK173" s="148"/>
      <c r="DL173" s="148"/>
      <c r="DM173" s="148"/>
      <c r="DN173" s="148"/>
    </row>
    <row r="174" customFormat="false" ht="12.75" hidden="false" customHeight="false" outlineLevel="0" collapsed="false">
      <c r="A174" s="0" t="s">
        <v>190</v>
      </c>
      <c r="B174" s="0" t="s">
        <v>192</v>
      </c>
      <c r="C174" s="0" t="n">
        <v>11</v>
      </c>
      <c r="D174" s="0" t="s">
        <v>52</v>
      </c>
      <c r="E174" s="15" t="n">
        <v>9657096</v>
      </c>
      <c r="F174" s="15" t="n">
        <v>17557451.59</v>
      </c>
      <c r="G174" s="148" t="n">
        <v>0</v>
      </c>
      <c r="H174" s="148" t="n">
        <v>0</v>
      </c>
      <c r="I174" s="148" t="n">
        <v>0</v>
      </c>
      <c r="J174" s="148" t="n">
        <v>0</v>
      </c>
      <c r="K174" s="148" t="n">
        <v>0</v>
      </c>
      <c r="L174" s="148" t="n">
        <v>0</v>
      </c>
      <c r="M174" s="148" t="n">
        <v>0</v>
      </c>
      <c r="N174" s="148" t="n">
        <v>0</v>
      </c>
      <c r="O174" s="148" t="n">
        <v>0</v>
      </c>
      <c r="P174" s="148" t="n">
        <v>0</v>
      </c>
      <c r="Q174" s="148" t="n">
        <v>0</v>
      </c>
      <c r="R174" s="148" t="n">
        <v>0</v>
      </c>
      <c r="S174" s="148" t="n">
        <v>0</v>
      </c>
      <c r="T174" s="148" t="n">
        <v>0</v>
      </c>
      <c r="U174" s="148" t="n">
        <v>0</v>
      </c>
      <c r="V174" s="148" t="n">
        <v>0</v>
      </c>
      <c r="W174" s="148" t="n">
        <v>0</v>
      </c>
      <c r="X174" s="148" t="n">
        <v>0</v>
      </c>
      <c r="Y174" s="148" t="n">
        <v>0</v>
      </c>
      <c r="Z174" s="148" t="n">
        <v>0</v>
      </c>
      <c r="AA174" s="148" t="n">
        <v>0</v>
      </c>
      <c r="AB174" s="148" t="n">
        <v>0</v>
      </c>
      <c r="AC174" s="148" t="n">
        <v>0</v>
      </c>
      <c r="AD174" s="148" t="n">
        <v>0</v>
      </c>
      <c r="AE174" s="148" t="n">
        <v>0</v>
      </c>
      <c r="AF174" s="148" t="n">
        <v>0</v>
      </c>
      <c r="AG174" s="148" t="n">
        <v>0</v>
      </c>
      <c r="AH174" s="148" t="n">
        <v>0</v>
      </c>
      <c r="AI174" s="148" t="n">
        <v>0</v>
      </c>
      <c r="AJ174" s="148" t="n">
        <v>0</v>
      </c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48"/>
      <c r="BJ174" s="148"/>
      <c r="BK174" s="148"/>
      <c r="BL174" s="148"/>
      <c r="BM174" s="148"/>
      <c r="BN174" s="148"/>
      <c r="BO174" s="148"/>
      <c r="BP174" s="148"/>
      <c r="BQ174" s="148"/>
      <c r="BR174" s="148"/>
      <c r="BS174" s="148"/>
      <c r="BT174" s="148"/>
      <c r="BU174" s="148"/>
      <c r="BV174" s="148"/>
      <c r="BW174" s="148"/>
      <c r="BX174" s="148"/>
      <c r="BY174" s="148"/>
      <c r="BZ174" s="148"/>
      <c r="CA174" s="148"/>
      <c r="CB174" s="148"/>
      <c r="CC174" s="148"/>
      <c r="CD174" s="148"/>
      <c r="CE174" s="148"/>
      <c r="CF174" s="148"/>
      <c r="CG174" s="148"/>
      <c r="CH174" s="148"/>
      <c r="CI174" s="148"/>
      <c r="CJ174" s="148"/>
      <c r="CK174" s="148"/>
      <c r="CL174" s="148"/>
      <c r="CM174" s="148"/>
      <c r="CN174" s="148"/>
      <c r="CO174" s="148"/>
      <c r="CP174" s="148"/>
      <c r="CQ174" s="148"/>
      <c r="CR174" s="148"/>
      <c r="CS174" s="148"/>
      <c r="CT174" s="148"/>
      <c r="CU174" s="148"/>
      <c r="CV174" s="148"/>
      <c r="CW174" s="148"/>
      <c r="CX174" s="148"/>
      <c r="CY174" s="148"/>
      <c r="CZ174" s="148"/>
      <c r="DA174" s="148"/>
      <c r="DB174" s="148"/>
      <c r="DC174" s="148"/>
      <c r="DD174" s="148"/>
      <c r="DE174" s="148"/>
      <c r="DF174" s="148"/>
      <c r="DG174" s="148"/>
      <c r="DH174" s="148"/>
      <c r="DI174" s="148"/>
      <c r="DJ174" s="148"/>
      <c r="DK174" s="148"/>
      <c r="DL174" s="148"/>
      <c r="DM174" s="148"/>
      <c r="DN174" s="148"/>
    </row>
    <row r="175" customFormat="false" ht="12.75" hidden="false" customHeight="false" outlineLevel="0" collapsed="false">
      <c r="A175" s="0" t="s">
        <v>190</v>
      </c>
      <c r="B175" s="0" t="s">
        <v>192</v>
      </c>
      <c r="C175" s="0" t="n">
        <v>12</v>
      </c>
      <c r="D175" s="0" t="s">
        <v>53</v>
      </c>
      <c r="E175" s="15" t="n">
        <v>-4219308</v>
      </c>
      <c r="F175" s="15" t="n">
        <v>-7858604.81</v>
      </c>
      <c r="G175" s="148" t="n">
        <v>7</v>
      </c>
      <c r="H175" s="148" t="n">
        <v>12.36</v>
      </c>
      <c r="I175" s="148" t="n">
        <v>0</v>
      </c>
      <c r="J175" s="148" t="n">
        <v>0</v>
      </c>
      <c r="K175" s="148" t="n">
        <v>0</v>
      </c>
      <c r="L175" s="148" t="n">
        <v>0</v>
      </c>
      <c r="M175" s="148" t="n">
        <v>0</v>
      </c>
      <c r="N175" s="148" t="n">
        <v>0</v>
      </c>
      <c r="O175" s="148" t="n">
        <v>0</v>
      </c>
      <c r="P175" s="148" t="n">
        <v>0</v>
      </c>
      <c r="Q175" s="148" t="n">
        <v>0</v>
      </c>
      <c r="R175" s="148" t="n">
        <v>0</v>
      </c>
      <c r="S175" s="148" t="n">
        <v>0</v>
      </c>
      <c r="T175" s="148" t="n">
        <v>0</v>
      </c>
      <c r="U175" s="148" t="n">
        <v>0</v>
      </c>
      <c r="V175" s="148" t="n">
        <v>0</v>
      </c>
      <c r="W175" s="148" t="n">
        <v>0</v>
      </c>
      <c r="X175" s="148" t="n">
        <v>0</v>
      </c>
      <c r="Y175" s="148" t="n">
        <v>0</v>
      </c>
      <c r="Z175" s="148" t="n">
        <v>0</v>
      </c>
      <c r="AA175" s="148" t="n">
        <v>0</v>
      </c>
      <c r="AB175" s="148" t="n">
        <v>0</v>
      </c>
      <c r="AC175" s="148" t="n">
        <v>0</v>
      </c>
      <c r="AD175" s="148" t="n">
        <v>0</v>
      </c>
      <c r="AE175" s="148" t="n">
        <v>0</v>
      </c>
      <c r="AF175" s="148" t="n">
        <v>0</v>
      </c>
      <c r="AG175" s="148" t="n">
        <v>0</v>
      </c>
      <c r="AH175" s="148" t="n">
        <v>0</v>
      </c>
      <c r="AI175" s="148" t="n">
        <v>0</v>
      </c>
      <c r="AJ175" s="148" t="n">
        <v>0</v>
      </c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48"/>
      <c r="BJ175" s="148"/>
      <c r="BK175" s="148"/>
      <c r="BL175" s="148"/>
      <c r="BM175" s="148"/>
      <c r="BN175" s="148"/>
      <c r="BO175" s="148"/>
      <c r="BP175" s="148"/>
      <c r="BQ175" s="148"/>
      <c r="BR175" s="148"/>
      <c r="BS175" s="148"/>
      <c r="BT175" s="148"/>
      <c r="BU175" s="148"/>
      <c r="BV175" s="148"/>
      <c r="BW175" s="148"/>
      <c r="BX175" s="148"/>
      <c r="BY175" s="148"/>
      <c r="BZ175" s="148"/>
      <c r="CA175" s="148"/>
      <c r="CB175" s="148"/>
      <c r="CC175" s="148"/>
      <c r="CD175" s="148"/>
      <c r="CE175" s="148"/>
      <c r="CF175" s="148"/>
      <c r="CG175" s="148"/>
      <c r="CH175" s="148"/>
      <c r="CI175" s="148"/>
      <c r="CJ175" s="148"/>
      <c r="CK175" s="148"/>
      <c r="CL175" s="148"/>
      <c r="CM175" s="148"/>
      <c r="CN175" s="148"/>
      <c r="CO175" s="148"/>
      <c r="CP175" s="148"/>
      <c r="CQ175" s="148"/>
      <c r="CR175" s="148"/>
      <c r="CS175" s="148"/>
      <c r="CT175" s="148"/>
      <c r="CU175" s="148"/>
      <c r="CV175" s="148"/>
      <c r="CW175" s="148"/>
      <c r="CX175" s="148"/>
      <c r="CY175" s="148"/>
      <c r="CZ175" s="148"/>
      <c r="DA175" s="148"/>
      <c r="DB175" s="148"/>
      <c r="DC175" s="148"/>
      <c r="DD175" s="148"/>
      <c r="DE175" s="148"/>
      <c r="DF175" s="148"/>
      <c r="DG175" s="148"/>
      <c r="DH175" s="148"/>
      <c r="DI175" s="148"/>
      <c r="DJ175" s="148"/>
      <c r="DK175" s="148"/>
      <c r="DL175" s="148"/>
      <c r="DM175" s="148"/>
      <c r="DN175" s="148"/>
    </row>
    <row r="176" customFormat="false" ht="12.75" hidden="false" customHeight="false" outlineLevel="0" collapsed="false">
      <c r="A176" s="0" t="s">
        <v>190</v>
      </c>
      <c r="B176" s="0" t="s">
        <v>192</v>
      </c>
      <c r="C176" s="0" t="n">
        <v>13</v>
      </c>
      <c r="D176" s="0" t="s">
        <v>56</v>
      </c>
      <c r="E176" s="15" t="n">
        <v>-745776</v>
      </c>
      <c r="F176" s="15" t="n">
        <v>-1317786.19</v>
      </c>
      <c r="G176" s="148" t="n">
        <v>-414585</v>
      </c>
      <c r="H176" s="148" t="n">
        <v>-756939.15</v>
      </c>
      <c r="I176" s="148" t="n">
        <v>-158540</v>
      </c>
      <c r="J176" s="148" t="n">
        <v>-228619.58</v>
      </c>
      <c r="K176" s="148" t="n">
        <v>-71999</v>
      </c>
      <c r="L176" s="148" t="n">
        <v>-226582.492</v>
      </c>
      <c r="M176" s="148" t="n">
        <v>469402</v>
      </c>
      <c r="N176" s="148" t="n">
        <v>359803.152</v>
      </c>
      <c r="O176" s="148" t="n">
        <v>154468</v>
      </c>
      <c r="P176" s="148" t="n">
        <v>460417.164</v>
      </c>
      <c r="Q176" s="148" t="n">
        <v>-92</v>
      </c>
      <c r="R176" s="148" t="n">
        <v>-27821.244</v>
      </c>
      <c r="S176" s="148" t="n">
        <v>551418</v>
      </c>
      <c r="T176" s="148" t="n">
        <v>990986.962</v>
      </c>
      <c r="U176" s="148" t="n">
        <v>511</v>
      </c>
      <c r="V176" s="148" t="n">
        <v>65987.646</v>
      </c>
      <c r="W176" s="148" t="n">
        <v>16809</v>
      </c>
      <c r="X176" s="148" t="n">
        <v>330009.428</v>
      </c>
      <c r="Y176" s="148" t="n">
        <v>0</v>
      </c>
      <c r="Z176" s="148" t="n">
        <v>0</v>
      </c>
      <c r="AA176" s="148" t="n">
        <v>0</v>
      </c>
      <c r="AB176" s="148" t="n">
        <v>0</v>
      </c>
      <c r="AC176" s="148" t="n">
        <v>0</v>
      </c>
      <c r="AD176" s="148" t="n">
        <v>0</v>
      </c>
      <c r="AE176" s="148" t="n">
        <v>0</v>
      </c>
      <c r="AF176" s="148" t="n">
        <v>0</v>
      </c>
      <c r="AG176" s="148" t="n">
        <v>0</v>
      </c>
      <c r="AH176" s="148" t="n">
        <v>0</v>
      </c>
      <c r="AI176" s="148" t="n">
        <v>0</v>
      </c>
      <c r="AJ176" s="148" t="n">
        <v>0</v>
      </c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8"/>
      <c r="BJ176" s="148"/>
      <c r="BK176" s="148"/>
      <c r="BL176" s="148"/>
      <c r="BM176" s="148"/>
      <c r="BN176" s="148"/>
      <c r="BO176" s="148"/>
      <c r="BP176" s="148"/>
      <c r="BQ176" s="148"/>
      <c r="BR176" s="148"/>
      <c r="BS176" s="148"/>
      <c r="BT176" s="148"/>
      <c r="BU176" s="148"/>
      <c r="BV176" s="148"/>
      <c r="BW176" s="148"/>
      <c r="BX176" s="148"/>
      <c r="BY176" s="148"/>
      <c r="BZ176" s="148"/>
      <c r="CA176" s="148"/>
      <c r="CB176" s="148"/>
      <c r="CC176" s="148"/>
      <c r="CD176" s="148"/>
      <c r="CE176" s="148"/>
      <c r="CF176" s="148"/>
      <c r="CG176" s="148"/>
      <c r="CH176" s="148"/>
      <c r="CI176" s="148"/>
      <c r="CJ176" s="148"/>
      <c r="CK176" s="148"/>
      <c r="CL176" s="148"/>
      <c r="CM176" s="148"/>
      <c r="CN176" s="148"/>
      <c r="CO176" s="148"/>
      <c r="CP176" s="148"/>
      <c r="CQ176" s="148"/>
      <c r="CR176" s="148"/>
      <c r="CS176" s="148"/>
      <c r="CT176" s="148"/>
      <c r="CU176" s="148"/>
      <c r="CV176" s="148"/>
      <c r="CW176" s="148"/>
      <c r="CX176" s="148"/>
      <c r="CY176" s="148"/>
      <c r="CZ176" s="148"/>
      <c r="DA176" s="148"/>
      <c r="DB176" s="148"/>
      <c r="DC176" s="148"/>
      <c r="DD176" s="148"/>
      <c r="DE176" s="148"/>
      <c r="DF176" s="148"/>
      <c r="DG176" s="148"/>
      <c r="DH176" s="148"/>
      <c r="DI176" s="148"/>
      <c r="DJ176" s="148"/>
      <c r="DK176" s="148"/>
      <c r="DL176" s="148"/>
      <c r="DM176" s="148"/>
      <c r="DN176" s="148"/>
    </row>
    <row r="177" customFormat="false" ht="12.75" hidden="false" customHeight="false" outlineLevel="0" collapsed="false">
      <c r="A177" s="0" t="s">
        <v>190</v>
      </c>
      <c r="B177" s="0" t="s">
        <v>192</v>
      </c>
      <c r="C177" s="0" t="n">
        <v>14</v>
      </c>
      <c r="D177" s="0" t="s">
        <v>57</v>
      </c>
      <c r="E177" s="15" t="n">
        <v>0</v>
      </c>
      <c r="F177" s="15" t="n">
        <v>0</v>
      </c>
      <c r="G177" s="148" t="n">
        <v>-36061</v>
      </c>
      <c r="H177" s="148" t="n">
        <v>-151079.98</v>
      </c>
      <c r="I177" s="148" t="n">
        <v>-537</v>
      </c>
      <c r="J177" s="148" t="n">
        <v>-1040.04</v>
      </c>
      <c r="K177" s="148" t="n">
        <v>-44073</v>
      </c>
      <c r="L177" s="148" t="n">
        <v>-81894.17</v>
      </c>
      <c r="M177" s="148" t="n">
        <v>0</v>
      </c>
      <c r="N177" s="148" t="n">
        <v>0</v>
      </c>
      <c r="O177" s="148" t="n">
        <v>-1247</v>
      </c>
      <c r="P177" s="148" t="n">
        <v>-2295.2</v>
      </c>
      <c r="Q177" s="148" t="n">
        <v>0</v>
      </c>
      <c r="R177" s="148" t="n">
        <v>0</v>
      </c>
      <c r="S177" s="148" t="n">
        <v>0</v>
      </c>
      <c r="T177" s="148" t="n">
        <v>0</v>
      </c>
      <c r="U177" s="148" t="n">
        <v>0</v>
      </c>
      <c r="V177" s="148" t="n">
        <v>0</v>
      </c>
      <c r="W177" s="148" t="n">
        <v>0</v>
      </c>
      <c r="X177" s="148" t="n">
        <v>0</v>
      </c>
      <c r="Y177" s="148" t="n">
        <v>0</v>
      </c>
      <c r="Z177" s="148" t="n">
        <v>0</v>
      </c>
      <c r="AA177" s="148" t="n">
        <v>0</v>
      </c>
      <c r="AB177" s="148" t="n">
        <v>0</v>
      </c>
      <c r="AC177" s="148" t="n">
        <v>0</v>
      </c>
      <c r="AD177" s="148" t="n">
        <v>0</v>
      </c>
      <c r="AE177" s="148" t="n">
        <v>0</v>
      </c>
      <c r="AF177" s="148" t="n">
        <v>0</v>
      </c>
      <c r="AG177" s="148" t="n">
        <v>0</v>
      </c>
      <c r="AH177" s="148" t="n">
        <v>0</v>
      </c>
      <c r="AI177" s="148" t="n">
        <v>0</v>
      </c>
      <c r="AJ177" s="148" t="n">
        <v>0</v>
      </c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8"/>
      <c r="BJ177" s="148"/>
      <c r="BK177" s="148"/>
      <c r="BL177" s="148"/>
      <c r="BM177" s="148"/>
      <c r="BN177" s="148"/>
      <c r="BO177" s="148"/>
      <c r="BP177" s="148"/>
      <c r="BQ177" s="148"/>
      <c r="BR177" s="148"/>
      <c r="BS177" s="148"/>
      <c r="BT177" s="148"/>
      <c r="BU177" s="148"/>
      <c r="BV177" s="148"/>
      <c r="BW177" s="148"/>
      <c r="BX177" s="148"/>
      <c r="BY177" s="148"/>
      <c r="BZ177" s="148"/>
      <c r="CA177" s="148"/>
      <c r="CB177" s="148"/>
      <c r="CC177" s="148"/>
      <c r="CD177" s="148"/>
      <c r="CE177" s="148"/>
      <c r="CF177" s="148"/>
      <c r="CG177" s="148"/>
      <c r="CH177" s="148"/>
      <c r="CI177" s="148"/>
      <c r="CJ177" s="148"/>
      <c r="CK177" s="148"/>
      <c r="CL177" s="148"/>
      <c r="CM177" s="148"/>
      <c r="CN177" s="148"/>
      <c r="CO177" s="148"/>
      <c r="CP177" s="148"/>
      <c r="CQ177" s="148"/>
      <c r="CR177" s="148"/>
      <c r="CS177" s="148"/>
      <c r="CT177" s="148"/>
      <c r="CU177" s="148"/>
      <c r="CV177" s="148"/>
      <c r="CW177" s="148"/>
      <c r="CX177" s="148"/>
      <c r="CY177" s="148"/>
      <c r="CZ177" s="148"/>
      <c r="DA177" s="148"/>
      <c r="DB177" s="148"/>
      <c r="DC177" s="148"/>
      <c r="DD177" s="148"/>
      <c r="DE177" s="148"/>
      <c r="DF177" s="148"/>
      <c r="DG177" s="148"/>
      <c r="DH177" s="148"/>
      <c r="DI177" s="148"/>
      <c r="DJ177" s="148"/>
      <c r="DK177" s="148"/>
      <c r="DL177" s="148"/>
      <c r="DM177" s="148"/>
      <c r="DN177" s="148"/>
    </row>
    <row r="178" customFormat="false" ht="12.75" hidden="false" customHeight="false" outlineLevel="0" collapsed="false">
      <c r="A178" s="0" t="s">
        <v>190</v>
      </c>
      <c r="B178" s="0" t="s">
        <v>192</v>
      </c>
      <c r="C178" s="0" t="n">
        <v>15</v>
      </c>
      <c r="D178" s="0" t="s">
        <v>58</v>
      </c>
      <c r="E178" s="15" t="n">
        <v>0</v>
      </c>
      <c r="F178" s="15" t="n">
        <v>0</v>
      </c>
      <c r="G178" s="148" t="n">
        <v>239550</v>
      </c>
      <c r="H178" s="148" t="n">
        <v>440743.3</v>
      </c>
      <c r="I178" s="148" t="n">
        <v>31204</v>
      </c>
      <c r="J178" s="148" t="n">
        <v>56276.46</v>
      </c>
      <c r="K178" s="148" t="n">
        <v>6461</v>
      </c>
      <c r="L178" s="148" t="n">
        <v>11932.44</v>
      </c>
      <c r="M178" s="148" t="n">
        <v>741</v>
      </c>
      <c r="N178" s="148" t="n">
        <v>1407.9</v>
      </c>
      <c r="O178" s="148" t="n">
        <v>2164</v>
      </c>
      <c r="P178" s="148" t="n">
        <v>3869.66</v>
      </c>
      <c r="Q178" s="148" t="n">
        <v>0</v>
      </c>
      <c r="R178" s="148" t="n">
        <v>0</v>
      </c>
      <c r="S178" s="148" t="n">
        <v>0</v>
      </c>
      <c r="T178" s="148" t="n">
        <v>0</v>
      </c>
      <c r="U178" s="148" t="n">
        <v>0</v>
      </c>
      <c r="V178" s="148" t="n">
        <v>0</v>
      </c>
      <c r="W178" s="148" t="n">
        <v>0</v>
      </c>
      <c r="X178" s="148" t="n">
        <v>0</v>
      </c>
      <c r="Y178" s="148" t="n">
        <v>0</v>
      </c>
      <c r="Z178" s="148" t="n">
        <v>0</v>
      </c>
      <c r="AA178" s="148" t="n">
        <v>0</v>
      </c>
      <c r="AB178" s="148" t="n">
        <v>0</v>
      </c>
      <c r="AC178" s="148" t="n">
        <v>0</v>
      </c>
      <c r="AD178" s="148" t="n">
        <v>0</v>
      </c>
      <c r="AE178" s="148" t="n">
        <v>0</v>
      </c>
      <c r="AF178" s="148" t="n">
        <v>0</v>
      </c>
      <c r="AG178" s="148" t="n">
        <v>0</v>
      </c>
      <c r="AH178" s="148" t="n">
        <v>0</v>
      </c>
      <c r="AI178" s="148" t="n">
        <v>0</v>
      </c>
      <c r="AJ178" s="148" t="n">
        <v>0</v>
      </c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8"/>
      <c r="BJ178" s="148"/>
      <c r="BK178" s="148"/>
      <c r="BL178" s="148"/>
      <c r="BM178" s="148"/>
      <c r="BN178" s="148"/>
      <c r="BO178" s="148"/>
      <c r="BP178" s="148"/>
      <c r="BQ178" s="148"/>
      <c r="BR178" s="148"/>
      <c r="BS178" s="148"/>
      <c r="BT178" s="148"/>
      <c r="BU178" s="148"/>
      <c r="BV178" s="148"/>
      <c r="BW178" s="148"/>
      <c r="BX178" s="148"/>
      <c r="BY178" s="148"/>
      <c r="BZ178" s="148"/>
      <c r="CA178" s="148"/>
      <c r="CB178" s="148"/>
      <c r="CC178" s="148"/>
      <c r="CD178" s="148"/>
      <c r="CE178" s="148"/>
      <c r="CF178" s="148"/>
      <c r="CG178" s="148"/>
      <c r="CH178" s="148"/>
      <c r="CI178" s="148"/>
      <c r="CJ178" s="148"/>
      <c r="CK178" s="148"/>
      <c r="CL178" s="148"/>
      <c r="CM178" s="148"/>
      <c r="CN178" s="148"/>
      <c r="CO178" s="148"/>
      <c r="CP178" s="148"/>
      <c r="CQ178" s="148"/>
      <c r="CR178" s="148"/>
      <c r="CS178" s="148"/>
      <c r="CT178" s="148"/>
      <c r="CU178" s="148"/>
      <c r="CV178" s="148"/>
      <c r="CW178" s="148"/>
      <c r="CX178" s="148"/>
      <c r="CY178" s="148"/>
      <c r="CZ178" s="148"/>
      <c r="DA178" s="148"/>
      <c r="DB178" s="148"/>
      <c r="DC178" s="148"/>
      <c r="DD178" s="148"/>
      <c r="DE178" s="148"/>
      <c r="DF178" s="148"/>
      <c r="DG178" s="148"/>
      <c r="DH178" s="148"/>
      <c r="DI178" s="148"/>
      <c r="DJ178" s="148"/>
      <c r="DK178" s="148"/>
      <c r="DL178" s="148"/>
      <c r="DM178" s="148"/>
      <c r="DN178" s="148"/>
    </row>
    <row r="179" customFormat="false" ht="12.75" hidden="false" customHeight="false" outlineLevel="0" collapsed="false">
      <c r="A179" s="0" t="s">
        <v>190</v>
      </c>
      <c r="B179" s="0" t="s">
        <v>192</v>
      </c>
      <c r="C179" s="0" t="n">
        <v>16</v>
      </c>
      <c r="D179" s="0" t="s">
        <v>59</v>
      </c>
      <c r="E179" s="15" t="n">
        <v>-83068</v>
      </c>
      <c r="F179" s="15" t="n">
        <v>-0.01</v>
      </c>
      <c r="G179" s="148" t="n">
        <v>362643</v>
      </c>
      <c r="H179" s="148" t="n">
        <v>0</v>
      </c>
      <c r="I179" s="148" t="n">
        <v>0</v>
      </c>
      <c r="J179" s="148" t="n">
        <v>0</v>
      </c>
      <c r="K179" s="148" t="n">
        <v>50000</v>
      </c>
      <c r="L179" s="148" t="n">
        <v>0</v>
      </c>
      <c r="M179" s="148" t="n">
        <v>-362575</v>
      </c>
      <c r="N179" s="148" t="n">
        <v>0</v>
      </c>
      <c r="O179" s="148" t="n">
        <v>0</v>
      </c>
      <c r="P179" s="148" t="n">
        <v>0</v>
      </c>
      <c r="Q179" s="148" t="n">
        <v>0</v>
      </c>
      <c r="R179" s="148" t="n">
        <v>0</v>
      </c>
      <c r="S179" s="148" t="n">
        <v>0</v>
      </c>
      <c r="T179" s="148" t="n">
        <v>0</v>
      </c>
      <c r="U179" s="148" t="n">
        <v>0</v>
      </c>
      <c r="V179" s="148" t="n">
        <v>0</v>
      </c>
      <c r="W179" s="148" t="n">
        <v>0</v>
      </c>
      <c r="X179" s="148" t="n">
        <v>-56931</v>
      </c>
      <c r="Y179" s="148" t="n">
        <v>0</v>
      </c>
      <c r="Z179" s="148" t="n">
        <v>0</v>
      </c>
      <c r="AA179" s="148" t="n">
        <v>0</v>
      </c>
      <c r="AB179" s="148" t="n">
        <v>0</v>
      </c>
      <c r="AC179" s="148" t="n">
        <v>0</v>
      </c>
      <c r="AD179" s="148" t="n">
        <v>0</v>
      </c>
      <c r="AE179" s="148" t="n">
        <v>0</v>
      </c>
      <c r="AF179" s="148" t="n">
        <v>0</v>
      </c>
      <c r="AG179" s="148" t="n">
        <v>0</v>
      </c>
      <c r="AH179" s="148" t="n">
        <v>0</v>
      </c>
      <c r="AI179" s="148" t="n">
        <v>0</v>
      </c>
      <c r="AJ179" s="148" t="n">
        <v>0</v>
      </c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  <c r="BI179" s="148"/>
      <c r="BJ179" s="148"/>
      <c r="BK179" s="148"/>
      <c r="BL179" s="148"/>
      <c r="BM179" s="148"/>
      <c r="BN179" s="148"/>
      <c r="BO179" s="148"/>
      <c r="BP179" s="148"/>
      <c r="BQ179" s="148"/>
      <c r="BR179" s="148"/>
      <c r="BS179" s="148"/>
      <c r="BT179" s="148"/>
      <c r="BU179" s="148"/>
      <c r="BV179" s="148"/>
      <c r="BW179" s="148"/>
      <c r="BX179" s="148"/>
      <c r="BY179" s="148"/>
      <c r="BZ179" s="148"/>
      <c r="CA179" s="148"/>
      <c r="CB179" s="148"/>
      <c r="CC179" s="148"/>
      <c r="CD179" s="148"/>
      <c r="CE179" s="148"/>
      <c r="CF179" s="148"/>
      <c r="CG179" s="148"/>
      <c r="CH179" s="148"/>
      <c r="CI179" s="148"/>
      <c r="CJ179" s="148"/>
      <c r="CK179" s="148"/>
      <c r="CL179" s="148"/>
      <c r="CM179" s="148"/>
      <c r="CN179" s="148"/>
      <c r="CO179" s="148"/>
      <c r="CP179" s="148"/>
      <c r="CQ179" s="148"/>
      <c r="CR179" s="148"/>
      <c r="CS179" s="148"/>
      <c r="CT179" s="148"/>
      <c r="CU179" s="148"/>
      <c r="CV179" s="148"/>
      <c r="CW179" s="148"/>
      <c r="CX179" s="148"/>
      <c r="CY179" s="148"/>
      <c r="CZ179" s="148"/>
      <c r="DA179" s="148"/>
      <c r="DB179" s="148"/>
      <c r="DC179" s="148"/>
      <c r="DD179" s="148"/>
      <c r="DE179" s="148"/>
      <c r="DF179" s="148"/>
      <c r="DG179" s="148"/>
      <c r="DH179" s="148"/>
      <c r="DI179" s="148"/>
      <c r="DJ179" s="148"/>
      <c r="DK179" s="148"/>
      <c r="DL179" s="148"/>
      <c r="DM179" s="148"/>
      <c r="DN179" s="148"/>
    </row>
    <row r="180" customFormat="false" ht="12.75" hidden="false" customHeight="false" outlineLevel="0" collapsed="false">
      <c r="A180" s="0" t="s">
        <v>190</v>
      </c>
      <c r="B180" s="0" t="s">
        <v>192</v>
      </c>
      <c r="C180" s="0" t="n">
        <v>17</v>
      </c>
      <c r="D180" s="0" t="s">
        <v>176</v>
      </c>
      <c r="E180" s="15" t="n">
        <v>60065</v>
      </c>
      <c r="F180" s="15" t="n">
        <v>105113.75</v>
      </c>
      <c r="G180" s="148" t="n">
        <v>975</v>
      </c>
      <c r="H180" s="148" t="n">
        <v>1706.25</v>
      </c>
      <c r="I180" s="148" t="n">
        <v>0</v>
      </c>
      <c r="J180" s="148" t="n">
        <v>0</v>
      </c>
      <c r="K180" s="148" t="n">
        <v>0</v>
      </c>
      <c r="L180" s="148" t="n">
        <v>0</v>
      </c>
      <c r="M180" s="148" t="n">
        <v>0</v>
      </c>
      <c r="N180" s="148" t="n">
        <v>0</v>
      </c>
      <c r="O180" s="148" t="n">
        <v>-114832</v>
      </c>
      <c r="P180" s="148" t="n">
        <v>-265836.08</v>
      </c>
      <c r="Q180" s="148" t="n">
        <v>0</v>
      </c>
      <c r="R180" s="148" t="n">
        <v>0</v>
      </c>
      <c r="S180" s="148" t="n">
        <v>0</v>
      </c>
      <c r="T180" s="148" t="n">
        <v>0</v>
      </c>
      <c r="U180" s="148" t="n">
        <v>0</v>
      </c>
      <c r="V180" s="148" t="n">
        <v>0</v>
      </c>
      <c r="W180" s="148" t="n">
        <v>0</v>
      </c>
      <c r="X180" s="148" t="n">
        <v>0</v>
      </c>
      <c r="Y180" s="148" t="n">
        <v>0</v>
      </c>
      <c r="Z180" s="148" t="n">
        <v>-0.02</v>
      </c>
      <c r="AA180" s="148" t="n">
        <v>0</v>
      </c>
      <c r="AB180" s="148" t="n">
        <v>0</v>
      </c>
      <c r="AC180" s="148" t="n">
        <v>0</v>
      </c>
      <c r="AD180" s="148" t="n">
        <v>0</v>
      </c>
      <c r="AE180" s="148" t="n">
        <v>0</v>
      </c>
      <c r="AF180" s="148" t="n">
        <v>0</v>
      </c>
      <c r="AG180" s="148" t="n">
        <v>0</v>
      </c>
      <c r="AH180" s="148" t="n">
        <v>0</v>
      </c>
      <c r="AI180" s="148" t="n">
        <v>0</v>
      </c>
      <c r="AJ180" s="148" t="n">
        <v>0</v>
      </c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  <c r="BI180" s="148"/>
      <c r="BJ180" s="148"/>
      <c r="BK180" s="148"/>
      <c r="BL180" s="148"/>
      <c r="BM180" s="148"/>
      <c r="BN180" s="148"/>
      <c r="BO180" s="148"/>
      <c r="BP180" s="148"/>
      <c r="BQ180" s="148"/>
      <c r="BR180" s="148"/>
      <c r="BS180" s="148"/>
      <c r="BT180" s="148"/>
      <c r="BU180" s="148"/>
      <c r="BV180" s="148"/>
      <c r="BW180" s="148"/>
      <c r="BX180" s="148"/>
      <c r="BY180" s="148"/>
      <c r="BZ180" s="148"/>
      <c r="CA180" s="148"/>
      <c r="CB180" s="148"/>
      <c r="CC180" s="148"/>
      <c r="CD180" s="148"/>
      <c r="CE180" s="148"/>
      <c r="CF180" s="148"/>
      <c r="CG180" s="148"/>
      <c r="CH180" s="148"/>
      <c r="CI180" s="148"/>
      <c r="CJ180" s="148"/>
      <c r="CK180" s="148"/>
      <c r="CL180" s="148"/>
      <c r="CM180" s="148"/>
      <c r="CN180" s="148"/>
      <c r="CO180" s="148"/>
      <c r="CP180" s="148"/>
      <c r="CQ180" s="148"/>
      <c r="CR180" s="148"/>
      <c r="CS180" s="148"/>
      <c r="CT180" s="148"/>
      <c r="CU180" s="148"/>
      <c r="CV180" s="148"/>
      <c r="CW180" s="148"/>
      <c r="CX180" s="148"/>
      <c r="CY180" s="148"/>
      <c r="CZ180" s="148"/>
      <c r="DA180" s="148"/>
      <c r="DB180" s="148"/>
      <c r="DC180" s="148"/>
      <c r="DD180" s="148"/>
      <c r="DE180" s="148"/>
      <c r="DF180" s="148"/>
      <c r="DG180" s="148"/>
      <c r="DH180" s="148"/>
      <c r="DI180" s="148"/>
      <c r="DJ180" s="148"/>
      <c r="DK180" s="148"/>
      <c r="DL180" s="148"/>
      <c r="DM180" s="148"/>
      <c r="DN180" s="148"/>
    </row>
    <row r="181" customFormat="false" ht="12.75" hidden="false" customHeight="false" outlineLevel="0" collapsed="false">
      <c r="A181" s="0" t="s">
        <v>190</v>
      </c>
      <c r="B181" s="0" t="s">
        <v>192</v>
      </c>
      <c r="C181" s="0" t="n">
        <v>18</v>
      </c>
      <c r="D181" s="0" t="s">
        <v>177</v>
      </c>
      <c r="E181" s="15" t="n">
        <v>-14105365</v>
      </c>
      <c r="F181" s="15" t="n">
        <v>-32062854.19</v>
      </c>
      <c r="G181" s="148" t="n">
        <v>376988</v>
      </c>
      <c r="H181" s="148" t="n">
        <v>-14906904.16</v>
      </c>
      <c r="I181" s="148" t="n">
        <v>215035</v>
      </c>
      <c r="J181" s="148" t="n">
        <v>459176.04</v>
      </c>
      <c r="K181" s="148" t="n">
        <v>-102539</v>
      </c>
      <c r="L181" s="148" t="n">
        <v>15551056.92</v>
      </c>
      <c r="M181" s="148" t="n">
        <v>114832</v>
      </c>
      <c r="N181" s="148" t="n">
        <v>265836.08</v>
      </c>
      <c r="O181" s="148" t="n">
        <v>-150799</v>
      </c>
      <c r="P181" s="148" t="n">
        <v>-305959.12</v>
      </c>
      <c r="Q181" s="148" t="n">
        <v>-1</v>
      </c>
      <c r="R181" s="148" t="n">
        <v>2624139.95</v>
      </c>
      <c r="S181" s="148" t="n">
        <v>-555626</v>
      </c>
      <c r="T181" s="148" t="n">
        <v>-0.01</v>
      </c>
      <c r="U181" s="148" t="n">
        <v>0</v>
      </c>
      <c r="V181" s="148" t="n">
        <v>0</v>
      </c>
      <c r="W181" s="148" t="n">
        <v>1700650</v>
      </c>
      <c r="X181" s="148" t="n">
        <v>0.05</v>
      </c>
      <c r="Y181" s="148" t="n">
        <v>0</v>
      </c>
      <c r="Z181" s="148" t="n">
        <v>0</v>
      </c>
      <c r="AA181" s="148" t="n">
        <v>0</v>
      </c>
      <c r="AB181" s="148" t="n">
        <v>0</v>
      </c>
      <c r="AC181" s="148" t="n">
        <v>0</v>
      </c>
      <c r="AD181" s="148" t="n">
        <v>0</v>
      </c>
      <c r="AE181" s="148" t="n">
        <v>0</v>
      </c>
      <c r="AF181" s="148" t="n">
        <v>0</v>
      </c>
      <c r="AG181" s="148" t="n">
        <v>0</v>
      </c>
      <c r="AH181" s="148" t="n">
        <v>0</v>
      </c>
      <c r="AI181" s="148" t="n">
        <v>0</v>
      </c>
      <c r="AJ181" s="148" t="n">
        <v>0</v>
      </c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  <c r="BI181" s="148"/>
      <c r="BJ181" s="148"/>
      <c r="BK181" s="148"/>
      <c r="BL181" s="148"/>
      <c r="BM181" s="148"/>
      <c r="BN181" s="148"/>
      <c r="BO181" s="148"/>
      <c r="BP181" s="148"/>
      <c r="BQ181" s="148"/>
      <c r="BR181" s="148"/>
      <c r="BS181" s="148"/>
      <c r="BT181" s="148"/>
      <c r="BU181" s="148"/>
      <c r="BV181" s="148"/>
      <c r="BW181" s="148"/>
      <c r="BX181" s="148"/>
      <c r="BY181" s="148"/>
      <c r="BZ181" s="148"/>
      <c r="CA181" s="148"/>
      <c r="CB181" s="148"/>
      <c r="CC181" s="148"/>
      <c r="CD181" s="148"/>
      <c r="CE181" s="148"/>
      <c r="CF181" s="148"/>
      <c r="CG181" s="148"/>
      <c r="CH181" s="148"/>
      <c r="CI181" s="148"/>
      <c r="CJ181" s="148"/>
      <c r="CK181" s="148"/>
      <c r="CL181" s="148"/>
      <c r="CM181" s="148"/>
      <c r="CN181" s="148"/>
      <c r="CO181" s="148"/>
      <c r="CP181" s="148"/>
      <c r="CQ181" s="148"/>
      <c r="CR181" s="148"/>
      <c r="CS181" s="148"/>
      <c r="CT181" s="148"/>
      <c r="CU181" s="148"/>
      <c r="CV181" s="148"/>
      <c r="CW181" s="148"/>
      <c r="CX181" s="148"/>
      <c r="CY181" s="148"/>
      <c r="CZ181" s="148"/>
      <c r="DA181" s="148"/>
      <c r="DB181" s="148"/>
      <c r="DC181" s="148"/>
      <c r="DD181" s="148"/>
      <c r="DE181" s="148"/>
      <c r="DF181" s="148"/>
      <c r="DG181" s="148"/>
      <c r="DH181" s="148"/>
      <c r="DI181" s="148"/>
      <c r="DJ181" s="148"/>
      <c r="DK181" s="148"/>
      <c r="DL181" s="148"/>
      <c r="DM181" s="148"/>
      <c r="DN181" s="148"/>
    </row>
    <row r="182" customFormat="false" ht="12.75" hidden="false" customHeight="false" outlineLevel="0" collapsed="false">
      <c r="A182" s="0" t="s">
        <v>190</v>
      </c>
      <c r="B182" s="0" t="s">
        <v>192</v>
      </c>
      <c r="C182" s="0" t="n">
        <v>19</v>
      </c>
      <c r="D182" s="0" t="s">
        <v>64</v>
      </c>
      <c r="E182" s="15" t="n">
        <v>0</v>
      </c>
      <c r="F182" s="15" t="n">
        <v>0</v>
      </c>
      <c r="G182" s="148" t="n">
        <v>0</v>
      </c>
      <c r="H182" s="148" t="n">
        <v>0</v>
      </c>
      <c r="I182" s="148" t="n">
        <v>0</v>
      </c>
      <c r="J182" s="148" t="n">
        <v>0</v>
      </c>
      <c r="K182" s="148" t="n">
        <v>0</v>
      </c>
      <c r="L182" s="148" t="n">
        <v>0</v>
      </c>
      <c r="M182" s="148" t="n">
        <v>0</v>
      </c>
      <c r="N182" s="148" t="n">
        <v>0</v>
      </c>
      <c r="O182" s="148" t="n">
        <v>0</v>
      </c>
      <c r="P182" s="148" t="n">
        <v>0</v>
      </c>
      <c r="Q182" s="148" t="n">
        <v>0</v>
      </c>
      <c r="R182" s="148" t="n">
        <v>0</v>
      </c>
      <c r="S182" s="148" t="n">
        <v>0</v>
      </c>
      <c r="T182" s="148" t="n">
        <v>0</v>
      </c>
      <c r="U182" s="148" t="n">
        <v>0</v>
      </c>
      <c r="V182" s="148" t="n">
        <v>0</v>
      </c>
      <c r="W182" s="148" t="n">
        <v>0</v>
      </c>
      <c r="X182" s="148" t="n">
        <v>0</v>
      </c>
      <c r="Y182" s="148" t="n">
        <v>0</v>
      </c>
      <c r="Z182" s="148" t="n">
        <v>0</v>
      </c>
      <c r="AA182" s="148" t="n">
        <v>0</v>
      </c>
      <c r="AB182" s="148" t="n">
        <v>0</v>
      </c>
      <c r="AC182" s="148" t="n">
        <v>0</v>
      </c>
      <c r="AD182" s="148" t="n">
        <v>0</v>
      </c>
      <c r="AE182" s="148" t="n">
        <v>0</v>
      </c>
      <c r="AF182" s="148" t="n">
        <v>0</v>
      </c>
      <c r="AG182" s="148" t="n">
        <v>0</v>
      </c>
      <c r="AH182" s="148" t="n">
        <v>0</v>
      </c>
      <c r="AI182" s="148" t="n">
        <v>0</v>
      </c>
      <c r="AJ182" s="148" t="n">
        <v>0</v>
      </c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  <c r="BI182" s="148"/>
      <c r="BJ182" s="148"/>
      <c r="BK182" s="148"/>
      <c r="BL182" s="148"/>
      <c r="BM182" s="148"/>
      <c r="BN182" s="148"/>
      <c r="BO182" s="148"/>
      <c r="BP182" s="148"/>
      <c r="BQ182" s="148"/>
      <c r="BR182" s="148"/>
      <c r="BS182" s="148"/>
      <c r="BT182" s="148"/>
      <c r="BU182" s="148"/>
      <c r="BV182" s="148"/>
      <c r="BW182" s="148"/>
      <c r="BX182" s="148"/>
      <c r="BY182" s="148"/>
      <c r="BZ182" s="148"/>
      <c r="CA182" s="148"/>
      <c r="CB182" s="148"/>
      <c r="CC182" s="148"/>
      <c r="CD182" s="148"/>
      <c r="CE182" s="148"/>
      <c r="CF182" s="148"/>
      <c r="CG182" s="148"/>
      <c r="CH182" s="148"/>
      <c r="CI182" s="148"/>
      <c r="CJ182" s="148"/>
      <c r="CK182" s="148"/>
      <c r="CL182" s="148"/>
      <c r="CM182" s="148"/>
      <c r="CN182" s="148"/>
      <c r="CO182" s="148"/>
      <c r="CP182" s="148"/>
      <c r="CQ182" s="148"/>
      <c r="CR182" s="148"/>
      <c r="CS182" s="148"/>
      <c r="CT182" s="148"/>
      <c r="CU182" s="148"/>
      <c r="CV182" s="148"/>
      <c r="CW182" s="148"/>
      <c r="CX182" s="148"/>
      <c r="CY182" s="148"/>
      <c r="CZ182" s="148"/>
      <c r="DA182" s="148"/>
      <c r="DB182" s="148"/>
      <c r="DC182" s="148"/>
      <c r="DD182" s="148"/>
      <c r="DE182" s="148"/>
      <c r="DF182" s="148"/>
      <c r="DG182" s="148"/>
      <c r="DH182" s="148"/>
      <c r="DI182" s="148"/>
      <c r="DJ182" s="148"/>
      <c r="DK182" s="148"/>
      <c r="DL182" s="148"/>
      <c r="DM182" s="148"/>
      <c r="DN182" s="148"/>
    </row>
    <row r="183" customFormat="false" ht="12.75" hidden="false" customHeight="false" outlineLevel="0" collapsed="false">
      <c r="A183" s="0" t="s">
        <v>190</v>
      </c>
      <c r="B183" s="0" t="s">
        <v>192</v>
      </c>
      <c r="C183" s="0" t="n">
        <v>20</v>
      </c>
      <c r="D183" s="0" t="s">
        <v>178</v>
      </c>
      <c r="E183" s="15" t="n">
        <v>0</v>
      </c>
      <c r="F183" s="15" t="n">
        <v>0</v>
      </c>
      <c r="G183" s="148" t="n">
        <v>0</v>
      </c>
      <c r="H183" s="148" t="n">
        <v>0</v>
      </c>
      <c r="I183" s="148" t="n">
        <v>0</v>
      </c>
      <c r="J183" s="148" t="n">
        <v>0</v>
      </c>
      <c r="K183" s="148" t="n">
        <v>0</v>
      </c>
      <c r="L183" s="148" t="n">
        <v>0</v>
      </c>
      <c r="M183" s="148" t="n">
        <v>0</v>
      </c>
      <c r="N183" s="148" t="n">
        <v>0</v>
      </c>
      <c r="O183" s="148" t="n">
        <v>0</v>
      </c>
      <c r="P183" s="148" t="n">
        <v>0</v>
      </c>
      <c r="Q183" s="148" t="n">
        <v>0</v>
      </c>
      <c r="R183" s="148" t="n">
        <v>0</v>
      </c>
      <c r="S183" s="148" t="n">
        <v>0</v>
      </c>
      <c r="T183" s="148" t="n">
        <v>0</v>
      </c>
      <c r="U183" s="148" t="n">
        <v>0</v>
      </c>
      <c r="V183" s="148" t="n">
        <v>0</v>
      </c>
      <c r="W183" s="148" t="n">
        <v>0</v>
      </c>
      <c r="X183" s="148" t="n">
        <v>0</v>
      </c>
      <c r="Y183" s="148" t="n">
        <v>0</v>
      </c>
      <c r="Z183" s="148" t="n">
        <v>0</v>
      </c>
      <c r="AA183" s="148" t="n">
        <v>0</v>
      </c>
      <c r="AB183" s="148" t="n">
        <v>0</v>
      </c>
      <c r="AC183" s="148" t="n">
        <v>0</v>
      </c>
      <c r="AD183" s="148" t="n">
        <v>0</v>
      </c>
      <c r="AE183" s="148" t="n">
        <v>0</v>
      </c>
      <c r="AF183" s="148" t="n">
        <v>0</v>
      </c>
      <c r="AG183" s="148" t="n">
        <v>0</v>
      </c>
      <c r="AH183" s="148" t="n">
        <v>0</v>
      </c>
      <c r="AI183" s="148" t="n">
        <v>0</v>
      </c>
      <c r="AJ183" s="148" t="n">
        <v>0</v>
      </c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  <c r="BI183" s="148"/>
      <c r="BJ183" s="148"/>
      <c r="BK183" s="148"/>
      <c r="BL183" s="148"/>
      <c r="BM183" s="148"/>
      <c r="BN183" s="148"/>
      <c r="BO183" s="148"/>
      <c r="BP183" s="148"/>
      <c r="BQ183" s="148"/>
      <c r="BR183" s="148"/>
      <c r="BS183" s="148"/>
      <c r="BT183" s="148"/>
      <c r="BU183" s="148"/>
      <c r="BV183" s="148"/>
      <c r="BW183" s="148"/>
      <c r="BX183" s="148"/>
      <c r="BY183" s="148"/>
      <c r="BZ183" s="148"/>
      <c r="CA183" s="148"/>
      <c r="CB183" s="148"/>
      <c r="CC183" s="148"/>
      <c r="CD183" s="148"/>
      <c r="CE183" s="148"/>
      <c r="CF183" s="148"/>
      <c r="CG183" s="148"/>
      <c r="CH183" s="148"/>
      <c r="CI183" s="148"/>
      <c r="CJ183" s="148"/>
      <c r="CK183" s="148"/>
      <c r="CL183" s="148"/>
      <c r="CM183" s="148"/>
      <c r="CN183" s="148"/>
      <c r="CO183" s="148"/>
      <c r="CP183" s="148"/>
      <c r="CQ183" s="148"/>
      <c r="CR183" s="148"/>
      <c r="CS183" s="148"/>
      <c r="CT183" s="148"/>
      <c r="CU183" s="148"/>
      <c r="CV183" s="148"/>
      <c r="CW183" s="148"/>
      <c r="CX183" s="148"/>
      <c r="CY183" s="148"/>
      <c r="CZ183" s="148"/>
      <c r="DA183" s="148"/>
      <c r="DB183" s="148"/>
      <c r="DC183" s="148"/>
      <c r="DD183" s="148"/>
      <c r="DE183" s="148"/>
      <c r="DF183" s="148"/>
      <c r="DG183" s="148"/>
      <c r="DH183" s="148"/>
      <c r="DI183" s="148"/>
      <c r="DJ183" s="148"/>
      <c r="DK183" s="148"/>
      <c r="DL183" s="148"/>
      <c r="DM183" s="148"/>
      <c r="DN183" s="148"/>
    </row>
    <row r="184" customFormat="false" ht="12.75" hidden="false" customHeight="false" outlineLevel="0" collapsed="false">
      <c r="A184" s="0" t="s">
        <v>190</v>
      </c>
      <c r="B184" s="0" t="s">
        <v>192</v>
      </c>
      <c r="C184" s="0" t="n">
        <v>21</v>
      </c>
      <c r="D184" s="0" t="s">
        <v>179</v>
      </c>
      <c r="E184" s="15" t="n">
        <v>0</v>
      </c>
      <c r="F184" s="15" t="n">
        <v>0</v>
      </c>
      <c r="G184" s="148" t="n">
        <v>0</v>
      </c>
      <c r="H184" s="148" t="n">
        <v>0</v>
      </c>
      <c r="I184" s="148" t="n">
        <v>0</v>
      </c>
      <c r="J184" s="148" t="n">
        <v>0</v>
      </c>
      <c r="K184" s="148" t="n">
        <v>0</v>
      </c>
      <c r="L184" s="148" t="n">
        <v>0</v>
      </c>
      <c r="M184" s="148" t="n">
        <v>0</v>
      </c>
      <c r="N184" s="148" t="n">
        <v>0</v>
      </c>
      <c r="O184" s="148" t="n">
        <v>0</v>
      </c>
      <c r="P184" s="148" t="n">
        <v>0</v>
      </c>
      <c r="Q184" s="148" t="n">
        <v>0</v>
      </c>
      <c r="R184" s="148" t="n">
        <v>0</v>
      </c>
      <c r="S184" s="148" t="n">
        <v>0</v>
      </c>
      <c r="T184" s="148" t="n">
        <v>0</v>
      </c>
      <c r="U184" s="148" t="n">
        <v>0</v>
      </c>
      <c r="V184" s="148" t="n">
        <v>0</v>
      </c>
      <c r="W184" s="148" t="n">
        <v>0</v>
      </c>
      <c r="X184" s="148" t="n">
        <v>0</v>
      </c>
      <c r="Y184" s="148" t="n">
        <v>0</v>
      </c>
      <c r="Z184" s="148" t="n">
        <v>0</v>
      </c>
      <c r="AA184" s="148" t="n">
        <v>0</v>
      </c>
      <c r="AB184" s="148" t="n">
        <v>0</v>
      </c>
      <c r="AC184" s="148" t="n">
        <v>0</v>
      </c>
      <c r="AD184" s="148" t="n">
        <v>0</v>
      </c>
      <c r="AE184" s="148" t="n">
        <v>0</v>
      </c>
      <c r="AF184" s="148" t="n">
        <v>0</v>
      </c>
      <c r="AG184" s="148" t="n">
        <v>0</v>
      </c>
      <c r="AH184" s="148" t="n">
        <v>0</v>
      </c>
      <c r="AI184" s="148" t="n">
        <v>0</v>
      </c>
      <c r="AJ184" s="148" t="n">
        <v>0</v>
      </c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  <c r="BI184" s="148"/>
      <c r="BJ184" s="148"/>
      <c r="BK184" s="148"/>
      <c r="BL184" s="148"/>
      <c r="BM184" s="148"/>
      <c r="BN184" s="148"/>
      <c r="BO184" s="148"/>
      <c r="BP184" s="148"/>
      <c r="BQ184" s="148"/>
      <c r="BR184" s="148"/>
      <c r="BS184" s="148"/>
      <c r="BT184" s="148"/>
      <c r="BU184" s="148"/>
      <c r="BV184" s="148"/>
      <c r="BW184" s="148"/>
      <c r="BX184" s="148"/>
      <c r="BY184" s="148"/>
      <c r="BZ184" s="148"/>
      <c r="CA184" s="148"/>
      <c r="CB184" s="148"/>
      <c r="CC184" s="148"/>
      <c r="CD184" s="148"/>
      <c r="CE184" s="148"/>
      <c r="CF184" s="148"/>
      <c r="CG184" s="148"/>
      <c r="CH184" s="148"/>
      <c r="CI184" s="148"/>
      <c r="CJ184" s="148"/>
      <c r="CK184" s="148"/>
      <c r="CL184" s="148"/>
      <c r="CM184" s="148"/>
      <c r="CN184" s="148"/>
      <c r="CO184" s="148"/>
      <c r="CP184" s="148"/>
      <c r="CQ184" s="148"/>
      <c r="CR184" s="148"/>
      <c r="CS184" s="148"/>
      <c r="CT184" s="148"/>
      <c r="CU184" s="148"/>
      <c r="CV184" s="148"/>
      <c r="CW184" s="148"/>
      <c r="CX184" s="148"/>
      <c r="CY184" s="148"/>
      <c r="CZ184" s="148"/>
      <c r="DA184" s="148"/>
      <c r="DB184" s="148"/>
      <c r="DC184" s="148"/>
      <c r="DD184" s="148"/>
      <c r="DE184" s="148"/>
      <c r="DF184" s="148"/>
      <c r="DG184" s="148"/>
      <c r="DH184" s="148"/>
      <c r="DI184" s="148"/>
      <c r="DJ184" s="148"/>
      <c r="DK184" s="148"/>
      <c r="DL184" s="148"/>
      <c r="DM184" s="148"/>
      <c r="DN184" s="148"/>
    </row>
    <row r="185" customFormat="false" ht="12.75" hidden="false" customHeight="false" outlineLevel="0" collapsed="false">
      <c r="A185" s="0" t="s">
        <v>190</v>
      </c>
      <c r="B185" s="0" t="s">
        <v>192</v>
      </c>
      <c r="C185" s="0" t="n">
        <v>22</v>
      </c>
      <c r="D185" s="0" t="s">
        <v>180</v>
      </c>
      <c r="E185" s="15" t="n">
        <v>1256086</v>
      </c>
      <c r="F185" s="15" t="n">
        <v>2219503.962</v>
      </c>
      <c r="G185" s="148" t="n">
        <v>-771874</v>
      </c>
      <c r="H185" s="148" t="n">
        <v>-1363901.358</v>
      </c>
      <c r="I185" s="148" t="n">
        <v>777816</v>
      </c>
      <c r="J185" s="148" t="n">
        <v>1374400.872</v>
      </c>
      <c r="K185" s="148" t="n">
        <v>-279201</v>
      </c>
      <c r="L185" s="148" t="n">
        <v>2719692.183</v>
      </c>
      <c r="M185" s="148" t="n">
        <v>-163948</v>
      </c>
      <c r="N185" s="148" t="n">
        <v>-3503529.116</v>
      </c>
      <c r="O185" s="148" t="n">
        <v>111507</v>
      </c>
      <c r="P185" s="148" t="n">
        <v>197032.869</v>
      </c>
      <c r="Q185" s="148" t="n">
        <v>130</v>
      </c>
      <c r="R185" s="148" t="n">
        <v>229.71</v>
      </c>
      <c r="S185" s="148" t="n">
        <v>4208</v>
      </c>
      <c r="T185" s="148" t="n">
        <v>7435.536</v>
      </c>
      <c r="U185" s="148" t="n">
        <v>-441</v>
      </c>
      <c r="V185" s="148" t="n">
        <v>-779.247</v>
      </c>
      <c r="W185" s="148" t="n">
        <v>-1717459</v>
      </c>
      <c r="X185" s="148" t="n">
        <v>-3034750.053</v>
      </c>
      <c r="Y185" s="148" t="n">
        <v>0</v>
      </c>
      <c r="Z185" s="148" t="n">
        <v>0</v>
      </c>
      <c r="AA185" s="148" t="n">
        <v>462259</v>
      </c>
      <c r="AB185" s="148" t="n">
        <v>816811.653</v>
      </c>
      <c r="AC185" s="148" t="n">
        <v>-102836</v>
      </c>
      <c r="AD185" s="148" t="n">
        <v>-184487.784</v>
      </c>
      <c r="AE185" s="148" t="n">
        <v>0</v>
      </c>
      <c r="AF185" s="148" t="n">
        <v>0</v>
      </c>
      <c r="AG185" s="148" t="n">
        <v>102836</v>
      </c>
      <c r="AH185" s="148" t="n">
        <v>184487.784</v>
      </c>
      <c r="AI185" s="148" t="n">
        <v>0</v>
      </c>
      <c r="AJ185" s="148" t="n">
        <v>0</v>
      </c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  <c r="BI185" s="148"/>
      <c r="BJ185" s="148"/>
      <c r="BK185" s="148"/>
      <c r="BL185" s="148"/>
      <c r="BM185" s="148"/>
      <c r="BN185" s="148"/>
      <c r="BO185" s="148"/>
      <c r="BP185" s="148"/>
      <c r="BQ185" s="148"/>
      <c r="BR185" s="148"/>
      <c r="BS185" s="148"/>
      <c r="BT185" s="148"/>
      <c r="BU185" s="148"/>
      <c r="BV185" s="148"/>
      <c r="BW185" s="148"/>
      <c r="BX185" s="148"/>
      <c r="BY185" s="148"/>
      <c r="BZ185" s="148"/>
      <c r="CA185" s="148"/>
      <c r="CB185" s="148"/>
      <c r="CC185" s="148"/>
      <c r="CD185" s="148"/>
      <c r="CE185" s="148"/>
      <c r="CF185" s="148"/>
      <c r="CG185" s="148"/>
      <c r="CH185" s="148"/>
      <c r="CI185" s="148"/>
      <c r="CJ185" s="148"/>
      <c r="CK185" s="148"/>
      <c r="CL185" s="148"/>
      <c r="CM185" s="148"/>
      <c r="CN185" s="148"/>
      <c r="CO185" s="148"/>
      <c r="CP185" s="148"/>
      <c r="CQ185" s="148"/>
      <c r="CR185" s="148"/>
      <c r="CS185" s="148"/>
      <c r="CT185" s="148"/>
      <c r="CU185" s="148"/>
      <c r="CV185" s="148"/>
      <c r="CW185" s="148"/>
      <c r="CX185" s="148"/>
      <c r="CY185" s="148"/>
      <c r="CZ185" s="148"/>
      <c r="DA185" s="148"/>
      <c r="DB185" s="148"/>
      <c r="DC185" s="148"/>
      <c r="DD185" s="148"/>
      <c r="DE185" s="148"/>
      <c r="DF185" s="148"/>
      <c r="DG185" s="148"/>
      <c r="DH185" s="148"/>
      <c r="DI185" s="148"/>
      <c r="DJ185" s="148"/>
      <c r="DK185" s="148"/>
      <c r="DL185" s="148"/>
      <c r="DM185" s="148"/>
      <c r="DN185" s="148"/>
    </row>
    <row r="186" customFormat="false" ht="12.75" hidden="false" customHeight="false" outlineLevel="0" collapsed="false">
      <c r="A186" s="0" t="s">
        <v>190</v>
      </c>
      <c r="B186" s="0" t="s">
        <v>192</v>
      </c>
      <c r="C186" s="0" t="n">
        <v>23</v>
      </c>
      <c r="D186" s="0" t="s">
        <v>181</v>
      </c>
      <c r="E186" s="15" t="n">
        <v>-1436350</v>
      </c>
      <c r="F186" s="15" t="n">
        <v>-2538030.45</v>
      </c>
      <c r="G186" s="148" t="n">
        <v>111457</v>
      </c>
      <c r="H186" s="148" t="n">
        <v>196944.519</v>
      </c>
      <c r="I186" s="148" t="n">
        <v>89715</v>
      </c>
      <c r="J186" s="148" t="n">
        <v>158526.405</v>
      </c>
      <c r="K186" s="148" t="n">
        <v>-24707</v>
      </c>
      <c r="L186" s="148" t="n">
        <v>-43657.269</v>
      </c>
      <c r="M186" s="148" t="n">
        <v>0</v>
      </c>
      <c r="N186" s="148" t="n">
        <v>0</v>
      </c>
      <c r="O186" s="148" t="n">
        <v>48</v>
      </c>
      <c r="P186" s="148" t="n">
        <v>84.816</v>
      </c>
      <c r="Q186" s="148" t="n">
        <v>0</v>
      </c>
      <c r="R186" s="148" t="n">
        <v>0</v>
      </c>
      <c r="S186" s="148" t="n">
        <v>0</v>
      </c>
      <c r="T186" s="148" t="n">
        <v>0</v>
      </c>
      <c r="U186" s="148" t="n">
        <v>0</v>
      </c>
      <c r="V186" s="148" t="n">
        <v>0</v>
      </c>
      <c r="W186" s="148" t="n">
        <v>-441422</v>
      </c>
      <c r="X186" s="148" t="n">
        <v>0</v>
      </c>
      <c r="Y186" s="148" t="n">
        <v>0</v>
      </c>
      <c r="Z186" s="148" t="n">
        <v>0</v>
      </c>
      <c r="AA186" s="148" t="n">
        <v>0</v>
      </c>
      <c r="AB186" s="148" t="n">
        <v>0</v>
      </c>
      <c r="AC186" s="148" t="n">
        <v>0</v>
      </c>
      <c r="AD186" s="148" t="n">
        <v>0</v>
      </c>
      <c r="AE186" s="148" t="n">
        <v>0</v>
      </c>
      <c r="AF186" s="148" t="n">
        <v>0</v>
      </c>
      <c r="AG186" s="148" t="n">
        <v>0</v>
      </c>
      <c r="AH186" s="148" t="n">
        <v>0</v>
      </c>
      <c r="AI186" s="148" t="n">
        <v>0</v>
      </c>
      <c r="AJ186" s="148" t="n">
        <v>0</v>
      </c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  <c r="BI186" s="148"/>
      <c r="BJ186" s="148"/>
      <c r="BK186" s="148"/>
      <c r="BL186" s="148"/>
      <c r="BM186" s="148"/>
      <c r="BN186" s="148"/>
      <c r="BO186" s="148"/>
      <c r="BP186" s="148"/>
      <c r="BQ186" s="148"/>
      <c r="BR186" s="148"/>
      <c r="BS186" s="148"/>
      <c r="BT186" s="148"/>
      <c r="BU186" s="148"/>
      <c r="BV186" s="148"/>
      <c r="BW186" s="148"/>
      <c r="BX186" s="148"/>
      <c r="BY186" s="148"/>
      <c r="BZ186" s="148"/>
      <c r="CA186" s="148"/>
      <c r="CB186" s="148"/>
      <c r="CC186" s="148"/>
      <c r="CD186" s="148"/>
      <c r="CE186" s="148"/>
      <c r="CF186" s="148"/>
      <c r="CG186" s="148"/>
      <c r="CH186" s="148"/>
      <c r="CI186" s="148"/>
      <c r="CJ186" s="148"/>
      <c r="CK186" s="148"/>
      <c r="CL186" s="148"/>
      <c r="CM186" s="148"/>
      <c r="CN186" s="148"/>
      <c r="CO186" s="148"/>
      <c r="CP186" s="148"/>
      <c r="CQ186" s="148"/>
      <c r="CR186" s="148"/>
      <c r="CS186" s="148"/>
      <c r="CT186" s="148"/>
      <c r="CU186" s="148"/>
      <c r="CV186" s="148"/>
      <c r="CW186" s="148"/>
      <c r="CX186" s="148"/>
      <c r="CY186" s="148"/>
      <c r="CZ186" s="148"/>
      <c r="DA186" s="148"/>
      <c r="DB186" s="148"/>
      <c r="DC186" s="148"/>
      <c r="DD186" s="148"/>
      <c r="DE186" s="148"/>
      <c r="DF186" s="148"/>
      <c r="DG186" s="148"/>
      <c r="DH186" s="148"/>
      <c r="DI186" s="148"/>
      <c r="DJ186" s="148"/>
      <c r="DK186" s="148"/>
      <c r="DL186" s="148"/>
      <c r="DM186" s="148"/>
      <c r="DN186" s="148"/>
    </row>
    <row r="187" customFormat="false" ht="12.75" hidden="false" customHeight="false" outlineLevel="0" collapsed="false">
      <c r="A187" s="0" t="s">
        <v>190</v>
      </c>
      <c r="B187" s="0" t="s">
        <v>192</v>
      </c>
      <c r="C187" s="0" t="n">
        <v>24</v>
      </c>
      <c r="D187" s="0" t="s">
        <v>72</v>
      </c>
      <c r="E187" s="15" t="n">
        <v>-67818560</v>
      </c>
      <c r="F187" s="15" t="n">
        <v>-2966001.47</v>
      </c>
      <c r="G187" s="148" t="n">
        <v>1030113</v>
      </c>
      <c r="H187" s="148" t="n">
        <v>625412.37</v>
      </c>
      <c r="I187" s="148" t="n">
        <v>73827</v>
      </c>
      <c r="J187" s="148" t="n">
        <v>-15165.64</v>
      </c>
      <c r="K187" s="148" t="n">
        <v>77445</v>
      </c>
      <c r="L187" s="148" t="n">
        <v>-82307.3</v>
      </c>
      <c r="M187" s="148" t="n">
        <v>-840</v>
      </c>
      <c r="N187" s="148" t="n">
        <v>82825.63</v>
      </c>
      <c r="O187" s="148" t="n">
        <v>-787</v>
      </c>
      <c r="P187" s="148" t="n">
        <v>-363.87</v>
      </c>
      <c r="Q187" s="148" t="n">
        <v>0</v>
      </c>
      <c r="R187" s="148" t="n">
        <v>0</v>
      </c>
      <c r="S187" s="148" t="n">
        <v>14310</v>
      </c>
      <c r="T187" s="148" t="n">
        <v>0.329999999999927</v>
      </c>
      <c r="U187" s="148" t="n">
        <v>-70</v>
      </c>
      <c r="V187" s="148" t="n">
        <v>-9.34</v>
      </c>
      <c r="W187" s="148" t="n">
        <v>0</v>
      </c>
      <c r="X187" s="148" t="n">
        <v>0</v>
      </c>
      <c r="Y187" s="148" t="n">
        <v>0</v>
      </c>
      <c r="Z187" s="148" t="n">
        <v>0</v>
      </c>
      <c r="AA187" s="148" t="n">
        <v>0</v>
      </c>
      <c r="AB187" s="148" t="n">
        <v>0</v>
      </c>
      <c r="AC187" s="148" t="n">
        <v>0</v>
      </c>
      <c r="AD187" s="148" t="n">
        <v>0</v>
      </c>
      <c r="AE187" s="148" t="n">
        <v>0</v>
      </c>
      <c r="AF187" s="148" t="n">
        <v>0</v>
      </c>
      <c r="AG187" s="148" t="n">
        <v>0</v>
      </c>
      <c r="AH187" s="148" t="n">
        <v>0</v>
      </c>
      <c r="AI187" s="148" t="n">
        <v>0</v>
      </c>
      <c r="AJ187" s="148" t="n">
        <v>0</v>
      </c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  <c r="BI187" s="148"/>
      <c r="BJ187" s="148"/>
      <c r="BK187" s="148"/>
      <c r="BL187" s="148"/>
      <c r="BM187" s="148"/>
      <c r="BN187" s="148"/>
      <c r="BO187" s="148"/>
      <c r="BP187" s="148"/>
      <c r="BQ187" s="148"/>
      <c r="BR187" s="148"/>
      <c r="BS187" s="148"/>
      <c r="BT187" s="148"/>
      <c r="BU187" s="148"/>
      <c r="BV187" s="148"/>
      <c r="BW187" s="148"/>
      <c r="BX187" s="148"/>
      <c r="BY187" s="148"/>
      <c r="BZ187" s="148"/>
      <c r="CA187" s="148"/>
      <c r="CB187" s="148"/>
      <c r="CC187" s="148"/>
      <c r="CD187" s="148"/>
      <c r="CE187" s="148"/>
      <c r="CF187" s="148"/>
      <c r="CG187" s="148"/>
      <c r="CH187" s="148"/>
      <c r="CI187" s="148"/>
      <c r="CJ187" s="148"/>
      <c r="CK187" s="148"/>
      <c r="CL187" s="148"/>
      <c r="CM187" s="148"/>
      <c r="CN187" s="148"/>
      <c r="CO187" s="148"/>
      <c r="CP187" s="148"/>
      <c r="CQ187" s="148"/>
      <c r="CR187" s="148"/>
      <c r="CS187" s="148"/>
      <c r="CT187" s="148"/>
      <c r="CU187" s="148"/>
      <c r="CV187" s="148"/>
      <c r="CW187" s="148"/>
      <c r="CX187" s="148"/>
      <c r="CY187" s="148"/>
      <c r="CZ187" s="148"/>
      <c r="DA187" s="148"/>
      <c r="DB187" s="148"/>
      <c r="DC187" s="148"/>
      <c r="DD187" s="148"/>
      <c r="DE187" s="148"/>
      <c r="DF187" s="148"/>
      <c r="DG187" s="148"/>
      <c r="DH187" s="148"/>
      <c r="DI187" s="148"/>
      <c r="DJ187" s="148"/>
      <c r="DK187" s="148"/>
      <c r="DL187" s="148"/>
      <c r="DM187" s="148"/>
      <c r="DN187" s="148"/>
    </row>
    <row r="188" customFormat="false" ht="12.75" hidden="false" customHeight="false" outlineLevel="0" collapsed="false">
      <c r="A188" s="0" t="s">
        <v>190</v>
      </c>
      <c r="B188" s="0" t="s">
        <v>192</v>
      </c>
      <c r="C188" s="0" t="n">
        <v>25</v>
      </c>
      <c r="D188" s="0" t="s">
        <v>73</v>
      </c>
      <c r="E188" s="15" t="n">
        <v>0</v>
      </c>
      <c r="F188" s="15" t="n">
        <v>-16549210.6</v>
      </c>
      <c r="G188" s="148" t="n">
        <v>0</v>
      </c>
      <c r="H188" s="148" t="n">
        <v>481773.21</v>
      </c>
      <c r="I188" s="148" t="n">
        <v>0</v>
      </c>
      <c r="J188" s="148" t="n">
        <v>36742.78</v>
      </c>
      <c r="K188" s="148" t="n">
        <v>0</v>
      </c>
      <c r="L188" s="148" t="n">
        <v>-9935.86</v>
      </c>
      <c r="M188" s="148" t="n">
        <v>0</v>
      </c>
      <c r="N188" s="148" t="n">
        <v>3.72</v>
      </c>
      <c r="O188" s="148" t="n">
        <v>0</v>
      </c>
      <c r="P188" s="148" t="n">
        <v>4596.02</v>
      </c>
      <c r="Q188" s="148" t="n">
        <v>0</v>
      </c>
      <c r="R188" s="148" t="n">
        <v>0</v>
      </c>
      <c r="S188" s="148" t="n">
        <v>0</v>
      </c>
      <c r="T188" s="148" t="n">
        <v>0</v>
      </c>
      <c r="U188" s="148" t="n">
        <v>0</v>
      </c>
      <c r="V188" s="148" t="n">
        <v>0</v>
      </c>
      <c r="W188" s="148" t="n">
        <v>0</v>
      </c>
      <c r="X188" s="148" t="n">
        <v>0</v>
      </c>
      <c r="Y188" s="148" t="n">
        <v>0</v>
      </c>
      <c r="Z188" s="148" t="n">
        <v>0</v>
      </c>
      <c r="AA188" s="148" t="n">
        <v>0</v>
      </c>
      <c r="AB188" s="148" t="n">
        <v>0</v>
      </c>
      <c r="AC188" s="148" t="n">
        <v>0</v>
      </c>
      <c r="AD188" s="148" t="n">
        <v>-0.01</v>
      </c>
      <c r="AE188" s="148" t="n">
        <v>0</v>
      </c>
      <c r="AF188" s="148" t="n">
        <v>0</v>
      </c>
      <c r="AG188" s="148" t="n">
        <v>0</v>
      </c>
      <c r="AH188" s="148" t="n">
        <v>0</v>
      </c>
      <c r="AI188" s="148" t="n">
        <v>0</v>
      </c>
      <c r="AJ188" s="148" t="n">
        <v>0</v>
      </c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  <c r="BI188" s="148"/>
      <c r="BJ188" s="148"/>
      <c r="BK188" s="148"/>
      <c r="BL188" s="148"/>
      <c r="BM188" s="148"/>
      <c r="BN188" s="148"/>
      <c r="BO188" s="148"/>
      <c r="BP188" s="148"/>
      <c r="BQ188" s="148"/>
      <c r="BR188" s="148"/>
      <c r="BS188" s="148"/>
      <c r="BT188" s="148"/>
      <c r="BU188" s="148"/>
      <c r="BV188" s="148"/>
      <c r="BW188" s="148"/>
      <c r="BX188" s="148"/>
      <c r="BY188" s="148"/>
      <c r="BZ188" s="148"/>
      <c r="CA188" s="148"/>
      <c r="CB188" s="148"/>
      <c r="CC188" s="148"/>
      <c r="CD188" s="148"/>
      <c r="CE188" s="148"/>
      <c r="CF188" s="148"/>
      <c r="CG188" s="148"/>
      <c r="CH188" s="148"/>
      <c r="CI188" s="148"/>
      <c r="CJ188" s="148"/>
      <c r="CK188" s="148"/>
      <c r="CL188" s="148"/>
      <c r="CM188" s="148"/>
      <c r="CN188" s="148"/>
      <c r="CO188" s="148"/>
      <c r="CP188" s="148"/>
      <c r="CQ188" s="148"/>
      <c r="CR188" s="148"/>
      <c r="CS188" s="148"/>
      <c r="CT188" s="148"/>
      <c r="CU188" s="148"/>
      <c r="CV188" s="148"/>
      <c r="CW188" s="148"/>
      <c r="CX188" s="148"/>
      <c r="CY188" s="148"/>
      <c r="CZ188" s="148"/>
      <c r="DA188" s="148"/>
      <c r="DB188" s="148"/>
      <c r="DC188" s="148"/>
      <c r="DD188" s="148"/>
      <c r="DE188" s="148"/>
      <c r="DF188" s="148"/>
      <c r="DG188" s="148"/>
      <c r="DH188" s="148"/>
      <c r="DI188" s="148"/>
      <c r="DJ188" s="148"/>
      <c r="DK188" s="148"/>
      <c r="DL188" s="148"/>
      <c r="DM188" s="148"/>
      <c r="DN188" s="148"/>
    </row>
    <row r="189" customFormat="false" ht="12.75" hidden="false" customHeight="false" outlineLevel="0" collapsed="false">
      <c r="A189" s="0" t="s">
        <v>190</v>
      </c>
      <c r="B189" s="0" t="s">
        <v>192</v>
      </c>
      <c r="C189" s="0" t="n">
        <v>26</v>
      </c>
      <c r="D189" s="0" t="s">
        <v>182</v>
      </c>
      <c r="E189" s="15" t="n">
        <v>0</v>
      </c>
      <c r="F189" s="15" t="n">
        <v>0</v>
      </c>
      <c r="G189" s="148" t="n">
        <v>0</v>
      </c>
      <c r="H189" s="148" t="n">
        <v>0</v>
      </c>
      <c r="I189" s="148" t="n">
        <v>0</v>
      </c>
      <c r="J189" s="148" t="n">
        <v>0</v>
      </c>
      <c r="K189" s="148" t="n">
        <v>0</v>
      </c>
      <c r="L189" s="148" t="n">
        <v>0</v>
      </c>
      <c r="M189" s="148" t="n">
        <v>0</v>
      </c>
      <c r="N189" s="148" t="n">
        <v>0</v>
      </c>
      <c r="O189" s="148" t="n">
        <v>0</v>
      </c>
      <c r="P189" s="148" t="n">
        <v>0</v>
      </c>
      <c r="Q189" s="148" t="n">
        <v>0</v>
      </c>
      <c r="R189" s="148" t="n">
        <v>0</v>
      </c>
      <c r="S189" s="148" t="n">
        <v>0</v>
      </c>
      <c r="T189" s="148" t="n">
        <v>0</v>
      </c>
      <c r="U189" s="148" t="n">
        <v>0</v>
      </c>
      <c r="V189" s="148" t="n">
        <v>0</v>
      </c>
      <c r="W189" s="148" t="n">
        <v>0</v>
      </c>
      <c r="X189" s="148" t="n">
        <v>0</v>
      </c>
      <c r="Y189" s="148" t="n">
        <v>0</v>
      </c>
      <c r="Z189" s="148" t="n">
        <v>0</v>
      </c>
      <c r="AA189" s="148" t="n">
        <v>0</v>
      </c>
      <c r="AB189" s="148" t="n">
        <v>0</v>
      </c>
      <c r="AC189" s="148" t="n">
        <v>0</v>
      </c>
      <c r="AD189" s="148" t="n">
        <v>0</v>
      </c>
      <c r="AE189" s="148" t="n">
        <v>0</v>
      </c>
      <c r="AF189" s="148" t="n">
        <v>0</v>
      </c>
      <c r="AG189" s="148" t="n">
        <v>0</v>
      </c>
      <c r="AH189" s="148" t="n">
        <v>0</v>
      </c>
      <c r="AI189" s="148" t="n">
        <v>0</v>
      </c>
      <c r="AJ189" s="148" t="n">
        <v>0</v>
      </c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8"/>
      <c r="BN189" s="148"/>
      <c r="BO189" s="148"/>
      <c r="BP189" s="148"/>
      <c r="BQ189" s="148"/>
      <c r="BR189" s="148"/>
      <c r="BS189" s="148"/>
      <c r="BT189" s="148"/>
      <c r="BU189" s="148"/>
      <c r="BV189" s="148"/>
      <c r="BW189" s="148"/>
      <c r="BX189" s="148"/>
      <c r="BY189" s="148"/>
      <c r="BZ189" s="148"/>
      <c r="CA189" s="148"/>
      <c r="CB189" s="148"/>
      <c r="CC189" s="148"/>
      <c r="CD189" s="148"/>
      <c r="CE189" s="148"/>
      <c r="CF189" s="148"/>
      <c r="CG189" s="148"/>
      <c r="CH189" s="148"/>
      <c r="CI189" s="148"/>
      <c r="CJ189" s="148"/>
      <c r="CK189" s="148"/>
      <c r="CL189" s="148"/>
      <c r="CM189" s="148"/>
      <c r="CN189" s="148"/>
      <c r="CO189" s="148"/>
      <c r="CP189" s="148"/>
      <c r="CQ189" s="148"/>
      <c r="CR189" s="148"/>
      <c r="CS189" s="148"/>
      <c r="CT189" s="148"/>
      <c r="CU189" s="148"/>
      <c r="CV189" s="148"/>
      <c r="CW189" s="148"/>
      <c r="CX189" s="148"/>
      <c r="CY189" s="148"/>
      <c r="CZ189" s="148"/>
      <c r="DA189" s="148"/>
      <c r="DB189" s="148"/>
      <c r="DC189" s="148"/>
      <c r="DD189" s="148"/>
      <c r="DE189" s="148"/>
      <c r="DF189" s="148"/>
      <c r="DG189" s="148"/>
      <c r="DH189" s="148"/>
      <c r="DI189" s="148"/>
      <c r="DJ189" s="148"/>
      <c r="DK189" s="148"/>
      <c r="DL189" s="148"/>
      <c r="DM189" s="148"/>
      <c r="DN189" s="148"/>
    </row>
    <row r="190" customFormat="false" ht="12.75" hidden="false" customHeight="false" outlineLevel="0" collapsed="false">
      <c r="A190" s="0" t="s">
        <v>190</v>
      </c>
      <c r="B190" s="0" t="s">
        <v>192</v>
      </c>
      <c r="C190" s="0" t="n">
        <v>27</v>
      </c>
      <c r="D190" s="0" t="s">
        <v>183</v>
      </c>
      <c r="E190" s="15" t="n">
        <v>0</v>
      </c>
      <c r="F190" s="15" t="n">
        <v>0</v>
      </c>
      <c r="G190" s="148" t="n">
        <v>0</v>
      </c>
      <c r="H190" s="148" t="n">
        <v>0</v>
      </c>
      <c r="I190" s="148" t="n">
        <v>0</v>
      </c>
      <c r="J190" s="148" t="n">
        <v>0</v>
      </c>
      <c r="K190" s="148" t="n">
        <v>0</v>
      </c>
      <c r="L190" s="148" t="n">
        <v>0</v>
      </c>
      <c r="M190" s="148" t="n">
        <v>0</v>
      </c>
      <c r="N190" s="148" t="n">
        <v>0</v>
      </c>
      <c r="O190" s="148" t="n">
        <v>0</v>
      </c>
      <c r="P190" s="148" t="n">
        <v>0</v>
      </c>
      <c r="Q190" s="148" t="n">
        <v>0</v>
      </c>
      <c r="R190" s="148" t="n">
        <v>0</v>
      </c>
      <c r="S190" s="148" t="n">
        <v>0</v>
      </c>
      <c r="T190" s="148" t="n">
        <v>0</v>
      </c>
      <c r="U190" s="148" t="n">
        <v>0</v>
      </c>
      <c r="V190" s="148" t="n">
        <v>0</v>
      </c>
      <c r="W190" s="148" t="n">
        <v>0</v>
      </c>
      <c r="X190" s="148" t="n">
        <v>0</v>
      </c>
      <c r="Y190" s="148" t="n">
        <v>0</v>
      </c>
      <c r="Z190" s="148" t="n">
        <v>0</v>
      </c>
      <c r="AA190" s="148" t="n">
        <v>0</v>
      </c>
      <c r="AB190" s="148" t="n">
        <v>0</v>
      </c>
      <c r="AC190" s="148" t="n">
        <v>0</v>
      </c>
      <c r="AD190" s="148" t="n">
        <v>0</v>
      </c>
      <c r="AE190" s="148" t="n">
        <v>0</v>
      </c>
      <c r="AF190" s="148" t="n">
        <v>0</v>
      </c>
      <c r="AG190" s="148" t="n">
        <v>0</v>
      </c>
      <c r="AH190" s="148" t="n">
        <v>0</v>
      </c>
      <c r="AI190" s="148" t="n">
        <v>0</v>
      </c>
      <c r="AJ190" s="148" t="n">
        <v>0</v>
      </c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8"/>
      <c r="BN190" s="148"/>
      <c r="BO190" s="148"/>
      <c r="BP190" s="148"/>
      <c r="BQ190" s="148"/>
      <c r="BR190" s="148"/>
      <c r="BS190" s="148"/>
      <c r="BT190" s="148"/>
      <c r="BU190" s="148"/>
      <c r="BV190" s="148"/>
      <c r="BW190" s="148"/>
      <c r="BX190" s="148"/>
      <c r="BY190" s="148"/>
      <c r="BZ190" s="148"/>
      <c r="CA190" s="148"/>
      <c r="CB190" s="148"/>
      <c r="CC190" s="148"/>
      <c r="CD190" s="148"/>
      <c r="CE190" s="148"/>
      <c r="CF190" s="148"/>
      <c r="CG190" s="148"/>
      <c r="CH190" s="148"/>
      <c r="CI190" s="148"/>
      <c r="CJ190" s="148"/>
      <c r="CK190" s="148"/>
      <c r="CL190" s="148"/>
      <c r="CM190" s="148"/>
      <c r="CN190" s="148"/>
      <c r="CO190" s="148"/>
      <c r="CP190" s="148"/>
      <c r="CQ190" s="148"/>
      <c r="CR190" s="148"/>
      <c r="CS190" s="148"/>
      <c r="CT190" s="148"/>
      <c r="CU190" s="148"/>
      <c r="CV190" s="148"/>
      <c r="CW190" s="148"/>
      <c r="CX190" s="148"/>
      <c r="CY190" s="148"/>
      <c r="CZ190" s="148"/>
      <c r="DA190" s="148"/>
      <c r="DB190" s="148"/>
      <c r="DC190" s="148"/>
      <c r="DD190" s="148"/>
      <c r="DE190" s="148"/>
      <c r="DF190" s="148"/>
      <c r="DG190" s="148"/>
      <c r="DH190" s="148"/>
      <c r="DI190" s="148"/>
      <c r="DJ190" s="148"/>
      <c r="DK190" s="148"/>
      <c r="DL190" s="148"/>
      <c r="DM190" s="148"/>
      <c r="DN190" s="148"/>
    </row>
    <row r="191" customFormat="false" ht="12.75" hidden="false" customHeight="false" outlineLevel="0" collapsed="false">
      <c r="A191" s="0" t="s">
        <v>190</v>
      </c>
      <c r="B191" s="0" t="s">
        <v>192</v>
      </c>
      <c r="C191" s="0" t="n">
        <v>28</v>
      </c>
      <c r="D191" s="0" t="s">
        <v>184</v>
      </c>
      <c r="E191" s="15" t="n">
        <v>0</v>
      </c>
      <c r="F191" s="15" t="n">
        <v>0</v>
      </c>
      <c r="G191" s="148" t="n">
        <v>0</v>
      </c>
      <c r="H191" s="148" t="n">
        <v>0</v>
      </c>
      <c r="I191" s="148" t="n">
        <v>0</v>
      </c>
      <c r="J191" s="148" t="n">
        <v>0</v>
      </c>
      <c r="K191" s="148" t="n">
        <v>0</v>
      </c>
      <c r="L191" s="148" t="n">
        <v>0</v>
      </c>
      <c r="M191" s="148" t="n">
        <v>0</v>
      </c>
      <c r="N191" s="148" t="n">
        <v>0</v>
      </c>
      <c r="O191" s="148" t="n">
        <v>0</v>
      </c>
      <c r="P191" s="148" t="n">
        <v>0</v>
      </c>
      <c r="Q191" s="148" t="n">
        <v>0</v>
      </c>
      <c r="R191" s="148" t="n">
        <v>0</v>
      </c>
      <c r="S191" s="148" t="n">
        <v>0</v>
      </c>
      <c r="T191" s="148" t="n">
        <v>0</v>
      </c>
      <c r="U191" s="148" t="n">
        <v>0</v>
      </c>
      <c r="V191" s="148" t="n">
        <v>0</v>
      </c>
      <c r="W191" s="148" t="n">
        <v>0</v>
      </c>
      <c r="X191" s="148" t="n">
        <v>0</v>
      </c>
      <c r="Y191" s="148" t="n">
        <v>0</v>
      </c>
      <c r="Z191" s="148" t="n">
        <v>0</v>
      </c>
      <c r="AA191" s="148" t="n">
        <v>0</v>
      </c>
      <c r="AB191" s="148" t="n">
        <v>0</v>
      </c>
      <c r="AC191" s="148" t="n">
        <v>0</v>
      </c>
      <c r="AD191" s="148" t="n">
        <v>0</v>
      </c>
      <c r="AE191" s="148" t="n">
        <v>0</v>
      </c>
      <c r="AF191" s="148" t="n">
        <v>0</v>
      </c>
      <c r="AG191" s="148" t="n">
        <v>0</v>
      </c>
      <c r="AH191" s="148" t="n">
        <v>0</v>
      </c>
      <c r="AI191" s="148" t="n">
        <v>0</v>
      </c>
      <c r="AJ191" s="148" t="n">
        <v>0</v>
      </c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  <c r="BI191" s="148"/>
      <c r="BJ191" s="148"/>
      <c r="BK191" s="148"/>
      <c r="BL191" s="148"/>
      <c r="BM191" s="148"/>
      <c r="BN191" s="148"/>
      <c r="BO191" s="148"/>
      <c r="BP191" s="148"/>
      <c r="BQ191" s="148"/>
      <c r="BR191" s="148"/>
      <c r="BS191" s="148"/>
      <c r="BT191" s="148"/>
      <c r="BU191" s="148"/>
      <c r="BV191" s="148"/>
      <c r="BW191" s="148"/>
      <c r="BX191" s="148"/>
      <c r="BY191" s="148"/>
      <c r="BZ191" s="148"/>
      <c r="CA191" s="148"/>
      <c r="CB191" s="148"/>
      <c r="CC191" s="148"/>
      <c r="CD191" s="148"/>
      <c r="CE191" s="148"/>
      <c r="CF191" s="148"/>
      <c r="CG191" s="148"/>
      <c r="CH191" s="148"/>
      <c r="CI191" s="148"/>
      <c r="CJ191" s="148"/>
      <c r="CK191" s="148"/>
      <c r="CL191" s="148"/>
      <c r="CM191" s="148"/>
      <c r="CN191" s="148"/>
      <c r="CO191" s="148"/>
      <c r="CP191" s="148"/>
      <c r="CQ191" s="148"/>
      <c r="CR191" s="148"/>
      <c r="CS191" s="148"/>
      <c r="CT191" s="148"/>
      <c r="CU191" s="148"/>
      <c r="CV191" s="148"/>
      <c r="CW191" s="148"/>
      <c r="CX191" s="148"/>
      <c r="CY191" s="148"/>
      <c r="CZ191" s="148"/>
      <c r="DA191" s="148"/>
      <c r="DB191" s="148"/>
      <c r="DC191" s="148"/>
      <c r="DD191" s="148"/>
      <c r="DE191" s="148"/>
      <c r="DF191" s="148"/>
      <c r="DG191" s="148"/>
      <c r="DH191" s="148"/>
      <c r="DI191" s="148"/>
      <c r="DJ191" s="148"/>
      <c r="DK191" s="148"/>
      <c r="DL191" s="148"/>
      <c r="DM191" s="148"/>
      <c r="DN191" s="148"/>
    </row>
    <row r="192" customFormat="false" ht="12.75" hidden="false" customHeight="false" outlineLevel="0" collapsed="false">
      <c r="A192" s="0" t="s">
        <v>190</v>
      </c>
      <c r="B192" s="0" t="s">
        <v>192</v>
      </c>
      <c r="C192" s="0" t="n">
        <v>29</v>
      </c>
      <c r="D192" s="0" t="s">
        <v>185</v>
      </c>
      <c r="E192" s="15" t="n">
        <v>0</v>
      </c>
      <c r="F192" s="15" t="n">
        <v>0</v>
      </c>
      <c r="G192" s="148" t="n">
        <v>0</v>
      </c>
      <c r="H192" s="148" t="n">
        <v>0</v>
      </c>
      <c r="I192" s="148" t="n">
        <v>0</v>
      </c>
      <c r="J192" s="148" t="n">
        <v>0</v>
      </c>
      <c r="K192" s="148" t="n">
        <v>0</v>
      </c>
      <c r="L192" s="148" t="n">
        <v>0</v>
      </c>
      <c r="M192" s="148" t="n">
        <v>0</v>
      </c>
      <c r="N192" s="148" t="n">
        <v>0</v>
      </c>
      <c r="O192" s="148" t="n">
        <v>0</v>
      </c>
      <c r="P192" s="148" t="n">
        <v>0</v>
      </c>
      <c r="Q192" s="148" t="n">
        <v>0</v>
      </c>
      <c r="R192" s="148" t="n">
        <v>0</v>
      </c>
      <c r="S192" s="148" t="n">
        <v>0</v>
      </c>
      <c r="T192" s="148" t="n">
        <v>0</v>
      </c>
      <c r="U192" s="148" t="n">
        <v>0</v>
      </c>
      <c r="V192" s="148" t="n">
        <v>0</v>
      </c>
      <c r="W192" s="148" t="n">
        <v>0</v>
      </c>
      <c r="X192" s="148" t="n">
        <v>0</v>
      </c>
      <c r="Y192" s="148" t="n">
        <v>0</v>
      </c>
      <c r="Z192" s="148" t="n">
        <v>0</v>
      </c>
      <c r="AA192" s="148" t="n">
        <v>0</v>
      </c>
      <c r="AB192" s="148" t="n">
        <v>0</v>
      </c>
      <c r="AC192" s="148" t="n">
        <v>0</v>
      </c>
      <c r="AD192" s="148" t="n">
        <v>0</v>
      </c>
      <c r="AE192" s="148" t="n">
        <v>0</v>
      </c>
      <c r="AF192" s="148" t="n">
        <v>0</v>
      </c>
      <c r="AG192" s="148" t="n">
        <v>0</v>
      </c>
      <c r="AH192" s="148" t="n">
        <v>0</v>
      </c>
      <c r="AI192" s="148" t="n">
        <v>0</v>
      </c>
      <c r="AJ192" s="148" t="n">
        <v>0</v>
      </c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  <c r="BI192" s="148"/>
      <c r="BJ192" s="148"/>
      <c r="BK192" s="148"/>
      <c r="BL192" s="148"/>
      <c r="BM192" s="148"/>
      <c r="BN192" s="148"/>
      <c r="BO192" s="148"/>
      <c r="BP192" s="148"/>
      <c r="BQ192" s="148"/>
      <c r="BR192" s="148"/>
      <c r="BS192" s="148"/>
      <c r="BT192" s="148"/>
      <c r="BU192" s="148"/>
      <c r="BV192" s="148"/>
      <c r="BW192" s="148"/>
      <c r="BX192" s="148"/>
      <c r="BY192" s="148"/>
      <c r="BZ192" s="148"/>
      <c r="CA192" s="148"/>
      <c r="CB192" s="148"/>
      <c r="CC192" s="148"/>
      <c r="CD192" s="148"/>
      <c r="CE192" s="148"/>
      <c r="CF192" s="148"/>
      <c r="CG192" s="148"/>
      <c r="CH192" s="148"/>
      <c r="CI192" s="148"/>
      <c r="CJ192" s="148"/>
      <c r="CK192" s="148"/>
      <c r="CL192" s="148"/>
      <c r="CM192" s="148"/>
      <c r="CN192" s="148"/>
      <c r="CO192" s="148"/>
      <c r="CP192" s="148"/>
      <c r="CQ192" s="148"/>
      <c r="CR192" s="148"/>
      <c r="CS192" s="148"/>
      <c r="CT192" s="148"/>
      <c r="CU192" s="148"/>
      <c r="CV192" s="148"/>
      <c r="CW192" s="148"/>
      <c r="CX192" s="148"/>
      <c r="CY192" s="148"/>
      <c r="CZ192" s="148"/>
      <c r="DA192" s="148"/>
      <c r="DB192" s="148"/>
      <c r="DC192" s="148"/>
      <c r="DD192" s="148"/>
      <c r="DE192" s="148"/>
      <c r="DF192" s="148"/>
      <c r="DG192" s="148"/>
      <c r="DH192" s="148"/>
      <c r="DI192" s="148"/>
      <c r="DJ192" s="148"/>
      <c r="DK192" s="148"/>
      <c r="DL192" s="148"/>
      <c r="DM192" s="148"/>
      <c r="DN192" s="148"/>
    </row>
    <row r="193" customFormat="false" ht="12.75" hidden="false" customHeight="false" outlineLevel="0" collapsed="false">
      <c r="A193" s="0" t="s">
        <v>190</v>
      </c>
      <c r="B193" s="0" t="s">
        <v>192</v>
      </c>
      <c r="C193" s="0" t="n">
        <v>30</v>
      </c>
      <c r="D193" s="0" t="s">
        <v>186</v>
      </c>
      <c r="E193" s="15" t="n">
        <v>0</v>
      </c>
      <c r="F193" s="15" t="n">
        <v>0</v>
      </c>
      <c r="G193" s="148" t="n">
        <v>0</v>
      </c>
      <c r="H193" s="148" t="n">
        <v>0</v>
      </c>
      <c r="I193" s="148" t="n">
        <v>0</v>
      </c>
      <c r="J193" s="148" t="n">
        <v>0</v>
      </c>
      <c r="K193" s="148" t="n">
        <v>0</v>
      </c>
      <c r="L193" s="148" t="n">
        <v>0</v>
      </c>
      <c r="M193" s="148" t="n">
        <v>0</v>
      </c>
      <c r="N193" s="148" t="n">
        <v>0</v>
      </c>
      <c r="O193" s="148" t="n">
        <v>0</v>
      </c>
      <c r="P193" s="148" t="n">
        <v>0</v>
      </c>
      <c r="Q193" s="148" t="n">
        <v>0</v>
      </c>
      <c r="R193" s="148" t="n">
        <v>0</v>
      </c>
      <c r="S193" s="148" t="n">
        <v>0</v>
      </c>
      <c r="T193" s="148" t="n">
        <v>0</v>
      </c>
      <c r="U193" s="148" t="n">
        <v>0</v>
      </c>
      <c r="V193" s="148" t="n">
        <v>0</v>
      </c>
      <c r="W193" s="148" t="n">
        <v>0</v>
      </c>
      <c r="X193" s="148" t="n">
        <v>0</v>
      </c>
      <c r="Y193" s="148" t="n">
        <v>0</v>
      </c>
      <c r="Z193" s="148" t="n">
        <v>0</v>
      </c>
      <c r="AA193" s="148" t="n">
        <v>0</v>
      </c>
      <c r="AB193" s="148" t="n">
        <v>0</v>
      </c>
      <c r="AC193" s="148" t="n">
        <v>0</v>
      </c>
      <c r="AD193" s="148" t="n">
        <v>0</v>
      </c>
      <c r="AE193" s="148" t="n">
        <v>0</v>
      </c>
      <c r="AF193" s="148" t="n">
        <v>0</v>
      </c>
      <c r="AG193" s="148" t="n">
        <v>0</v>
      </c>
      <c r="AH193" s="148" t="n">
        <v>0</v>
      </c>
      <c r="AI193" s="148" t="n">
        <v>0</v>
      </c>
      <c r="AJ193" s="148" t="n">
        <v>0</v>
      </c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  <c r="BI193" s="148"/>
      <c r="BJ193" s="148"/>
      <c r="BK193" s="148"/>
      <c r="BL193" s="148"/>
      <c r="BM193" s="148"/>
      <c r="BN193" s="148"/>
      <c r="BO193" s="148"/>
      <c r="BP193" s="148"/>
      <c r="BQ193" s="148"/>
      <c r="BR193" s="148"/>
      <c r="BS193" s="148"/>
      <c r="BT193" s="148"/>
      <c r="BU193" s="148"/>
      <c r="BV193" s="148"/>
      <c r="BW193" s="148"/>
      <c r="BX193" s="148"/>
      <c r="BY193" s="148"/>
      <c r="BZ193" s="148"/>
      <c r="CA193" s="148"/>
      <c r="CB193" s="148"/>
      <c r="CC193" s="148"/>
      <c r="CD193" s="148"/>
      <c r="CE193" s="148"/>
      <c r="CF193" s="148"/>
      <c r="CG193" s="148"/>
      <c r="CH193" s="148"/>
      <c r="CI193" s="148"/>
      <c r="CJ193" s="148"/>
      <c r="CK193" s="148"/>
      <c r="CL193" s="148"/>
      <c r="CM193" s="148"/>
      <c r="CN193" s="148"/>
      <c r="CO193" s="148"/>
      <c r="CP193" s="148"/>
      <c r="CQ193" s="148"/>
      <c r="CR193" s="148"/>
      <c r="CS193" s="148"/>
      <c r="CT193" s="148"/>
      <c r="CU193" s="148"/>
      <c r="CV193" s="148"/>
      <c r="CW193" s="148"/>
      <c r="CX193" s="148"/>
      <c r="CY193" s="148"/>
      <c r="CZ193" s="148"/>
      <c r="DA193" s="148"/>
      <c r="DB193" s="148"/>
      <c r="DC193" s="148"/>
      <c r="DD193" s="148"/>
      <c r="DE193" s="148"/>
      <c r="DF193" s="148"/>
      <c r="DG193" s="148"/>
      <c r="DH193" s="148"/>
      <c r="DI193" s="148"/>
      <c r="DJ193" s="148"/>
      <c r="DK193" s="148"/>
      <c r="DL193" s="148"/>
      <c r="DM193" s="148"/>
      <c r="DN193" s="148"/>
    </row>
    <row r="194" customFormat="false" ht="12.75" hidden="false" customHeight="false" outlineLevel="0" collapsed="false">
      <c r="A194" s="0" t="s">
        <v>190</v>
      </c>
      <c r="B194" s="0" t="s">
        <v>192</v>
      </c>
      <c r="C194" s="0" t="n">
        <v>31</v>
      </c>
      <c r="D194" s="0" t="s">
        <v>187</v>
      </c>
      <c r="E194" s="15" t="n">
        <v>0</v>
      </c>
      <c r="F194" s="15" t="n">
        <v>0</v>
      </c>
      <c r="G194" s="148" t="n">
        <v>0</v>
      </c>
      <c r="H194" s="148" t="n">
        <v>0</v>
      </c>
      <c r="I194" s="148" t="n">
        <v>0</v>
      </c>
      <c r="J194" s="148" t="n">
        <v>0</v>
      </c>
      <c r="K194" s="148" t="n">
        <v>0</v>
      </c>
      <c r="L194" s="148" t="n">
        <v>0</v>
      </c>
      <c r="M194" s="148" t="n">
        <v>0</v>
      </c>
      <c r="N194" s="148" t="n">
        <v>0</v>
      </c>
      <c r="O194" s="148" t="n">
        <v>0</v>
      </c>
      <c r="P194" s="148" t="n">
        <v>0</v>
      </c>
      <c r="Q194" s="148" t="n">
        <v>0</v>
      </c>
      <c r="R194" s="148" t="n">
        <v>0</v>
      </c>
      <c r="S194" s="148" t="n">
        <v>0</v>
      </c>
      <c r="T194" s="148" t="n">
        <v>0</v>
      </c>
      <c r="U194" s="148" t="n">
        <v>0</v>
      </c>
      <c r="V194" s="148" t="n">
        <v>0</v>
      </c>
      <c r="W194" s="148" t="n">
        <v>0</v>
      </c>
      <c r="X194" s="148" t="n">
        <v>0</v>
      </c>
      <c r="Y194" s="148" t="n">
        <v>0</v>
      </c>
      <c r="Z194" s="148" t="n">
        <v>0</v>
      </c>
      <c r="AA194" s="148" t="n">
        <v>0</v>
      </c>
      <c r="AB194" s="148" t="n">
        <v>0</v>
      </c>
      <c r="AC194" s="148" t="n">
        <v>0</v>
      </c>
      <c r="AD194" s="148" t="n">
        <v>0</v>
      </c>
      <c r="AE194" s="148" t="n">
        <v>0</v>
      </c>
      <c r="AF194" s="148" t="n">
        <v>0</v>
      </c>
      <c r="AG194" s="148" t="n">
        <v>0</v>
      </c>
      <c r="AH194" s="148" t="n">
        <v>0</v>
      </c>
      <c r="AI194" s="148" t="n">
        <v>0</v>
      </c>
      <c r="AJ194" s="148" t="n">
        <v>0</v>
      </c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  <c r="BI194" s="148"/>
      <c r="BJ194" s="148"/>
      <c r="BK194" s="148"/>
      <c r="BL194" s="148"/>
      <c r="BM194" s="148"/>
      <c r="BN194" s="148"/>
      <c r="BO194" s="148"/>
      <c r="BP194" s="148"/>
      <c r="BQ194" s="148"/>
      <c r="BR194" s="148"/>
      <c r="BS194" s="148"/>
      <c r="BT194" s="148"/>
      <c r="BU194" s="148"/>
      <c r="BV194" s="148"/>
      <c r="BW194" s="148"/>
      <c r="BX194" s="148"/>
      <c r="BY194" s="148"/>
      <c r="BZ194" s="148"/>
      <c r="CA194" s="148"/>
      <c r="CB194" s="148"/>
      <c r="CC194" s="148"/>
      <c r="CD194" s="148"/>
      <c r="CE194" s="148"/>
      <c r="CF194" s="148"/>
      <c r="CG194" s="148"/>
      <c r="CH194" s="148"/>
      <c r="CI194" s="148"/>
      <c r="CJ194" s="148"/>
      <c r="CK194" s="148"/>
      <c r="CL194" s="148"/>
      <c r="CM194" s="148"/>
      <c r="CN194" s="148"/>
      <c r="CO194" s="148"/>
      <c r="CP194" s="148"/>
      <c r="CQ194" s="148"/>
      <c r="CR194" s="148"/>
      <c r="CS194" s="148"/>
      <c r="CT194" s="148"/>
      <c r="CU194" s="148"/>
      <c r="CV194" s="148"/>
      <c r="CW194" s="148"/>
      <c r="CX194" s="148"/>
      <c r="CY194" s="148"/>
      <c r="CZ194" s="148"/>
      <c r="DA194" s="148"/>
      <c r="DB194" s="148"/>
      <c r="DC194" s="148"/>
      <c r="DD194" s="148"/>
      <c r="DE194" s="148"/>
      <c r="DF194" s="148"/>
      <c r="DG194" s="148"/>
      <c r="DH194" s="148"/>
      <c r="DI194" s="148"/>
      <c r="DJ194" s="148"/>
      <c r="DK194" s="148"/>
      <c r="DL194" s="148"/>
      <c r="DM194" s="148"/>
      <c r="DN194" s="148"/>
    </row>
    <row r="195" customFormat="false" ht="12.75" hidden="false" customHeight="false" outlineLevel="0" collapsed="false">
      <c r="A195" s="0" t="s">
        <v>190</v>
      </c>
      <c r="B195" s="0" t="s">
        <v>192</v>
      </c>
      <c r="C195" s="0" t="n">
        <v>32</v>
      </c>
      <c r="D195" s="0" t="s">
        <v>87</v>
      </c>
      <c r="E195" s="15" t="n">
        <v>0</v>
      </c>
      <c r="F195" s="15" t="n">
        <v>0</v>
      </c>
      <c r="G195" s="148" t="n">
        <v>0</v>
      </c>
      <c r="H195" s="148" t="n">
        <v>0</v>
      </c>
      <c r="I195" s="148" t="n">
        <v>0</v>
      </c>
      <c r="J195" s="148" t="n">
        <v>0</v>
      </c>
      <c r="K195" s="148" t="n">
        <v>0</v>
      </c>
      <c r="L195" s="148" t="n">
        <v>0</v>
      </c>
      <c r="M195" s="148" t="n">
        <v>0</v>
      </c>
      <c r="N195" s="148" t="n">
        <v>0</v>
      </c>
      <c r="O195" s="148" t="n">
        <v>0</v>
      </c>
      <c r="P195" s="148" t="n">
        <v>0</v>
      </c>
      <c r="Q195" s="148" t="n">
        <v>0</v>
      </c>
      <c r="R195" s="148" t="n">
        <v>0</v>
      </c>
      <c r="S195" s="148" t="n">
        <v>0</v>
      </c>
      <c r="T195" s="148" t="n">
        <v>0</v>
      </c>
      <c r="U195" s="148" t="n">
        <v>0</v>
      </c>
      <c r="V195" s="148" t="n">
        <v>0</v>
      </c>
      <c r="W195" s="148" t="n">
        <v>0</v>
      </c>
      <c r="X195" s="148" t="n">
        <v>0</v>
      </c>
      <c r="Y195" s="148" t="n">
        <v>0</v>
      </c>
      <c r="Z195" s="148" t="n">
        <v>0</v>
      </c>
      <c r="AA195" s="148" t="n">
        <v>0</v>
      </c>
      <c r="AB195" s="148" t="n">
        <v>0</v>
      </c>
      <c r="AC195" s="148" t="n">
        <v>0</v>
      </c>
      <c r="AD195" s="148" t="n">
        <v>0</v>
      </c>
      <c r="AE195" s="148" t="n">
        <v>0</v>
      </c>
      <c r="AF195" s="148" t="n">
        <v>0</v>
      </c>
      <c r="AG195" s="148" t="n">
        <v>0</v>
      </c>
      <c r="AH195" s="148" t="n">
        <v>0</v>
      </c>
      <c r="AI195" s="148" t="n">
        <v>0</v>
      </c>
      <c r="AJ195" s="148" t="n">
        <v>0</v>
      </c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  <c r="BI195" s="148"/>
      <c r="BJ195" s="148"/>
      <c r="BK195" s="148"/>
      <c r="BL195" s="148"/>
      <c r="BM195" s="148"/>
      <c r="BN195" s="148"/>
      <c r="BO195" s="148"/>
      <c r="BP195" s="148"/>
      <c r="BQ195" s="148"/>
      <c r="BR195" s="148"/>
      <c r="BS195" s="148"/>
      <c r="BT195" s="148"/>
      <c r="BU195" s="148"/>
      <c r="BV195" s="148"/>
      <c r="BW195" s="148"/>
      <c r="BX195" s="148"/>
      <c r="BY195" s="148"/>
      <c r="BZ195" s="148"/>
      <c r="CA195" s="148"/>
      <c r="CB195" s="148"/>
      <c r="CC195" s="148"/>
      <c r="CD195" s="148"/>
      <c r="CE195" s="148"/>
      <c r="CF195" s="148"/>
      <c r="CG195" s="148"/>
      <c r="CH195" s="148"/>
      <c r="CI195" s="148"/>
      <c r="CJ195" s="148"/>
      <c r="CK195" s="148"/>
      <c r="CL195" s="148"/>
      <c r="CM195" s="148"/>
      <c r="CN195" s="148"/>
      <c r="CO195" s="148"/>
      <c r="CP195" s="148"/>
      <c r="CQ195" s="148"/>
      <c r="CR195" s="148"/>
      <c r="CS195" s="148"/>
      <c r="CT195" s="148"/>
      <c r="CU195" s="148"/>
      <c r="CV195" s="148"/>
      <c r="CW195" s="148"/>
      <c r="CX195" s="148"/>
      <c r="CY195" s="148"/>
      <c r="CZ195" s="148"/>
      <c r="DA195" s="148"/>
      <c r="DB195" s="148"/>
      <c r="DC195" s="148"/>
      <c r="DD195" s="148"/>
      <c r="DE195" s="148"/>
      <c r="DF195" s="148"/>
      <c r="DG195" s="148"/>
      <c r="DH195" s="148"/>
      <c r="DI195" s="148"/>
      <c r="DJ195" s="148"/>
      <c r="DK195" s="148"/>
      <c r="DL195" s="148"/>
      <c r="DM195" s="148"/>
      <c r="DN195" s="148"/>
    </row>
    <row r="196" customFormat="false" ht="12.75" hidden="false" customHeight="false" outlineLevel="0" collapsed="false">
      <c r="A196" s="0" t="s">
        <v>190</v>
      </c>
      <c r="B196" s="0" t="s">
        <v>192</v>
      </c>
      <c r="C196" s="0" t="n">
        <v>33</v>
      </c>
      <c r="D196" s="0" t="s">
        <v>88</v>
      </c>
      <c r="E196" s="15" t="n">
        <v>0</v>
      </c>
      <c r="F196" s="15" t="n">
        <v>0</v>
      </c>
      <c r="G196" s="148" t="n">
        <v>0</v>
      </c>
      <c r="H196" s="148" t="n">
        <v>0</v>
      </c>
      <c r="I196" s="148" t="n">
        <v>0</v>
      </c>
      <c r="J196" s="148" t="n">
        <v>0</v>
      </c>
      <c r="K196" s="148" t="n">
        <v>0</v>
      </c>
      <c r="L196" s="148" t="n">
        <v>0</v>
      </c>
      <c r="M196" s="148" t="n">
        <v>0</v>
      </c>
      <c r="N196" s="148" t="n">
        <v>0</v>
      </c>
      <c r="O196" s="148" t="n">
        <v>0</v>
      </c>
      <c r="P196" s="148" t="n">
        <v>0</v>
      </c>
      <c r="Q196" s="148" t="n">
        <v>0</v>
      </c>
      <c r="R196" s="148" t="n">
        <v>0</v>
      </c>
      <c r="S196" s="148" t="n">
        <v>0</v>
      </c>
      <c r="T196" s="148" t="n">
        <v>0</v>
      </c>
      <c r="U196" s="148" t="n">
        <v>0</v>
      </c>
      <c r="V196" s="148" t="n">
        <v>0</v>
      </c>
      <c r="W196" s="148" t="n">
        <v>0</v>
      </c>
      <c r="X196" s="148" t="n">
        <v>0</v>
      </c>
      <c r="Y196" s="148" t="n">
        <v>0</v>
      </c>
      <c r="Z196" s="148" t="n">
        <v>0</v>
      </c>
      <c r="AA196" s="148" t="n">
        <v>0</v>
      </c>
      <c r="AB196" s="148" t="n">
        <v>0</v>
      </c>
      <c r="AC196" s="148" t="n">
        <v>0</v>
      </c>
      <c r="AD196" s="148" t="n">
        <v>0</v>
      </c>
      <c r="AE196" s="148" t="n">
        <v>0</v>
      </c>
      <c r="AF196" s="148" t="n">
        <v>0</v>
      </c>
      <c r="AG196" s="148" t="n">
        <v>0</v>
      </c>
      <c r="AH196" s="148" t="n">
        <v>0</v>
      </c>
      <c r="AI196" s="148" t="n">
        <v>0</v>
      </c>
      <c r="AJ196" s="148" t="n">
        <v>0</v>
      </c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  <c r="BI196" s="148"/>
      <c r="BJ196" s="148"/>
      <c r="BK196" s="148"/>
      <c r="BL196" s="148"/>
      <c r="BM196" s="148"/>
      <c r="BN196" s="148"/>
      <c r="BO196" s="148"/>
      <c r="BP196" s="148"/>
      <c r="BQ196" s="148"/>
      <c r="BR196" s="148"/>
      <c r="BS196" s="148"/>
      <c r="BT196" s="148"/>
      <c r="BU196" s="148"/>
      <c r="BV196" s="148"/>
      <c r="BW196" s="148"/>
      <c r="BX196" s="148"/>
      <c r="BY196" s="148"/>
      <c r="BZ196" s="148"/>
      <c r="CA196" s="148"/>
      <c r="CB196" s="148"/>
      <c r="CC196" s="148"/>
      <c r="CD196" s="148"/>
      <c r="CE196" s="148"/>
      <c r="CF196" s="148"/>
      <c r="CG196" s="148"/>
      <c r="CH196" s="148"/>
      <c r="CI196" s="148"/>
      <c r="CJ196" s="148"/>
      <c r="CK196" s="148"/>
      <c r="CL196" s="148"/>
      <c r="CM196" s="148"/>
      <c r="CN196" s="148"/>
      <c r="CO196" s="148"/>
      <c r="CP196" s="148"/>
      <c r="CQ196" s="148"/>
      <c r="CR196" s="148"/>
      <c r="CS196" s="148"/>
      <c r="CT196" s="148"/>
      <c r="CU196" s="148"/>
      <c r="CV196" s="148"/>
      <c r="CW196" s="148"/>
      <c r="CX196" s="148"/>
      <c r="CY196" s="148"/>
      <c r="CZ196" s="148"/>
      <c r="DA196" s="148"/>
      <c r="DB196" s="148"/>
      <c r="DC196" s="148"/>
      <c r="DD196" s="148"/>
      <c r="DE196" s="148"/>
      <c r="DF196" s="148"/>
      <c r="DG196" s="148"/>
      <c r="DH196" s="148"/>
      <c r="DI196" s="148"/>
      <c r="DJ196" s="148"/>
      <c r="DK196" s="148"/>
      <c r="DL196" s="148"/>
      <c r="DM196" s="148"/>
      <c r="DN196" s="148"/>
    </row>
    <row r="197" customFormat="false" ht="12.75" hidden="false" customHeight="false" outlineLevel="0" collapsed="false">
      <c r="A197" s="0" t="s">
        <v>190</v>
      </c>
      <c r="B197" s="0" t="s">
        <v>192</v>
      </c>
      <c r="C197" s="0" t="n">
        <v>34</v>
      </c>
      <c r="D197" s="0" t="s">
        <v>89</v>
      </c>
      <c r="E197" s="15" t="n">
        <v>0</v>
      </c>
      <c r="F197" s="15" t="n">
        <v>0</v>
      </c>
      <c r="G197" s="148" t="n">
        <v>0</v>
      </c>
      <c r="H197" s="148" t="n">
        <v>0</v>
      </c>
      <c r="I197" s="148" t="n">
        <v>0</v>
      </c>
      <c r="J197" s="148" t="n">
        <v>0</v>
      </c>
      <c r="K197" s="148" t="n">
        <v>0</v>
      </c>
      <c r="L197" s="148" t="n">
        <v>0</v>
      </c>
      <c r="M197" s="148" t="n">
        <v>0</v>
      </c>
      <c r="N197" s="148" t="n">
        <v>0</v>
      </c>
      <c r="O197" s="148" t="n">
        <v>0</v>
      </c>
      <c r="P197" s="148" t="n">
        <v>0</v>
      </c>
      <c r="Q197" s="148" t="n">
        <v>0</v>
      </c>
      <c r="R197" s="148" t="n">
        <v>0</v>
      </c>
      <c r="S197" s="148" t="n">
        <v>0</v>
      </c>
      <c r="T197" s="148" t="n">
        <v>0</v>
      </c>
      <c r="U197" s="148" t="n">
        <v>0</v>
      </c>
      <c r="V197" s="148" t="n">
        <v>0</v>
      </c>
      <c r="W197" s="148" t="n">
        <v>0</v>
      </c>
      <c r="X197" s="148" t="n">
        <v>0</v>
      </c>
      <c r="Y197" s="148" t="n">
        <v>0</v>
      </c>
      <c r="Z197" s="148" t="n">
        <v>0</v>
      </c>
      <c r="AA197" s="148" t="n">
        <v>0</v>
      </c>
      <c r="AB197" s="148" t="n">
        <v>0</v>
      </c>
      <c r="AC197" s="148" t="n">
        <v>0</v>
      </c>
      <c r="AD197" s="148" t="n">
        <v>0</v>
      </c>
      <c r="AE197" s="148" t="n">
        <v>0</v>
      </c>
      <c r="AF197" s="148" t="n">
        <v>0</v>
      </c>
      <c r="AG197" s="148" t="n">
        <v>0</v>
      </c>
      <c r="AH197" s="148" t="n">
        <v>0</v>
      </c>
      <c r="AI197" s="148" t="n">
        <v>0</v>
      </c>
      <c r="AJ197" s="148" t="n">
        <v>0</v>
      </c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8"/>
      <c r="BQ197" s="148"/>
      <c r="BR197" s="148"/>
      <c r="BS197" s="148"/>
      <c r="BT197" s="148"/>
      <c r="BU197" s="148"/>
      <c r="BV197" s="148"/>
      <c r="BW197" s="148"/>
      <c r="BX197" s="148"/>
      <c r="BY197" s="148"/>
      <c r="BZ197" s="148"/>
      <c r="CA197" s="148"/>
      <c r="CB197" s="148"/>
      <c r="CC197" s="148"/>
      <c r="CD197" s="148"/>
      <c r="CE197" s="148"/>
      <c r="CF197" s="148"/>
      <c r="CG197" s="148"/>
      <c r="CH197" s="148"/>
      <c r="CI197" s="148"/>
      <c r="CJ197" s="148"/>
      <c r="CK197" s="148"/>
      <c r="CL197" s="148"/>
      <c r="CM197" s="148"/>
      <c r="CN197" s="148"/>
      <c r="CO197" s="148"/>
      <c r="CP197" s="148"/>
      <c r="CQ197" s="148"/>
      <c r="CR197" s="148"/>
      <c r="CS197" s="148"/>
      <c r="CT197" s="148"/>
      <c r="CU197" s="148"/>
      <c r="CV197" s="148"/>
      <c r="CW197" s="148"/>
      <c r="CX197" s="148"/>
      <c r="CY197" s="148"/>
      <c r="CZ197" s="148"/>
      <c r="DA197" s="148"/>
      <c r="DB197" s="148"/>
      <c r="DC197" s="148"/>
      <c r="DD197" s="148"/>
      <c r="DE197" s="148"/>
      <c r="DF197" s="148"/>
      <c r="DG197" s="148"/>
      <c r="DH197" s="148"/>
      <c r="DI197" s="148"/>
      <c r="DJ197" s="148"/>
      <c r="DK197" s="148"/>
      <c r="DL197" s="148"/>
      <c r="DM197" s="148"/>
      <c r="DN197" s="148"/>
    </row>
    <row r="198" customFormat="false" ht="12.75" hidden="false" customHeight="false" outlineLevel="0" collapsed="false">
      <c r="A198" s="0" t="s">
        <v>190</v>
      </c>
      <c r="B198" s="0" t="s">
        <v>192</v>
      </c>
      <c r="C198" s="0" t="n">
        <v>35</v>
      </c>
      <c r="D198" s="0" t="s">
        <v>90</v>
      </c>
      <c r="E198" s="15" t="n">
        <v>0</v>
      </c>
      <c r="F198" s="15" t="n">
        <v>-100</v>
      </c>
      <c r="G198" s="148" t="n">
        <v>0</v>
      </c>
      <c r="H198" s="148" t="n">
        <v>-217567.54</v>
      </c>
      <c r="I198" s="148" t="n">
        <v>0</v>
      </c>
      <c r="J198" s="148" t="n">
        <v>0</v>
      </c>
      <c r="K198" s="148" t="n">
        <v>0</v>
      </c>
      <c r="L198" s="148" t="n">
        <v>0</v>
      </c>
      <c r="M198" s="148" t="n">
        <v>0</v>
      </c>
      <c r="N198" s="148" t="n">
        <v>0</v>
      </c>
      <c r="O198" s="148" t="n">
        <v>0</v>
      </c>
      <c r="P198" s="148" t="n">
        <v>0</v>
      </c>
      <c r="Q198" s="148" t="n">
        <v>0</v>
      </c>
      <c r="R198" s="148" t="n">
        <v>0</v>
      </c>
      <c r="S198" s="148" t="n">
        <v>0</v>
      </c>
      <c r="T198" s="148" t="n">
        <v>0</v>
      </c>
      <c r="U198" s="148" t="n">
        <v>0</v>
      </c>
      <c r="V198" s="148" t="n">
        <v>0</v>
      </c>
      <c r="W198" s="148" t="n">
        <v>0</v>
      </c>
      <c r="X198" s="148" t="n">
        <v>0</v>
      </c>
      <c r="Y198" s="148" t="n">
        <v>0</v>
      </c>
      <c r="Z198" s="148" t="n">
        <v>0</v>
      </c>
      <c r="AA198" s="148" t="n">
        <v>0</v>
      </c>
      <c r="AB198" s="148" t="n">
        <v>0</v>
      </c>
      <c r="AC198" s="148" t="n">
        <v>0</v>
      </c>
      <c r="AD198" s="148" t="n">
        <v>0</v>
      </c>
      <c r="AE198" s="148" t="n">
        <v>0</v>
      </c>
      <c r="AF198" s="148" t="n">
        <v>0</v>
      </c>
      <c r="AG198" s="148" t="n">
        <v>0</v>
      </c>
      <c r="AH198" s="148" t="n">
        <v>0</v>
      </c>
      <c r="AI198" s="148" t="n">
        <v>0</v>
      </c>
      <c r="AJ198" s="148" t="n">
        <v>0</v>
      </c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  <c r="BI198" s="148"/>
      <c r="BJ198" s="148"/>
      <c r="BK198" s="148"/>
      <c r="BL198" s="148"/>
      <c r="BM198" s="148"/>
      <c r="BN198" s="148"/>
      <c r="BO198" s="148"/>
      <c r="BP198" s="148"/>
      <c r="BQ198" s="148"/>
      <c r="BR198" s="148"/>
      <c r="BS198" s="148"/>
      <c r="BT198" s="148"/>
      <c r="BU198" s="148"/>
      <c r="BV198" s="148"/>
      <c r="BW198" s="148"/>
      <c r="BX198" s="148"/>
      <c r="BY198" s="148"/>
      <c r="BZ198" s="148"/>
      <c r="CA198" s="148"/>
      <c r="CB198" s="148"/>
      <c r="CC198" s="148"/>
      <c r="CD198" s="148"/>
      <c r="CE198" s="148"/>
      <c r="CF198" s="148"/>
      <c r="CG198" s="148"/>
      <c r="CH198" s="148"/>
      <c r="CI198" s="148"/>
      <c r="CJ198" s="148"/>
      <c r="CK198" s="148"/>
      <c r="CL198" s="148"/>
      <c r="CM198" s="148"/>
      <c r="CN198" s="148"/>
      <c r="CO198" s="148"/>
      <c r="CP198" s="148"/>
      <c r="CQ198" s="148"/>
      <c r="CR198" s="148"/>
      <c r="CS198" s="148"/>
      <c r="CT198" s="148"/>
      <c r="CU198" s="148"/>
      <c r="CV198" s="148"/>
      <c r="CW198" s="148"/>
      <c r="CX198" s="148"/>
      <c r="CY198" s="148"/>
      <c r="CZ198" s="148"/>
      <c r="DA198" s="148"/>
      <c r="DB198" s="148"/>
      <c r="DC198" s="148"/>
      <c r="DD198" s="148"/>
      <c r="DE198" s="148"/>
      <c r="DF198" s="148"/>
      <c r="DG198" s="148"/>
      <c r="DH198" s="148"/>
      <c r="DI198" s="148"/>
      <c r="DJ198" s="148"/>
      <c r="DK198" s="148"/>
      <c r="DL198" s="148"/>
      <c r="DM198" s="148"/>
      <c r="DN198" s="148"/>
    </row>
    <row r="199" customFormat="false" ht="12.75" hidden="false" customHeight="false" outlineLevel="0" collapsed="false">
      <c r="A199" s="0" t="s">
        <v>190</v>
      </c>
      <c r="B199" s="0" t="s">
        <v>192</v>
      </c>
      <c r="C199" s="0" t="n">
        <v>36</v>
      </c>
      <c r="D199" s="0" t="s">
        <v>91</v>
      </c>
      <c r="E199" s="15" t="n">
        <v>0</v>
      </c>
      <c r="F199" s="15" t="n">
        <v>0</v>
      </c>
      <c r="G199" s="148" t="n">
        <v>0</v>
      </c>
      <c r="H199" s="148" t="n">
        <v>0</v>
      </c>
      <c r="I199" s="148" t="n">
        <v>0</v>
      </c>
      <c r="J199" s="148" t="n">
        <v>0</v>
      </c>
      <c r="K199" s="148" t="n">
        <v>0</v>
      </c>
      <c r="L199" s="148" t="n">
        <v>0</v>
      </c>
      <c r="M199" s="148" t="n">
        <v>0</v>
      </c>
      <c r="N199" s="148" t="n">
        <v>0</v>
      </c>
      <c r="O199" s="148" t="n">
        <v>0</v>
      </c>
      <c r="P199" s="148" t="n">
        <v>0</v>
      </c>
      <c r="Q199" s="148" t="n">
        <v>0</v>
      </c>
      <c r="R199" s="148" t="n">
        <v>0</v>
      </c>
      <c r="S199" s="148" t="n">
        <v>0</v>
      </c>
      <c r="T199" s="148" t="n">
        <v>0</v>
      </c>
      <c r="U199" s="148" t="n">
        <v>0</v>
      </c>
      <c r="V199" s="148" t="n">
        <v>0</v>
      </c>
      <c r="W199" s="148" t="n">
        <v>0</v>
      </c>
      <c r="X199" s="148" t="n">
        <v>0</v>
      </c>
      <c r="Y199" s="148" t="n">
        <v>0</v>
      </c>
      <c r="Z199" s="148" t="n">
        <v>0</v>
      </c>
      <c r="AA199" s="148" t="n">
        <v>0</v>
      </c>
      <c r="AB199" s="148" t="n">
        <v>0</v>
      </c>
      <c r="AC199" s="148" t="n">
        <v>0</v>
      </c>
      <c r="AD199" s="148" t="n">
        <v>0</v>
      </c>
      <c r="AE199" s="148" t="n">
        <v>0</v>
      </c>
      <c r="AF199" s="148" t="n">
        <v>0</v>
      </c>
      <c r="AG199" s="148" t="n">
        <v>0</v>
      </c>
      <c r="AH199" s="148" t="n">
        <v>0</v>
      </c>
      <c r="AI199" s="148" t="n">
        <v>0</v>
      </c>
      <c r="AJ199" s="148" t="n">
        <v>0</v>
      </c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  <c r="BI199" s="148"/>
      <c r="BJ199" s="148"/>
      <c r="BK199" s="148"/>
      <c r="BL199" s="148"/>
      <c r="BM199" s="148"/>
      <c r="BN199" s="148"/>
      <c r="BO199" s="148"/>
      <c r="BP199" s="148"/>
      <c r="BQ199" s="148"/>
      <c r="BR199" s="148"/>
      <c r="BS199" s="148"/>
      <c r="BT199" s="148"/>
      <c r="BU199" s="148"/>
      <c r="BV199" s="148"/>
      <c r="BW199" s="148"/>
      <c r="BX199" s="148"/>
      <c r="BY199" s="148"/>
      <c r="BZ199" s="148"/>
      <c r="CA199" s="148"/>
      <c r="CB199" s="148"/>
      <c r="CC199" s="148"/>
      <c r="CD199" s="148"/>
      <c r="CE199" s="148"/>
      <c r="CF199" s="148"/>
      <c r="CG199" s="148"/>
      <c r="CH199" s="148"/>
      <c r="CI199" s="148"/>
      <c r="CJ199" s="148"/>
      <c r="CK199" s="148"/>
      <c r="CL199" s="148"/>
      <c r="CM199" s="148"/>
      <c r="CN199" s="148"/>
      <c r="CO199" s="148"/>
      <c r="CP199" s="148"/>
      <c r="CQ199" s="148"/>
      <c r="CR199" s="148"/>
      <c r="CS199" s="148"/>
      <c r="CT199" s="148"/>
      <c r="CU199" s="148"/>
      <c r="CV199" s="148"/>
      <c r="CW199" s="148"/>
      <c r="CX199" s="148"/>
      <c r="CY199" s="148"/>
      <c r="CZ199" s="148"/>
      <c r="DA199" s="148"/>
      <c r="DB199" s="148"/>
      <c r="DC199" s="148"/>
      <c r="DD199" s="148"/>
      <c r="DE199" s="148"/>
      <c r="DF199" s="148"/>
      <c r="DG199" s="148"/>
      <c r="DH199" s="148"/>
      <c r="DI199" s="148"/>
      <c r="DJ199" s="148"/>
      <c r="DK199" s="148"/>
      <c r="DL199" s="148"/>
      <c r="DM199" s="148"/>
      <c r="DN199" s="148"/>
    </row>
    <row r="200" customFormat="false" ht="12.75" hidden="false" customHeight="false" outlineLevel="0" collapsed="false">
      <c r="A200" s="0" t="s">
        <v>190</v>
      </c>
      <c r="B200" s="0" t="s">
        <v>192</v>
      </c>
      <c r="C200" s="0" t="n">
        <v>37</v>
      </c>
      <c r="D200" s="0" t="s">
        <v>92</v>
      </c>
      <c r="E200" s="15" t="n">
        <v>0</v>
      </c>
      <c r="F200" s="15" t="n">
        <v>0</v>
      </c>
      <c r="G200" s="148" t="n">
        <v>0</v>
      </c>
      <c r="H200" s="148" t="n">
        <v>0</v>
      </c>
      <c r="I200" s="148" t="n">
        <v>0</v>
      </c>
      <c r="J200" s="148" t="n">
        <v>0</v>
      </c>
      <c r="K200" s="148" t="n">
        <v>0</v>
      </c>
      <c r="L200" s="148" t="n">
        <v>0</v>
      </c>
      <c r="M200" s="148" t="n">
        <v>0</v>
      </c>
      <c r="N200" s="148" t="n">
        <v>0</v>
      </c>
      <c r="O200" s="148" t="n">
        <v>0</v>
      </c>
      <c r="P200" s="148" t="n">
        <v>0</v>
      </c>
      <c r="Q200" s="148" t="n">
        <v>0</v>
      </c>
      <c r="R200" s="148" t="n">
        <v>0</v>
      </c>
      <c r="S200" s="148" t="n">
        <v>0</v>
      </c>
      <c r="T200" s="148" t="n">
        <v>0</v>
      </c>
      <c r="U200" s="148" t="n">
        <v>0</v>
      </c>
      <c r="V200" s="148" t="n">
        <v>0</v>
      </c>
      <c r="W200" s="148" t="n">
        <v>0</v>
      </c>
      <c r="X200" s="148" t="n">
        <v>0</v>
      </c>
      <c r="Y200" s="148" t="n">
        <v>0</v>
      </c>
      <c r="Z200" s="148" t="n">
        <v>0</v>
      </c>
      <c r="AA200" s="148" t="n">
        <v>0</v>
      </c>
      <c r="AB200" s="148" t="n">
        <v>0</v>
      </c>
      <c r="AC200" s="148" t="n">
        <v>0</v>
      </c>
      <c r="AD200" s="148" t="n">
        <v>0</v>
      </c>
      <c r="AE200" s="148" t="n">
        <v>0</v>
      </c>
      <c r="AF200" s="148" t="n">
        <v>0</v>
      </c>
      <c r="AG200" s="148" t="n">
        <v>0</v>
      </c>
      <c r="AH200" s="148" t="n">
        <v>0</v>
      </c>
      <c r="AI200" s="148" t="n">
        <v>0</v>
      </c>
      <c r="AJ200" s="148" t="n">
        <v>0</v>
      </c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  <c r="BI200" s="148"/>
      <c r="BJ200" s="148"/>
      <c r="BK200" s="148"/>
      <c r="BL200" s="148"/>
      <c r="BM200" s="148"/>
      <c r="BN200" s="148"/>
      <c r="BO200" s="148"/>
      <c r="BP200" s="148"/>
      <c r="BQ200" s="148"/>
      <c r="BR200" s="148"/>
      <c r="BS200" s="148"/>
      <c r="BT200" s="148"/>
      <c r="BU200" s="148"/>
      <c r="BV200" s="148"/>
      <c r="BW200" s="148"/>
      <c r="BX200" s="148"/>
      <c r="BY200" s="148"/>
      <c r="BZ200" s="148"/>
      <c r="CA200" s="148"/>
      <c r="CB200" s="148"/>
      <c r="CC200" s="148"/>
      <c r="CD200" s="148"/>
      <c r="CE200" s="148"/>
      <c r="CF200" s="148"/>
      <c r="CG200" s="148"/>
      <c r="CH200" s="148"/>
      <c r="CI200" s="148"/>
      <c r="CJ200" s="148"/>
      <c r="CK200" s="148"/>
      <c r="CL200" s="148"/>
      <c r="CM200" s="148"/>
      <c r="CN200" s="148"/>
      <c r="CO200" s="148"/>
      <c r="CP200" s="148"/>
      <c r="CQ200" s="148"/>
      <c r="CR200" s="148"/>
      <c r="CS200" s="148"/>
      <c r="CT200" s="148"/>
      <c r="CU200" s="148"/>
      <c r="CV200" s="148"/>
      <c r="CW200" s="148"/>
      <c r="CX200" s="148"/>
      <c r="CY200" s="148"/>
      <c r="CZ200" s="148"/>
      <c r="DA200" s="148"/>
      <c r="DB200" s="148"/>
      <c r="DC200" s="148"/>
      <c r="DD200" s="148"/>
      <c r="DE200" s="148"/>
      <c r="DF200" s="148"/>
      <c r="DG200" s="148"/>
      <c r="DH200" s="148"/>
      <c r="DI200" s="148"/>
      <c r="DJ200" s="148"/>
      <c r="DK200" s="148"/>
      <c r="DL200" s="148"/>
      <c r="DM200" s="148"/>
      <c r="DN200" s="148"/>
    </row>
    <row r="201" customFormat="false" ht="12.75" hidden="false" customHeight="false" outlineLevel="0" collapsed="false">
      <c r="A201" s="0" t="s">
        <v>190</v>
      </c>
      <c r="B201" s="0" t="s">
        <v>192</v>
      </c>
      <c r="C201" s="0" t="n">
        <v>38</v>
      </c>
      <c r="D201" s="0" t="s">
        <v>93</v>
      </c>
      <c r="E201" s="15" t="n">
        <v>0</v>
      </c>
      <c r="F201" s="15" t="n">
        <v>0</v>
      </c>
      <c r="G201" s="148" t="n">
        <v>0</v>
      </c>
      <c r="H201" s="148" t="n">
        <v>0</v>
      </c>
      <c r="I201" s="148" t="n">
        <v>0</v>
      </c>
      <c r="J201" s="148" t="n">
        <v>0</v>
      </c>
      <c r="K201" s="148" t="n">
        <v>0</v>
      </c>
      <c r="L201" s="148" t="n">
        <v>0</v>
      </c>
      <c r="M201" s="148" t="n">
        <v>0</v>
      </c>
      <c r="N201" s="148" t="n">
        <v>0</v>
      </c>
      <c r="O201" s="148" t="n">
        <v>0</v>
      </c>
      <c r="P201" s="148" t="n">
        <v>0</v>
      </c>
      <c r="Q201" s="148" t="n">
        <v>0</v>
      </c>
      <c r="R201" s="148" t="n">
        <v>0</v>
      </c>
      <c r="S201" s="148" t="n">
        <v>0</v>
      </c>
      <c r="T201" s="148" t="n">
        <v>0</v>
      </c>
      <c r="U201" s="148" t="n">
        <v>0</v>
      </c>
      <c r="V201" s="148" t="n">
        <v>0</v>
      </c>
      <c r="W201" s="148" t="n">
        <v>0</v>
      </c>
      <c r="X201" s="148" t="n">
        <v>0</v>
      </c>
      <c r="Y201" s="148" t="n">
        <v>0</v>
      </c>
      <c r="Z201" s="148" t="n">
        <v>0</v>
      </c>
      <c r="AA201" s="148" t="n">
        <v>0</v>
      </c>
      <c r="AB201" s="148" t="n">
        <v>0</v>
      </c>
      <c r="AC201" s="148" t="n">
        <v>0</v>
      </c>
      <c r="AD201" s="148" t="n">
        <v>0</v>
      </c>
      <c r="AE201" s="148" t="n">
        <v>0</v>
      </c>
      <c r="AF201" s="148" t="n">
        <v>0</v>
      </c>
      <c r="AG201" s="148" t="n">
        <v>0</v>
      </c>
      <c r="AH201" s="148" t="n">
        <v>0</v>
      </c>
      <c r="AI201" s="148" t="n">
        <v>0</v>
      </c>
      <c r="AJ201" s="148" t="n">
        <v>0</v>
      </c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  <c r="BI201" s="148"/>
      <c r="BJ201" s="148"/>
      <c r="BK201" s="148"/>
      <c r="BL201" s="148"/>
      <c r="BM201" s="148"/>
      <c r="BN201" s="148"/>
      <c r="BO201" s="148"/>
      <c r="BP201" s="148"/>
      <c r="BQ201" s="148"/>
      <c r="BR201" s="148"/>
      <c r="BS201" s="148"/>
      <c r="BT201" s="148"/>
      <c r="BU201" s="148"/>
      <c r="BV201" s="148"/>
      <c r="BW201" s="148"/>
      <c r="BX201" s="148"/>
      <c r="BY201" s="148"/>
      <c r="BZ201" s="148"/>
      <c r="CA201" s="148"/>
      <c r="CB201" s="148"/>
      <c r="CC201" s="148"/>
      <c r="CD201" s="148"/>
      <c r="CE201" s="148"/>
      <c r="CF201" s="148"/>
      <c r="CG201" s="148"/>
      <c r="CH201" s="148"/>
      <c r="CI201" s="148"/>
      <c r="CJ201" s="148"/>
      <c r="CK201" s="148"/>
      <c r="CL201" s="148"/>
      <c r="CM201" s="148"/>
      <c r="CN201" s="148"/>
      <c r="CO201" s="148"/>
      <c r="CP201" s="148"/>
      <c r="CQ201" s="148"/>
      <c r="CR201" s="148"/>
      <c r="CS201" s="148"/>
      <c r="CT201" s="148"/>
      <c r="CU201" s="148"/>
      <c r="CV201" s="148"/>
      <c r="CW201" s="148"/>
      <c r="CX201" s="148"/>
      <c r="CY201" s="148"/>
      <c r="CZ201" s="148"/>
      <c r="DA201" s="148"/>
      <c r="DB201" s="148"/>
      <c r="DC201" s="148"/>
      <c r="DD201" s="148"/>
      <c r="DE201" s="148"/>
      <c r="DF201" s="148"/>
      <c r="DG201" s="148"/>
      <c r="DH201" s="148"/>
      <c r="DI201" s="148"/>
      <c r="DJ201" s="148"/>
      <c r="DK201" s="148"/>
      <c r="DL201" s="148"/>
      <c r="DM201" s="148"/>
      <c r="DN201" s="148"/>
    </row>
    <row r="202" customFormat="false" ht="12.75" hidden="false" customHeight="false" outlineLevel="0" collapsed="false">
      <c r="A202" s="0" t="s">
        <v>190</v>
      </c>
      <c r="B202" s="0" t="s">
        <v>192</v>
      </c>
      <c r="C202" s="0" t="n">
        <v>39</v>
      </c>
      <c r="D202" s="0" t="s">
        <v>94</v>
      </c>
      <c r="E202" s="15" t="n">
        <v>0</v>
      </c>
      <c r="F202" s="15" t="n">
        <v>0</v>
      </c>
      <c r="G202" s="148" t="n">
        <v>0</v>
      </c>
      <c r="H202" s="148" t="n">
        <v>0</v>
      </c>
      <c r="I202" s="148" t="n">
        <v>0</v>
      </c>
      <c r="J202" s="148" t="n">
        <v>0</v>
      </c>
      <c r="K202" s="148" t="n">
        <v>0</v>
      </c>
      <c r="L202" s="148" t="n">
        <v>0</v>
      </c>
      <c r="M202" s="148" t="n">
        <v>0</v>
      </c>
      <c r="N202" s="148" t="n">
        <v>0</v>
      </c>
      <c r="O202" s="148" t="n">
        <v>0</v>
      </c>
      <c r="P202" s="148" t="n">
        <v>0</v>
      </c>
      <c r="Q202" s="148" t="n">
        <v>0</v>
      </c>
      <c r="R202" s="148" t="n">
        <v>0</v>
      </c>
      <c r="S202" s="148" t="n">
        <v>0</v>
      </c>
      <c r="T202" s="148" t="n">
        <v>0</v>
      </c>
      <c r="U202" s="148" t="n">
        <v>0</v>
      </c>
      <c r="V202" s="148" t="n">
        <v>0</v>
      </c>
      <c r="W202" s="148" t="n">
        <v>0</v>
      </c>
      <c r="X202" s="148" t="n">
        <v>0</v>
      </c>
      <c r="Y202" s="148" t="n">
        <v>0</v>
      </c>
      <c r="Z202" s="148" t="n">
        <v>0</v>
      </c>
      <c r="AA202" s="148" t="n">
        <v>0</v>
      </c>
      <c r="AB202" s="148" t="n">
        <v>0</v>
      </c>
      <c r="AC202" s="148" t="n">
        <v>0</v>
      </c>
      <c r="AD202" s="148" t="n">
        <v>0</v>
      </c>
      <c r="AE202" s="148" t="n">
        <v>0</v>
      </c>
      <c r="AF202" s="148" t="n">
        <v>0</v>
      </c>
      <c r="AG202" s="148" t="n">
        <v>0</v>
      </c>
      <c r="AH202" s="148" t="n">
        <v>0</v>
      </c>
      <c r="AI202" s="148" t="n">
        <v>0</v>
      </c>
      <c r="AJ202" s="148" t="n">
        <v>0</v>
      </c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  <c r="BI202" s="148"/>
      <c r="BJ202" s="148"/>
      <c r="BK202" s="148"/>
      <c r="BL202" s="148"/>
      <c r="BM202" s="148"/>
      <c r="BN202" s="148"/>
      <c r="BO202" s="148"/>
      <c r="BP202" s="148"/>
      <c r="BQ202" s="148"/>
      <c r="BR202" s="148"/>
      <c r="BS202" s="148"/>
      <c r="BT202" s="148"/>
      <c r="BU202" s="148"/>
      <c r="BV202" s="148"/>
      <c r="BW202" s="148"/>
      <c r="BX202" s="148"/>
      <c r="BY202" s="148"/>
      <c r="BZ202" s="148"/>
      <c r="CA202" s="148"/>
      <c r="CB202" s="148"/>
      <c r="CC202" s="148"/>
      <c r="CD202" s="148"/>
      <c r="CE202" s="148"/>
      <c r="CF202" s="148"/>
      <c r="CG202" s="148"/>
      <c r="CH202" s="148"/>
      <c r="CI202" s="148"/>
      <c r="CJ202" s="148"/>
      <c r="CK202" s="148"/>
      <c r="CL202" s="148"/>
      <c r="CM202" s="148"/>
      <c r="CN202" s="148"/>
      <c r="CO202" s="148"/>
      <c r="CP202" s="148"/>
      <c r="CQ202" s="148"/>
      <c r="CR202" s="148"/>
      <c r="CS202" s="148"/>
      <c r="CT202" s="148"/>
      <c r="CU202" s="148"/>
      <c r="CV202" s="148"/>
      <c r="CW202" s="148"/>
      <c r="CX202" s="148"/>
      <c r="CY202" s="148"/>
      <c r="CZ202" s="148"/>
      <c r="DA202" s="148"/>
      <c r="DB202" s="148"/>
      <c r="DC202" s="148"/>
      <c r="DD202" s="148"/>
      <c r="DE202" s="148"/>
      <c r="DF202" s="148"/>
      <c r="DG202" s="148"/>
      <c r="DH202" s="148"/>
      <c r="DI202" s="148"/>
      <c r="DJ202" s="148"/>
      <c r="DK202" s="148"/>
      <c r="DL202" s="148"/>
      <c r="DM202" s="148"/>
      <c r="DN202" s="148"/>
    </row>
    <row r="203" customFormat="false" ht="12.75" hidden="false" customHeight="false" outlineLevel="0" collapsed="false">
      <c r="A203" s="0" t="s">
        <v>190</v>
      </c>
      <c r="B203" s="0" t="s">
        <v>192</v>
      </c>
      <c r="C203" s="0" t="n">
        <v>40</v>
      </c>
      <c r="D203" s="0" t="s">
        <v>95</v>
      </c>
      <c r="E203" s="15" t="n">
        <v>0</v>
      </c>
      <c r="F203" s="15" t="n">
        <v>386552.33</v>
      </c>
      <c r="G203" s="148" t="n">
        <v>0</v>
      </c>
      <c r="H203" s="148" t="n">
        <v>52966.8</v>
      </c>
      <c r="I203" s="148" t="n">
        <v>0</v>
      </c>
      <c r="J203" s="148" t="n">
        <v>152520</v>
      </c>
      <c r="K203" s="148" t="n">
        <v>0</v>
      </c>
      <c r="L203" s="148" t="n">
        <v>171.2</v>
      </c>
      <c r="M203" s="148" t="n">
        <v>0</v>
      </c>
      <c r="N203" s="148" t="n">
        <v>0</v>
      </c>
      <c r="O203" s="148" t="n">
        <v>0</v>
      </c>
      <c r="P203" s="148" t="n">
        <v>0</v>
      </c>
      <c r="Q203" s="148" t="n">
        <v>0</v>
      </c>
      <c r="R203" s="148" t="n">
        <v>0</v>
      </c>
      <c r="S203" s="148" t="n">
        <v>0</v>
      </c>
      <c r="T203" s="148" t="n">
        <v>0</v>
      </c>
      <c r="U203" s="148" t="n">
        <v>0</v>
      </c>
      <c r="V203" s="148" t="n">
        <v>0</v>
      </c>
      <c r="W203" s="148" t="n">
        <v>0</v>
      </c>
      <c r="X203" s="148" t="n">
        <v>0</v>
      </c>
      <c r="Y203" s="148" t="n">
        <v>0</v>
      </c>
      <c r="Z203" s="148" t="n">
        <v>0</v>
      </c>
      <c r="AA203" s="148" t="n">
        <v>0</v>
      </c>
      <c r="AB203" s="148" t="n">
        <v>0</v>
      </c>
      <c r="AC203" s="148" t="n">
        <v>0</v>
      </c>
      <c r="AD203" s="148" t="n">
        <v>0</v>
      </c>
      <c r="AE203" s="148" t="n">
        <v>0</v>
      </c>
      <c r="AF203" s="148" t="n">
        <v>0</v>
      </c>
      <c r="AG203" s="148" t="n">
        <v>0</v>
      </c>
      <c r="AH203" s="148" t="n">
        <v>0</v>
      </c>
      <c r="AI203" s="148" t="n">
        <v>0</v>
      </c>
      <c r="AJ203" s="148" t="n">
        <v>0</v>
      </c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  <c r="BI203" s="148"/>
      <c r="BJ203" s="148"/>
      <c r="BK203" s="148"/>
      <c r="BL203" s="148"/>
      <c r="BM203" s="148"/>
      <c r="BN203" s="148"/>
      <c r="BO203" s="148"/>
      <c r="BP203" s="148"/>
      <c r="BQ203" s="148"/>
      <c r="BR203" s="148"/>
      <c r="BS203" s="148"/>
      <c r="BT203" s="148"/>
      <c r="BU203" s="148"/>
      <c r="BV203" s="148"/>
      <c r="BW203" s="148"/>
      <c r="BX203" s="148"/>
      <c r="BY203" s="148"/>
      <c r="BZ203" s="148"/>
      <c r="CA203" s="148"/>
      <c r="CB203" s="148"/>
      <c r="CC203" s="148"/>
      <c r="CD203" s="148"/>
      <c r="CE203" s="148"/>
      <c r="CF203" s="148"/>
      <c r="CG203" s="148"/>
      <c r="CH203" s="148"/>
      <c r="CI203" s="148"/>
      <c r="CJ203" s="148"/>
      <c r="CK203" s="148"/>
      <c r="CL203" s="148"/>
      <c r="CM203" s="148"/>
      <c r="CN203" s="148"/>
      <c r="CO203" s="148"/>
      <c r="CP203" s="148"/>
      <c r="CQ203" s="148"/>
      <c r="CR203" s="148"/>
      <c r="CS203" s="148"/>
      <c r="CT203" s="148"/>
      <c r="CU203" s="148"/>
      <c r="CV203" s="148"/>
      <c r="CW203" s="148"/>
      <c r="CX203" s="148"/>
      <c r="CY203" s="148"/>
      <c r="CZ203" s="148"/>
      <c r="DA203" s="148"/>
      <c r="DB203" s="148"/>
      <c r="DC203" s="148"/>
      <c r="DD203" s="148"/>
      <c r="DE203" s="148"/>
      <c r="DF203" s="148"/>
      <c r="DG203" s="148"/>
      <c r="DH203" s="148"/>
      <c r="DI203" s="148"/>
      <c r="DJ203" s="148"/>
      <c r="DK203" s="148"/>
      <c r="DL203" s="148"/>
      <c r="DM203" s="148"/>
      <c r="DN203" s="148"/>
    </row>
    <row r="204" customFormat="false" ht="12.75" hidden="false" customHeight="false" outlineLevel="0" collapsed="false">
      <c r="A204" s="0" t="s">
        <v>190</v>
      </c>
      <c r="B204" s="0" t="s">
        <v>189</v>
      </c>
      <c r="C204" s="0" t="n">
        <v>1</v>
      </c>
      <c r="D204" s="0" t="s">
        <v>42</v>
      </c>
      <c r="E204" s="15" t="n">
        <v>0</v>
      </c>
      <c r="F204" s="15" t="n">
        <v>0</v>
      </c>
      <c r="G204" s="148" t="n">
        <v>0</v>
      </c>
      <c r="H204" s="148" t="n">
        <v>0</v>
      </c>
      <c r="I204" s="148" t="n">
        <v>0</v>
      </c>
      <c r="J204" s="148" t="n">
        <v>0</v>
      </c>
      <c r="K204" s="148" t="n">
        <v>0</v>
      </c>
      <c r="L204" s="148" t="n">
        <v>0</v>
      </c>
      <c r="M204" s="148" t="n">
        <v>0</v>
      </c>
      <c r="N204" s="148" t="n">
        <v>0</v>
      </c>
      <c r="O204" s="148" t="n">
        <v>0</v>
      </c>
      <c r="P204" s="148" t="n">
        <v>0</v>
      </c>
      <c r="Q204" s="148" t="n">
        <v>0</v>
      </c>
      <c r="R204" s="148" t="n">
        <v>0</v>
      </c>
      <c r="S204" s="148" t="n">
        <v>0</v>
      </c>
      <c r="T204" s="148" t="n">
        <v>0</v>
      </c>
      <c r="U204" s="148" t="n">
        <v>0</v>
      </c>
      <c r="V204" s="148" t="n">
        <v>0</v>
      </c>
      <c r="W204" s="148" t="n">
        <v>0</v>
      </c>
      <c r="X204" s="148" t="n">
        <v>0</v>
      </c>
      <c r="Y204" s="148" t="n">
        <v>0</v>
      </c>
      <c r="Z204" s="148" t="n">
        <v>0</v>
      </c>
      <c r="AA204" s="148" t="n">
        <v>0</v>
      </c>
      <c r="AB204" s="148" t="n">
        <v>0</v>
      </c>
      <c r="AC204" s="148" t="n">
        <v>0</v>
      </c>
      <c r="AD204" s="148" t="n">
        <v>0</v>
      </c>
      <c r="AE204" s="148" t="n">
        <v>0</v>
      </c>
      <c r="AF204" s="148" t="n">
        <v>0</v>
      </c>
      <c r="AG204" s="148" t="n">
        <v>0</v>
      </c>
      <c r="AH204" s="148" t="n">
        <v>0</v>
      </c>
      <c r="AI204" s="148" t="n">
        <v>0</v>
      </c>
      <c r="AJ204" s="148" t="n">
        <v>0</v>
      </c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  <c r="BI204" s="148"/>
      <c r="BJ204" s="148"/>
      <c r="BK204" s="148"/>
      <c r="BL204" s="148"/>
      <c r="BM204" s="148"/>
      <c r="BN204" s="148"/>
      <c r="BO204" s="148"/>
      <c r="BP204" s="148"/>
      <c r="BQ204" s="148"/>
      <c r="BR204" s="148"/>
      <c r="BS204" s="148"/>
      <c r="BT204" s="148"/>
      <c r="BU204" s="148"/>
      <c r="BV204" s="148"/>
      <c r="BW204" s="148"/>
      <c r="BX204" s="148"/>
      <c r="BY204" s="148"/>
      <c r="BZ204" s="148"/>
      <c r="CA204" s="148"/>
      <c r="CB204" s="148"/>
      <c r="CC204" s="148"/>
      <c r="CD204" s="148"/>
      <c r="CE204" s="148"/>
      <c r="CF204" s="148"/>
      <c r="CG204" s="148"/>
      <c r="CH204" s="148"/>
      <c r="CI204" s="148"/>
      <c r="CJ204" s="148"/>
      <c r="CK204" s="148"/>
      <c r="CL204" s="148"/>
      <c r="CM204" s="148"/>
      <c r="CN204" s="148"/>
      <c r="CO204" s="148"/>
      <c r="CP204" s="148"/>
      <c r="CQ204" s="148"/>
      <c r="CR204" s="148"/>
      <c r="CS204" s="148"/>
      <c r="CT204" s="148"/>
      <c r="CU204" s="148"/>
      <c r="CV204" s="148"/>
      <c r="CW204" s="148"/>
      <c r="CX204" s="148"/>
      <c r="CY204" s="148"/>
      <c r="CZ204" s="148"/>
      <c r="DA204" s="148"/>
      <c r="DB204" s="148"/>
      <c r="DC204" s="148"/>
      <c r="DD204" s="148"/>
      <c r="DE204" s="148"/>
      <c r="DF204" s="148"/>
      <c r="DG204" s="148"/>
      <c r="DH204" s="148"/>
      <c r="DI204" s="148"/>
      <c r="DJ204" s="148"/>
      <c r="DK204" s="148"/>
      <c r="DL204" s="148"/>
      <c r="DM204" s="148"/>
      <c r="DN204" s="148"/>
    </row>
    <row r="205" customFormat="false" ht="12.75" hidden="false" customHeight="false" outlineLevel="0" collapsed="false">
      <c r="A205" s="0" t="s">
        <v>190</v>
      </c>
      <c r="B205" s="0" t="s">
        <v>189</v>
      </c>
      <c r="C205" s="0" t="n">
        <v>2</v>
      </c>
      <c r="D205" s="0" t="s">
        <v>43</v>
      </c>
      <c r="E205" s="15" t="n">
        <v>0</v>
      </c>
      <c r="F205" s="15" t="n">
        <v>0</v>
      </c>
      <c r="G205" s="148" t="n">
        <v>0</v>
      </c>
      <c r="H205" s="148" t="n">
        <v>0</v>
      </c>
      <c r="I205" s="148" t="n">
        <v>0</v>
      </c>
      <c r="J205" s="148" t="n">
        <v>0</v>
      </c>
      <c r="K205" s="148" t="n">
        <v>0</v>
      </c>
      <c r="L205" s="148" t="n">
        <v>0</v>
      </c>
      <c r="M205" s="148" t="n">
        <v>0</v>
      </c>
      <c r="N205" s="148" t="n">
        <v>0</v>
      </c>
      <c r="O205" s="148" t="n">
        <v>0</v>
      </c>
      <c r="P205" s="148" t="n">
        <v>0</v>
      </c>
      <c r="Q205" s="148" t="n">
        <v>0</v>
      </c>
      <c r="R205" s="148" t="n">
        <v>0</v>
      </c>
      <c r="S205" s="148" t="n">
        <v>0</v>
      </c>
      <c r="T205" s="148" t="n">
        <v>0</v>
      </c>
      <c r="U205" s="148" t="n">
        <v>0</v>
      </c>
      <c r="V205" s="148" t="n">
        <v>0</v>
      </c>
      <c r="W205" s="148" t="n">
        <v>0</v>
      </c>
      <c r="X205" s="148" t="n">
        <v>0</v>
      </c>
      <c r="Y205" s="148" t="n">
        <v>0</v>
      </c>
      <c r="Z205" s="148" t="n">
        <v>0</v>
      </c>
      <c r="AA205" s="148" t="n">
        <v>0</v>
      </c>
      <c r="AB205" s="148" t="n">
        <v>0</v>
      </c>
      <c r="AC205" s="148" t="n">
        <v>0</v>
      </c>
      <c r="AD205" s="148" t="n">
        <v>0</v>
      </c>
      <c r="AE205" s="148" t="n">
        <v>0</v>
      </c>
      <c r="AF205" s="148" t="n">
        <v>0</v>
      </c>
      <c r="AG205" s="148" t="n">
        <v>0</v>
      </c>
      <c r="AH205" s="148" t="n">
        <v>0</v>
      </c>
      <c r="AI205" s="148" t="n">
        <v>0</v>
      </c>
      <c r="AJ205" s="148" t="n">
        <v>0</v>
      </c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  <c r="BI205" s="148"/>
      <c r="BJ205" s="148"/>
      <c r="BK205" s="148"/>
      <c r="BL205" s="148"/>
      <c r="BM205" s="148"/>
      <c r="BN205" s="148"/>
      <c r="BO205" s="148"/>
      <c r="BP205" s="148"/>
      <c r="BQ205" s="148"/>
      <c r="BR205" s="148"/>
      <c r="BS205" s="148"/>
      <c r="BT205" s="148"/>
      <c r="BU205" s="148"/>
      <c r="BV205" s="148"/>
      <c r="BW205" s="148"/>
      <c r="BX205" s="148"/>
      <c r="BY205" s="148"/>
      <c r="BZ205" s="148"/>
      <c r="CA205" s="148"/>
      <c r="CB205" s="148"/>
      <c r="CC205" s="148"/>
      <c r="CD205" s="148"/>
      <c r="CE205" s="148"/>
      <c r="CF205" s="148"/>
      <c r="CG205" s="148"/>
      <c r="CH205" s="148"/>
      <c r="CI205" s="148"/>
      <c r="CJ205" s="148"/>
      <c r="CK205" s="148"/>
      <c r="CL205" s="148"/>
      <c r="CM205" s="148"/>
      <c r="CN205" s="148"/>
      <c r="CO205" s="148"/>
      <c r="CP205" s="148"/>
      <c r="CQ205" s="148"/>
      <c r="CR205" s="148"/>
      <c r="CS205" s="148"/>
      <c r="CT205" s="148"/>
      <c r="CU205" s="148"/>
      <c r="CV205" s="148"/>
      <c r="CW205" s="148"/>
      <c r="CX205" s="148"/>
      <c r="CY205" s="148"/>
      <c r="CZ205" s="148"/>
      <c r="DA205" s="148"/>
      <c r="DB205" s="148"/>
      <c r="DC205" s="148"/>
      <c r="DD205" s="148"/>
      <c r="DE205" s="148"/>
      <c r="DF205" s="148"/>
      <c r="DG205" s="148"/>
      <c r="DH205" s="148"/>
      <c r="DI205" s="148"/>
      <c r="DJ205" s="148"/>
      <c r="DK205" s="148"/>
      <c r="DL205" s="148"/>
      <c r="DM205" s="148"/>
      <c r="DN205" s="148"/>
    </row>
    <row r="206" customFormat="false" ht="12.75" hidden="false" customHeight="false" outlineLevel="0" collapsed="false">
      <c r="A206" s="0" t="s">
        <v>190</v>
      </c>
      <c r="B206" s="0" t="s">
        <v>189</v>
      </c>
      <c r="C206" s="0" t="n">
        <v>3</v>
      </c>
      <c r="D206" s="0" t="s">
        <v>44</v>
      </c>
      <c r="E206" s="15" t="n">
        <v>0</v>
      </c>
      <c r="F206" s="15" t="n">
        <v>0</v>
      </c>
      <c r="G206" s="148" t="n">
        <v>0</v>
      </c>
      <c r="H206" s="148" t="n">
        <v>0</v>
      </c>
      <c r="I206" s="148" t="n">
        <v>0</v>
      </c>
      <c r="J206" s="148" t="n">
        <v>0</v>
      </c>
      <c r="K206" s="148" t="n">
        <v>0</v>
      </c>
      <c r="L206" s="148" t="n">
        <v>0</v>
      </c>
      <c r="M206" s="148" t="n">
        <v>0</v>
      </c>
      <c r="N206" s="148" t="n">
        <v>0</v>
      </c>
      <c r="O206" s="148" t="n">
        <v>0</v>
      </c>
      <c r="P206" s="148" t="n">
        <v>0</v>
      </c>
      <c r="Q206" s="148" t="n">
        <v>0</v>
      </c>
      <c r="R206" s="148" t="n">
        <v>0</v>
      </c>
      <c r="S206" s="148" t="n">
        <v>0</v>
      </c>
      <c r="T206" s="148" t="n">
        <v>0</v>
      </c>
      <c r="U206" s="148" t="n">
        <v>0</v>
      </c>
      <c r="V206" s="148" t="n">
        <v>0</v>
      </c>
      <c r="W206" s="148" t="n">
        <v>0</v>
      </c>
      <c r="X206" s="148" t="n">
        <v>0</v>
      </c>
      <c r="Y206" s="148" t="n">
        <v>0</v>
      </c>
      <c r="Z206" s="148" t="n">
        <v>0</v>
      </c>
      <c r="AA206" s="148" t="n">
        <v>0</v>
      </c>
      <c r="AB206" s="148" t="n">
        <v>0</v>
      </c>
      <c r="AC206" s="148" t="n">
        <v>0</v>
      </c>
      <c r="AD206" s="148" t="n">
        <v>0</v>
      </c>
      <c r="AE206" s="148" t="n">
        <v>0</v>
      </c>
      <c r="AF206" s="148" t="n">
        <v>0</v>
      </c>
      <c r="AG206" s="148" t="n">
        <v>0</v>
      </c>
      <c r="AH206" s="148" t="n">
        <v>0</v>
      </c>
      <c r="AI206" s="148" t="n">
        <v>0</v>
      </c>
      <c r="AJ206" s="148" t="n">
        <v>0</v>
      </c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  <c r="BI206" s="148"/>
      <c r="BJ206" s="148"/>
      <c r="BK206" s="148"/>
      <c r="BL206" s="148"/>
      <c r="BM206" s="148"/>
      <c r="BN206" s="148"/>
      <c r="BO206" s="148"/>
      <c r="BP206" s="148"/>
      <c r="BQ206" s="148"/>
      <c r="BR206" s="148"/>
      <c r="BS206" s="148"/>
      <c r="BT206" s="148"/>
      <c r="BU206" s="148"/>
      <c r="BV206" s="148"/>
      <c r="BW206" s="148"/>
      <c r="BX206" s="148"/>
      <c r="BY206" s="148"/>
      <c r="BZ206" s="148"/>
      <c r="CA206" s="148"/>
      <c r="CB206" s="148"/>
      <c r="CC206" s="148"/>
      <c r="CD206" s="148"/>
      <c r="CE206" s="148"/>
      <c r="CF206" s="148"/>
      <c r="CG206" s="148"/>
      <c r="CH206" s="148"/>
      <c r="CI206" s="148"/>
      <c r="CJ206" s="148"/>
      <c r="CK206" s="148"/>
      <c r="CL206" s="148"/>
      <c r="CM206" s="148"/>
      <c r="CN206" s="148"/>
      <c r="CO206" s="148"/>
      <c r="CP206" s="148"/>
      <c r="CQ206" s="148"/>
      <c r="CR206" s="148"/>
      <c r="CS206" s="148"/>
      <c r="CT206" s="148"/>
      <c r="CU206" s="148"/>
      <c r="CV206" s="148"/>
      <c r="CW206" s="148"/>
      <c r="CX206" s="148"/>
      <c r="CY206" s="148"/>
      <c r="CZ206" s="148"/>
      <c r="DA206" s="148"/>
      <c r="DB206" s="148"/>
      <c r="DC206" s="148"/>
      <c r="DD206" s="148"/>
      <c r="DE206" s="148"/>
      <c r="DF206" s="148"/>
      <c r="DG206" s="148"/>
      <c r="DH206" s="148"/>
      <c r="DI206" s="148"/>
      <c r="DJ206" s="148"/>
      <c r="DK206" s="148"/>
      <c r="DL206" s="148"/>
      <c r="DM206" s="148"/>
      <c r="DN206" s="148"/>
    </row>
    <row r="207" customFormat="false" ht="12.75" hidden="false" customHeight="false" outlineLevel="0" collapsed="false">
      <c r="A207" s="0" t="s">
        <v>190</v>
      </c>
      <c r="B207" s="0" t="s">
        <v>189</v>
      </c>
      <c r="C207" s="0" t="n">
        <v>4</v>
      </c>
      <c r="D207" s="0" t="s">
        <v>45</v>
      </c>
      <c r="E207" s="15" t="n">
        <v>0</v>
      </c>
      <c r="F207" s="15" t="n">
        <v>0</v>
      </c>
      <c r="G207" s="148" t="n">
        <v>0</v>
      </c>
      <c r="H207" s="148" t="n">
        <v>0</v>
      </c>
      <c r="I207" s="148" t="n">
        <v>0</v>
      </c>
      <c r="J207" s="148" t="n">
        <v>0</v>
      </c>
      <c r="K207" s="148" t="n">
        <v>0</v>
      </c>
      <c r="L207" s="148" t="n">
        <v>0</v>
      </c>
      <c r="M207" s="148" t="n">
        <v>0</v>
      </c>
      <c r="N207" s="148" t="n">
        <v>0</v>
      </c>
      <c r="O207" s="148" t="n">
        <v>0</v>
      </c>
      <c r="P207" s="148" t="n">
        <v>0</v>
      </c>
      <c r="Q207" s="148" t="n">
        <v>0</v>
      </c>
      <c r="R207" s="148" t="n">
        <v>0</v>
      </c>
      <c r="S207" s="148" t="n">
        <v>0</v>
      </c>
      <c r="T207" s="148" t="n">
        <v>0</v>
      </c>
      <c r="U207" s="148" t="n">
        <v>0</v>
      </c>
      <c r="V207" s="148" t="n">
        <v>0</v>
      </c>
      <c r="W207" s="148" t="n">
        <v>0</v>
      </c>
      <c r="X207" s="148" t="n">
        <v>0</v>
      </c>
      <c r="Y207" s="148" t="n">
        <v>0</v>
      </c>
      <c r="Z207" s="148" t="n">
        <v>0</v>
      </c>
      <c r="AA207" s="148" t="n">
        <v>0</v>
      </c>
      <c r="AB207" s="148" t="n">
        <v>0</v>
      </c>
      <c r="AC207" s="148" t="n">
        <v>0</v>
      </c>
      <c r="AD207" s="148" t="n">
        <v>0</v>
      </c>
      <c r="AE207" s="148" t="n">
        <v>0</v>
      </c>
      <c r="AF207" s="148" t="n">
        <v>0</v>
      </c>
      <c r="AG207" s="148" t="n">
        <v>0</v>
      </c>
      <c r="AH207" s="148" t="n">
        <v>0</v>
      </c>
      <c r="AI207" s="148" t="n">
        <v>0</v>
      </c>
      <c r="AJ207" s="148" t="n">
        <v>0</v>
      </c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  <c r="BI207" s="148"/>
      <c r="BJ207" s="148"/>
      <c r="BK207" s="148"/>
      <c r="BL207" s="148"/>
      <c r="BM207" s="148"/>
      <c r="BN207" s="148"/>
      <c r="BO207" s="148"/>
      <c r="BP207" s="148"/>
      <c r="BQ207" s="148"/>
      <c r="BR207" s="148"/>
      <c r="BS207" s="148"/>
      <c r="BT207" s="148"/>
      <c r="BU207" s="148"/>
      <c r="BV207" s="148"/>
      <c r="BW207" s="148"/>
      <c r="BX207" s="148"/>
      <c r="BY207" s="148"/>
      <c r="BZ207" s="148"/>
      <c r="CA207" s="148"/>
      <c r="CB207" s="148"/>
      <c r="CC207" s="148"/>
      <c r="CD207" s="148"/>
      <c r="CE207" s="148"/>
      <c r="CF207" s="148"/>
      <c r="CG207" s="148"/>
      <c r="CH207" s="148"/>
      <c r="CI207" s="148"/>
      <c r="CJ207" s="148"/>
      <c r="CK207" s="148"/>
      <c r="CL207" s="148"/>
      <c r="CM207" s="148"/>
      <c r="CN207" s="148"/>
      <c r="CO207" s="148"/>
      <c r="CP207" s="148"/>
      <c r="CQ207" s="148"/>
      <c r="CR207" s="148"/>
      <c r="CS207" s="148"/>
      <c r="CT207" s="148"/>
      <c r="CU207" s="148"/>
      <c r="CV207" s="148"/>
      <c r="CW207" s="148"/>
      <c r="CX207" s="148"/>
      <c r="CY207" s="148"/>
      <c r="CZ207" s="148"/>
      <c r="DA207" s="148"/>
      <c r="DB207" s="148"/>
      <c r="DC207" s="148"/>
      <c r="DD207" s="148"/>
      <c r="DE207" s="148"/>
      <c r="DF207" s="148"/>
      <c r="DG207" s="148"/>
      <c r="DH207" s="148"/>
      <c r="DI207" s="148"/>
      <c r="DJ207" s="148"/>
      <c r="DK207" s="148"/>
      <c r="DL207" s="148"/>
      <c r="DM207" s="148"/>
      <c r="DN207" s="148"/>
    </row>
    <row r="208" customFormat="false" ht="12.75" hidden="false" customHeight="false" outlineLevel="0" collapsed="false">
      <c r="A208" s="0" t="s">
        <v>190</v>
      </c>
      <c r="B208" s="0" t="s">
        <v>189</v>
      </c>
      <c r="C208" s="0" t="n">
        <v>5</v>
      </c>
      <c r="D208" s="0" t="s">
        <v>175</v>
      </c>
      <c r="E208" s="15" t="n">
        <v>0</v>
      </c>
      <c r="F208" s="15" t="n">
        <v>0</v>
      </c>
      <c r="G208" s="148" t="n">
        <v>0</v>
      </c>
      <c r="H208" s="148" t="n">
        <v>0</v>
      </c>
      <c r="I208" s="148" t="n">
        <v>0</v>
      </c>
      <c r="J208" s="148" t="n">
        <v>0</v>
      </c>
      <c r="K208" s="148" t="n">
        <v>0</v>
      </c>
      <c r="L208" s="148" t="n">
        <v>0</v>
      </c>
      <c r="M208" s="148" t="n">
        <v>0</v>
      </c>
      <c r="N208" s="148" t="n">
        <v>0</v>
      </c>
      <c r="O208" s="148" t="n">
        <v>0</v>
      </c>
      <c r="P208" s="148" t="n">
        <v>0</v>
      </c>
      <c r="Q208" s="148" t="n">
        <v>0</v>
      </c>
      <c r="R208" s="148" t="n">
        <v>0</v>
      </c>
      <c r="S208" s="148" t="n">
        <v>0</v>
      </c>
      <c r="T208" s="148" t="n">
        <v>0</v>
      </c>
      <c r="U208" s="148" t="n">
        <v>0</v>
      </c>
      <c r="V208" s="148" t="n">
        <v>0</v>
      </c>
      <c r="W208" s="148" t="n">
        <v>0</v>
      </c>
      <c r="X208" s="148" t="n">
        <v>0</v>
      </c>
      <c r="Y208" s="148" t="n">
        <v>0</v>
      </c>
      <c r="Z208" s="148" t="n">
        <v>0</v>
      </c>
      <c r="AA208" s="148" t="n">
        <v>0</v>
      </c>
      <c r="AB208" s="148" t="n">
        <v>0</v>
      </c>
      <c r="AC208" s="148" t="n">
        <v>0</v>
      </c>
      <c r="AD208" s="148" t="n">
        <v>0</v>
      </c>
      <c r="AE208" s="148" t="n">
        <v>0</v>
      </c>
      <c r="AF208" s="148" t="n">
        <v>0</v>
      </c>
      <c r="AG208" s="148" t="n">
        <v>0</v>
      </c>
      <c r="AH208" s="148" t="n">
        <v>0</v>
      </c>
      <c r="AI208" s="148" t="n">
        <v>0</v>
      </c>
      <c r="AJ208" s="148" t="n">
        <v>0</v>
      </c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  <c r="BI208" s="148"/>
      <c r="BJ208" s="148"/>
      <c r="BK208" s="148"/>
      <c r="BL208" s="148"/>
      <c r="BM208" s="148"/>
      <c r="BN208" s="148"/>
      <c r="BO208" s="148"/>
      <c r="BP208" s="148"/>
      <c r="BQ208" s="148"/>
      <c r="BR208" s="148"/>
      <c r="BS208" s="148"/>
      <c r="BT208" s="148"/>
      <c r="BU208" s="148"/>
      <c r="BV208" s="148"/>
      <c r="BW208" s="148"/>
      <c r="BX208" s="148"/>
      <c r="BY208" s="148"/>
      <c r="BZ208" s="148"/>
      <c r="CA208" s="148"/>
      <c r="CB208" s="148"/>
      <c r="CC208" s="148"/>
      <c r="CD208" s="148"/>
      <c r="CE208" s="148"/>
      <c r="CF208" s="148"/>
      <c r="CG208" s="148"/>
      <c r="CH208" s="148"/>
      <c r="CI208" s="148"/>
      <c r="CJ208" s="148"/>
      <c r="CK208" s="148"/>
      <c r="CL208" s="148"/>
      <c r="CM208" s="148"/>
      <c r="CN208" s="148"/>
      <c r="CO208" s="148"/>
      <c r="CP208" s="148"/>
      <c r="CQ208" s="148"/>
      <c r="CR208" s="148"/>
      <c r="CS208" s="148"/>
      <c r="CT208" s="148"/>
      <c r="CU208" s="148"/>
      <c r="CV208" s="148"/>
      <c r="CW208" s="148"/>
      <c r="CX208" s="148"/>
      <c r="CY208" s="148"/>
      <c r="CZ208" s="148"/>
      <c r="DA208" s="148"/>
      <c r="DB208" s="148"/>
      <c r="DC208" s="148"/>
      <c r="DD208" s="148"/>
      <c r="DE208" s="148"/>
      <c r="DF208" s="148"/>
      <c r="DG208" s="148"/>
      <c r="DH208" s="148"/>
      <c r="DI208" s="148"/>
      <c r="DJ208" s="148"/>
      <c r="DK208" s="148"/>
      <c r="DL208" s="148"/>
      <c r="DM208" s="148"/>
      <c r="DN208" s="148"/>
    </row>
    <row r="209" customFormat="false" ht="12.75" hidden="false" customHeight="false" outlineLevel="0" collapsed="false">
      <c r="A209" s="0" t="s">
        <v>190</v>
      </c>
      <c r="B209" s="0" t="s">
        <v>189</v>
      </c>
      <c r="C209" s="0" t="n">
        <v>6</v>
      </c>
      <c r="D209" s="0" t="s">
        <v>42</v>
      </c>
      <c r="E209" s="15" t="n">
        <v>0</v>
      </c>
      <c r="F209" s="15" t="n">
        <v>0</v>
      </c>
      <c r="G209" s="148" t="n">
        <v>0</v>
      </c>
      <c r="H209" s="148" t="n">
        <v>0</v>
      </c>
      <c r="I209" s="148" t="n">
        <v>0</v>
      </c>
      <c r="J209" s="148" t="n">
        <v>0</v>
      </c>
      <c r="K209" s="148" t="n">
        <v>0</v>
      </c>
      <c r="L209" s="148" t="n">
        <v>0</v>
      </c>
      <c r="M209" s="148" t="n">
        <v>0</v>
      </c>
      <c r="N209" s="148" t="n">
        <v>0</v>
      </c>
      <c r="O209" s="148" t="n">
        <v>0</v>
      </c>
      <c r="P209" s="148" t="n">
        <v>0</v>
      </c>
      <c r="Q209" s="148" t="n">
        <v>0</v>
      </c>
      <c r="R209" s="148" t="n">
        <v>0</v>
      </c>
      <c r="S209" s="148" t="n">
        <v>0</v>
      </c>
      <c r="T209" s="148" t="n">
        <v>0</v>
      </c>
      <c r="U209" s="148" t="n">
        <v>0</v>
      </c>
      <c r="V209" s="148" t="n">
        <v>0</v>
      </c>
      <c r="W209" s="148" t="n">
        <v>0</v>
      </c>
      <c r="X209" s="148" t="n">
        <v>0</v>
      </c>
      <c r="Y209" s="148" t="n">
        <v>0</v>
      </c>
      <c r="Z209" s="148" t="n">
        <v>0</v>
      </c>
      <c r="AA209" s="148" t="n">
        <v>0</v>
      </c>
      <c r="AB209" s="148" t="n">
        <v>0</v>
      </c>
      <c r="AC209" s="148" t="n">
        <v>0</v>
      </c>
      <c r="AD209" s="148" t="n">
        <v>0</v>
      </c>
      <c r="AE209" s="148" t="n">
        <v>0</v>
      </c>
      <c r="AF209" s="148" t="n">
        <v>0</v>
      </c>
      <c r="AG209" s="148" t="n">
        <v>0</v>
      </c>
      <c r="AH209" s="148" t="n">
        <v>0</v>
      </c>
      <c r="AI209" s="148" t="n">
        <v>0</v>
      </c>
      <c r="AJ209" s="148" t="n">
        <v>0</v>
      </c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  <c r="BI209" s="148"/>
      <c r="BJ209" s="148"/>
      <c r="BK209" s="148"/>
      <c r="BL209" s="148"/>
      <c r="BM209" s="148"/>
      <c r="BN209" s="148"/>
      <c r="BO209" s="148"/>
      <c r="BP209" s="148"/>
      <c r="BQ209" s="148"/>
      <c r="BR209" s="148"/>
      <c r="BS209" s="148"/>
      <c r="BT209" s="148"/>
      <c r="BU209" s="148"/>
      <c r="BV209" s="148"/>
      <c r="BW209" s="148"/>
      <c r="BX209" s="148"/>
      <c r="BY209" s="148"/>
      <c r="BZ209" s="148"/>
      <c r="CA209" s="148"/>
      <c r="CB209" s="148"/>
      <c r="CC209" s="148"/>
      <c r="CD209" s="148"/>
      <c r="CE209" s="148"/>
      <c r="CF209" s="148"/>
      <c r="CG209" s="148"/>
      <c r="CH209" s="148"/>
      <c r="CI209" s="148"/>
      <c r="CJ209" s="148"/>
      <c r="CK209" s="148"/>
      <c r="CL209" s="148"/>
      <c r="CM209" s="148"/>
      <c r="CN209" s="148"/>
      <c r="CO209" s="148"/>
      <c r="CP209" s="148"/>
      <c r="CQ209" s="148"/>
      <c r="CR209" s="148"/>
      <c r="CS209" s="148"/>
      <c r="CT209" s="148"/>
      <c r="CU209" s="148"/>
      <c r="CV209" s="148"/>
      <c r="CW209" s="148"/>
      <c r="CX209" s="148"/>
      <c r="CY209" s="148"/>
      <c r="CZ209" s="148"/>
      <c r="DA209" s="148"/>
      <c r="DB209" s="148"/>
      <c r="DC209" s="148"/>
      <c r="DD209" s="148"/>
      <c r="DE209" s="148"/>
      <c r="DF209" s="148"/>
      <c r="DG209" s="148"/>
      <c r="DH209" s="148"/>
      <c r="DI209" s="148"/>
      <c r="DJ209" s="148"/>
      <c r="DK209" s="148"/>
      <c r="DL209" s="148"/>
      <c r="DM209" s="148"/>
      <c r="DN209" s="148"/>
    </row>
    <row r="210" customFormat="false" ht="12.75" hidden="false" customHeight="false" outlineLevel="0" collapsed="false">
      <c r="A210" s="0" t="s">
        <v>190</v>
      </c>
      <c r="B210" s="0" t="s">
        <v>189</v>
      </c>
      <c r="C210" s="0" t="n">
        <v>7</v>
      </c>
      <c r="D210" s="0" t="s">
        <v>43</v>
      </c>
      <c r="E210" s="15" t="n">
        <v>0</v>
      </c>
      <c r="F210" s="15" t="n">
        <v>0</v>
      </c>
      <c r="G210" s="148" t="n">
        <v>0</v>
      </c>
      <c r="H210" s="148" t="n">
        <v>0</v>
      </c>
      <c r="I210" s="148" t="n">
        <v>0</v>
      </c>
      <c r="J210" s="148" t="n">
        <v>0</v>
      </c>
      <c r="K210" s="148" t="n">
        <v>0</v>
      </c>
      <c r="L210" s="148" t="n">
        <v>0</v>
      </c>
      <c r="M210" s="148" t="n">
        <v>0</v>
      </c>
      <c r="N210" s="148" t="n">
        <v>0</v>
      </c>
      <c r="O210" s="148" t="n">
        <v>0</v>
      </c>
      <c r="P210" s="148" t="n">
        <v>0</v>
      </c>
      <c r="Q210" s="148" t="n">
        <v>0</v>
      </c>
      <c r="R210" s="148" t="n">
        <v>0</v>
      </c>
      <c r="S210" s="148" t="n">
        <v>0</v>
      </c>
      <c r="T210" s="148" t="n">
        <v>0</v>
      </c>
      <c r="U210" s="148" t="n">
        <v>0</v>
      </c>
      <c r="V210" s="148" t="n">
        <v>0</v>
      </c>
      <c r="W210" s="148" t="n">
        <v>0</v>
      </c>
      <c r="X210" s="148" t="n">
        <v>0</v>
      </c>
      <c r="Y210" s="148" t="n">
        <v>0</v>
      </c>
      <c r="Z210" s="148" t="n">
        <v>0</v>
      </c>
      <c r="AA210" s="148" t="n">
        <v>0</v>
      </c>
      <c r="AB210" s="148" t="n">
        <v>0</v>
      </c>
      <c r="AC210" s="148" t="n">
        <v>0</v>
      </c>
      <c r="AD210" s="148" t="n">
        <v>0</v>
      </c>
      <c r="AE210" s="148" t="n">
        <v>0</v>
      </c>
      <c r="AF210" s="148" t="n">
        <v>0</v>
      </c>
      <c r="AG210" s="148" t="n">
        <v>0</v>
      </c>
      <c r="AH210" s="148" t="n">
        <v>0</v>
      </c>
      <c r="AI210" s="148" t="n">
        <v>0</v>
      </c>
      <c r="AJ210" s="148" t="n">
        <v>0</v>
      </c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  <c r="BI210" s="148"/>
      <c r="BJ210" s="148"/>
      <c r="BK210" s="148"/>
      <c r="BL210" s="148"/>
      <c r="BM210" s="148"/>
      <c r="BN210" s="148"/>
      <c r="BO210" s="148"/>
      <c r="BP210" s="148"/>
      <c r="BQ210" s="148"/>
      <c r="BR210" s="148"/>
      <c r="BS210" s="148"/>
      <c r="BT210" s="148"/>
      <c r="BU210" s="148"/>
      <c r="BV210" s="148"/>
      <c r="BW210" s="148"/>
      <c r="BX210" s="148"/>
      <c r="BY210" s="148"/>
      <c r="BZ210" s="148"/>
      <c r="CA210" s="148"/>
      <c r="CB210" s="148"/>
      <c r="CC210" s="148"/>
      <c r="CD210" s="148"/>
      <c r="CE210" s="148"/>
      <c r="CF210" s="148"/>
      <c r="CG210" s="148"/>
      <c r="CH210" s="148"/>
      <c r="CI210" s="148"/>
      <c r="CJ210" s="148"/>
      <c r="CK210" s="148"/>
      <c r="CL210" s="148"/>
      <c r="CM210" s="148"/>
      <c r="CN210" s="148"/>
      <c r="CO210" s="148"/>
      <c r="CP210" s="148"/>
      <c r="CQ210" s="148"/>
      <c r="CR210" s="148"/>
      <c r="CS210" s="148"/>
      <c r="CT210" s="148"/>
      <c r="CU210" s="148"/>
      <c r="CV210" s="148"/>
      <c r="CW210" s="148"/>
      <c r="CX210" s="148"/>
      <c r="CY210" s="148"/>
      <c r="CZ210" s="148"/>
      <c r="DA210" s="148"/>
      <c r="DB210" s="148"/>
      <c r="DC210" s="148"/>
      <c r="DD210" s="148"/>
      <c r="DE210" s="148"/>
      <c r="DF210" s="148"/>
      <c r="DG210" s="148"/>
      <c r="DH210" s="148"/>
      <c r="DI210" s="148"/>
      <c r="DJ210" s="148"/>
      <c r="DK210" s="148"/>
      <c r="DL210" s="148"/>
      <c r="DM210" s="148"/>
      <c r="DN210" s="148"/>
    </row>
    <row r="211" customFormat="false" ht="12.75" hidden="false" customHeight="false" outlineLevel="0" collapsed="false">
      <c r="A211" s="0" t="s">
        <v>190</v>
      </c>
      <c r="B211" s="0" t="s">
        <v>189</v>
      </c>
      <c r="C211" s="0" t="n">
        <v>8</v>
      </c>
      <c r="D211" s="0" t="s">
        <v>44</v>
      </c>
      <c r="E211" s="15" t="n">
        <v>0</v>
      </c>
      <c r="F211" s="15" t="n">
        <v>0</v>
      </c>
      <c r="G211" s="148" t="n">
        <v>0</v>
      </c>
      <c r="H211" s="148" t="n">
        <v>0</v>
      </c>
      <c r="I211" s="148" t="n">
        <v>0</v>
      </c>
      <c r="J211" s="148" t="n">
        <v>0</v>
      </c>
      <c r="K211" s="148" t="n">
        <v>0</v>
      </c>
      <c r="L211" s="148" t="n">
        <v>0</v>
      </c>
      <c r="M211" s="148" t="n">
        <v>0</v>
      </c>
      <c r="N211" s="148" t="n">
        <v>0</v>
      </c>
      <c r="O211" s="148" t="n">
        <v>0</v>
      </c>
      <c r="P211" s="148" t="n">
        <v>0</v>
      </c>
      <c r="Q211" s="148" t="n">
        <v>0</v>
      </c>
      <c r="R211" s="148" t="n">
        <v>0</v>
      </c>
      <c r="S211" s="148" t="n">
        <v>0</v>
      </c>
      <c r="T211" s="148" t="n">
        <v>0</v>
      </c>
      <c r="U211" s="148" t="n">
        <v>0</v>
      </c>
      <c r="V211" s="148" t="n">
        <v>0</v>
      </c>
      <c r="W211" s="148" t="n">
        <v>0</v>
      </c>
      <c r="X211" s="148" t="n">
        <v>0</v>
      </c>
      <c r="Y211" s="148" t="n">
        <v>0</v>
      </c>
      <c r="Z211" s="148" t="n">
        <v>0</v>
      </c>
      <c r="AA211" s="148" t="n">
        <v>0</v>
      </c>
      <c r="AB211" s="148" t="n">
        <v>0</v>
      </c>
      <c r="AC211" s="148" t="n">
        <v>0</v>
      </c>
      <c r="AD211" s="148" t="n">
        <v>0</v>
      </c>
      <c r="AE211" s="148" t="n">
        <v>0</v>
      </c>
      <c r="AF211" s="148" t="n">
        <v>0</v>
      </c>
      <c r="AG211" s="148" t="n">
        <v>0</v>
      </c>
      <c r="AH211" s="148" t="n">
        <v>0</v>
      </c>
      <c r="AI211" s="148" t="n">
        <v>0</v>
      </c>
      <c r="AJ211" s="148" t="n">
        <v>0</v>
      </c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  <c r="BI211" s="148"/>
      <c r="BJ211" s="148"/>
      <c r="BK211" s="148"/>
      <c r="BL211" s="148"/>
      <c r="BM211" s="148"/>
      <c r="BN211" s="148"/>
      <c r="BO211" s="148"/>
      <c r="BP211" s="148"/>
      <c r="BQ211" s="148"/>
      <c r="BR211" s="148"/>
      <c r="BS211" s="148"/>
      <c r="BT211" s="148"/>
      <c r="BU211" s="148"/>
      <c r="BV211" s="148"/>
      <c r="BW211" s="148"/>
      <c r="BX211" s="148"/>
      <c r="BY211" s="148"/>
      <c r="BZ211" s="148"/>
      <c r="CA211" s="148"/>
      <c r="CB211" s="148"/>
      <c r="CC211" s="148"/>
      <c r="CD211" s="148"/>
      <c r="CE211" s="148"/>
      <c r="CF211" s="148"/>
      <c r="CG211" s="148"/>
      <c r="CH211" s="148"/>
      <c r="CI211" s="148"/>
      <c r="CJ211" s="148"/>
      <c r="CK211" s="148"/>
      <c r="CL211" s="148"/>
      <c r="CM211" s="148"/>
      <c r="CN211" s="148"/>
      <c r="CO211" s="148"/>
      <c r="CP211" s="148"/>
      <c r="CQ211" s="148"/>
      <c r="CR211" s="148"/>
      <c r="CS211" s="148"/>
      <c r="CT211" s="148"/>
      <c r="CU211" s="148"/>
      <c r="CV211" s="148"/>
      <c r="CW211" s="148"/>
      <c r="CX211" s="148"/>
      <c r="CY211" s="148"/>
      <c r="CZ211" s="148"/>
      <c r="DA211" s="148"/>
      <c r="DB211" s="148"/>
      <c r="DC211" s="148"/>
      <c r="DD211" s="148"/>
      <c r="DE211" s="148"/>
      <c r="DF211" s="148"/>
      <c r="DG211" s="148"/>
      <c r="DH211" s="148"/>
      <c r="DI211" s="148"/>
      <c r="DJ211" s="148"/>
      <c r="DK211" s="148"/>
      <c r="DL211" s="148"/>
      <c r="DM211" s="148"/>
      <c r="DN211" s="148"/>
    </row>
    <row r="212" customFormat="false" ht="12.75" hidden="false" customHeight="false" outlineLevel="0" collapsed="false">
      <c r="A212" s="0" t="s">
        <v>190</v>
      </c>
      <c r="B212" s="0" t="s">
        <v>189</v>
      </c>
      <c r="C212" s="0" t="n">
        <v>9</v>
      </c>
      <c r="D212" s="0" t="s">
        <v>45</v>
      </c>
      <c r="E212" s="15" t="n">
        <v>0</v>
      </c>
      <c r="F212" s="15" t="n">
        <v>0</v>
      </c>
      <c r="G212" s="148" t="n">
        <v>0</v>
      </c>
      <c r="H212" s="148" t="n">
        <v>0</v>
      </c>
      <c r="I212" s="148" t="n">
        <v>0</v>
      </c>
      <c r="J212" s="148" t="n">
        <v>0</v>
      </c>
      <c r="K212" s="148" t="n">
        <v>0</v>
      </c>
      <c r="L212" s="148" t="n">
        <v>0</v>
      </c>
      <c r="M212" s="148" t="n">
        <v>0</v>
      </c>
      <c r="N212" s="148" t="n">
        <v>0</v>
      </c>
      <c r="O212" s="148" t="n">
        <v>0</v>
      </c>
      <c r="P212" s="148" t="n">
        <v>0</v>
      </c>
      <c r="Q212" s="148" t="n">
        <v>0</v>
      </c>
      <c r="R212" s="148" t="n">
        <v>0</v>
      </c>
      <c r="S212" s="148" t="n">
        <v>0</v>
      </c>
      <c r="T212" s="148" t="n">
        <v>0</v>
      </c>
      <c r="U212" s="148" t="n">
        <v>0</v>
      </c>
      <c r="V212" s="148" t="n">
        <v>0</v>
      </c>
      <c r="W212" s="148" t="n">
        <v>0</v>
      </c>
      <c r="X212" s="148" t="n">
        <v>0</v>
      </c>
      <c r="Y212" s="148" t="n">
        <v>0</v>
      </c>
      <c r="Z212" s="148" t="n">
        <v>0</v>
      </c>
      <c r="AA212" s="148" t="n">
        <v>0</v>
      </c>
      <c r="AB212" s="148" t="n">
        <v>0</v>
      </c>
      <c r="AC212" s="148" t="n">
        <v>0</v>
      </c>
      <c r="AD212" s="148" t="n">
        <v>0</v>
      </c>
      <c r="AE212" s="148" t="n">
        <v>0</v>
      </c>
      <c r="AF212" s="148" t="n">
        <v>0</v>
      </c>
      <c r="AG212" s="148" t="n">
        <v>0</v>
      </c>
      <c r="AH212" s="148" t="n">
        <v>0</v>
      </c>
      <c r="AI212" s="148" t="n">
        <v>0</v>
      </c>
      <c r="AJ212" s="148" t="n">
        <v>0</v>
      </c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  <c r="BI212" s="148"/>
      <c r="BJ212" s="148"/>
      <c r="BK212" s="148"/>
      <c r="BL212" s="148"/>
      <c r="BM212" s="148"/>
      <c r="BN212" s="148"/>
      <c r="BO212" s="148"/>
      <c r="BP212" s="148"/>
      <c r="BQ212" s="148"/>
      <c r="BR212" s="148"/>
      <c r="BS212" s="148"/>
      <c r="BT212" s="148"/>
      <c r="BU212" s="148"/>
      <c r="BV212" s="148"/>
      <c r="BW212" s="148"/>
      <c r="BX212" s="148"/>
      <c r="BY212" s="148"/>
      <c r="BZ212" s="148"/>
      <c r="CA212" s="148"/>
      <c r="CB212" s="148"/>
      <c r="CC212" s="148"/>
      <c r="CD212" s="148"/>
      <c r="CE212" s="148"/>
      <c r="CF212" s="148"/>
      <c r="CG212" s="148"/>
      <c r="CH212" s="148"/>
      <c r="CI212" s="148"/>
      <c r="CJ212" s="148"/>
      <c r="CK212" s="148"/>
      <c r="CL212" s="148"/>
      <c r="CM212" s="148"/>
      <c r="CN212" s="148"/>
      <c r="CO212" s="148"/>
      <c r="CP212" s="148"/>
      <c r="CQ212" s="148"/>
      <c r="CR212" s="148"/>
      <c r="CS212" s="148"/>
      <c r="CT212" s="148"/>
      <c r="CU212" s="148"/>
      <c r="CV212" s="148"/>
      <c r="CW212" s="148"/>
      <c r="CX212" s="148"/>
      <c r="CY212" s="148"/>
      <c r="CZ212" s="148"/>
      <c r="DA212" s="148"/>
      <c r="DB212" s="148"/>
      <c r="DC212" s="148"/>
      <c r="DD212" s="148"/>
      <c r="DE212" s="148"/>
      <c r="DF212" s="148"/>
      <c r="DG212" s="148"/>
      <c r="DH212" s="148"/>
      <c r="DI212" s="148"/>
      <c r="DJ212" s="148"/>
      <c r="DK212" s="148"/>
      <c r="DL212" s="148"/>
      <c r="DM212" s="148"/>
      <c r="DN212" s="148"/>
    </row>
    <row r="213" customFormat="false" ht="12.75" hidden="false" customHeight="false" outlineLevel="0" collapsed="false">
      <c r="A213" s="0" t="s">
        <v>190</v>
      </c>
      <c r="B213" s="0" t="s">
        <v>189</v>
      </c>
      <c r="C213" s="0" t="n">
        <v>10</v>
      </c>
      <c r="D213" s="0" t="s">
        <v>49</v>
      </c>
      <c r="E213" s="15" t="n">
        <v>0</v>
      </c>
      <c r="F213" s="15" t="n">
        <v>0</v>
      </c>
      <c r="G213" s="148" t="n">
        <v>0</v>
      </c>
      <c r="H213" s="148" t="n">
        <v>0</v>
      </c>
      <c r="I213" s="148" t="n">
        <v>0</v>
      </c>
      <c r="J213" s="148" t="n">
        <v>0</v>
      </c>
      <c r="K213" s="148" t="n">
        <v>0</v>
      </c>
      <c r="L213" s="148" t="n">
        <v>0</v>
      </c>
      <c r="M213" s="148" t="n">
        <v>0</v>
      </c>
      <c r="N213" s="148" t="n">
        <v>0</v>
      </c>
      <c r="O213" s="148" t="n">
        <v>0</v>
      </c>
      <c r="P213" s="148" t="n">
        <v>0</v>
      </c>
      <c r="Q213" s="148" t="n">
        <v>0</v>
      </c>
      <c r="R213" s="148" t="n">
        <v>0</v>
      </c>
      <c r="S213" s="148" t="n">
        <v>0</v>
      </c>
      <c r="T213" s="148" t="n">
        <v>0</v>
      </c>
      <c r="U213" s="148" t="n">
        <v>0</v>
      </c>
      <c r="V213" s="148" t="n">
        <v>0</v>
      </c>
      <c r="W213" s="148" t="n">
        <v>0</v>
      </c>
      <c r="X213" s="148" t="n">
        <v>0</v>
      </c>
      <c r="Y213" s="148" t="n">
        <v>0</v>
      </c>
      <c r="Z213" s="148" t="n">
        <v>0</v>
      </c>
      <c r="AA213" s="148" t="n">
        <v>0</v>
      </c>
      <c r="AB213" s="148" t="n">
        <v>0</v>
      </c>
      <c r="AC213" s="148" t="n">
        <v>0</v>
      </c>
      <c r="AD213" s="148" t="n">
        <v>0</v>
      </c>
      <c r="AE213" s="148" t="n">
        <v>0</v>
      </c>
      <c r="AF213" s="148" t="n">
        <v>0</v>
      </c>
      <c r="AG213" s="148" t="n">
        <v>0</v>
      </c>
      <c r="AH213" s="148" t="n">
        <v>0</v>
      </c>
      <c r="AI213" s="148" t="n">
        <v>0</v>
      </c>
      <c r="AJ213" s="148" t="n">
        <v>0</v>
      </c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8"/>
      <c r="BR213" s="148"/>
      <c r="BS213" s="148"/>
      <c r="BT213" s="148"/>
      <c r="BU213" s="148"/>
      <c r="BV213" s="148"/>
      <c r="BW213" s="148"/>
      <c r="BX213" s="148"/>
      <c r="BY213" s="148"/>
      <c r="BZ213" s="148"/>
      <c r="CA213" s="148"/>
      <c r="CB213" s="148"/>
      <c r="CC213" s="148"/>
      <c r="CD213" s="148"/>
      <c r="CE213" s="148"/>
      <c r="CF213" s="148"/>
      <c r="CG213" s="148"/>
      <c r="CH213" s="148"/>
      <c r="CI213" s="148"/>
      <c r="CJ213" s="148"/>
      <c r="CK213" s="148"/>
      <c r="CL213" s="148"/>
      <c r="CM213" s="148"/>
      <c r="CN213" s="148"/>
      <c r="CO213" s="148"/>
      <c r="CP213" s="148"/>
      <c r="CQ213" s="148"/>
      <c r="CR213" s="148"/>
      <c r="CS213" s="148"/>
      <c r="CT213" s="148"/>
      <c r="CU213" s="148"/>
      <c r="CV213" s="148"/>
      <c r="CW213" s="148"/>
      <c r="CX213" s="148"/>
      <c r="CY213" s="148"/>
      <c r="CZ213" s="148"/>
      <c r="DA213" s="148"/>
      <c r="DB213" s="148"/>
      <c r="DC213" s="148"/>
      <c r="DD213" s="148"/>
      <c r="DE213" s="148"/>
      <c r="DF213" s="148"/>
      <c r="DG213" s="148"/>
      <c r="DH213" s="148"/>
      <c r="DI213" s="148"/>
      <c r="DJ213" s="148"/>
      <c r="DK213" s="148"/>
      <c r="DL213" s="148"/>
      <c r="DM213" s="148"/>
      <c r="DN213" s="148"/>
    </row>
    <row r="214" customFormat="false" ht="12.75" hidden="false" customHeight="false" outlineLevel="0" collapsed="false">
      <c r="A214" s="0" t="s">
        <v>190</v>
      </c>
      <c r="B214" s="0" t="s">
        <v>189</v>
      </c>
      <c r="C214" s="0" t="n">
        <v>11</v>
      </c>
      <c r="D214" s="0" t="s">
        <v>52</v>
      </c>
      <c r="E214" s="15" t="n">
        <v>0</v>
      </c>
      <c r="F214" s="15" t="n">
        <v>0</v>
      </c>
      <c r="G214" s="148" t="n">
        <v>0</v>
      </c>
      <c r="H214" s="148" t="n">
        <v>0</v>
      </c>
      <c r="I214" s="148" t="n">
        <v>0</v>
      </c>
      <c r="J214" s="148" t="n">
        <v>0</v>
      </c>
      <c r="K214" s="148" t="n">
        <v>0</v>
      </c>
      <c r="L214" s="148" t="n">
        <v>0</v>
      </c>
      <c r="M214" s="148" t="n">
        <v>0</v>
      </c>
      <c r="N214" s="148" t="n">
        <v>0</v>
      </c>
      <c r="O214" s="148" t="n">
        <v>0</v>
      </c>
      <c r="P214" s="148" t="n">
        <v>0</v>
      </c>
      <c r="Q214" s="148" t="n">
        <v>0</v>
      </c>
      <c r="R214" s="148" t="n">
        <v>0</v>
      </c>
      <c r="S214" s="148" t="n">
        <v>0</v>
      </c>
      <c r="T214" s="148" t="n">
        <v>0</v>
      </c>
      <c r="U214" s="148" t="n">
        <v>0</v>
      </c>
      <c r="V214" s="148" t="n">
        <v>0</v>
      </c>
      <c r="W214" s="148" t="n">
        <v>0</v>
      </c>
      <c r="X214" s="148" t="n">
        <v>0</v>
      </c>
      <c r="Y214" s="148" t="n">
        <v>0</v>
      </c>
      <c r="Z214" s="148" t="n">
        <v>0</v>
      </c>
      <c r="AA214" s="148" t="n">
        <v>0</v>
      </c>
      <c r="AB214" s="148" t="n">
        <v>0</v>
      </c>
      <c r="AC214" s="148" t="n">
        <v>0</v>
      </c>
      <c r="AD214" s="148" t="n">
        <v>0</v>
      </c>
      <c r="AE214" s="148" t="n">
        <v>0</v>
      </c>
      <c r="AF214" s="148" t="n">
        <v>0</v>
      </c>
      <c r="AG214" s="148" t="n">
        <v>0</v>
      </c>
      <c r="AH214" s="148" t="n">
        <v>0</v>
      </c>
      <c r="AI214" s="148" t="n">
        <v>0</v>
      </c>
      <c r="AJ214" s="148" t="n">
        <v>0</v>
      </c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8"/>
      <c r="BR214" s="148"/>
      <c r="BS214" s="148"/>
      <c r="BT214" s="148"/>
      <c r="BU214" s="148"/>
      <c r="BV214" s="148"/>
      <c r="BW214" s="148"/>
      <c r="BX214" s="148"/>
      <c r="BY214" s="148"/>
      <c r="BZ214" s="148"/>
      <c r="CA214" s="148"/>
      <c r="CB214" s="148"/>
      <c r="CC214" s="148"/>
      <c r="CD214" s="148"/>
      <c r="CE214" s="148"/>
      <c r="CF214" s="148"/>
      <c r="CG214" s="148"/>
      <c r="CH214" s="148"/>
      <c r="CI214" s="148"/>
      <c r="CJ214" s="148"/>
      <c r="CK214" s="148"/>
      <c r="CL214" s="148"/>
      <c r="CM214" s="148"/>
      <c r="CN214" s="148"/>
      <c r="CO214" s="148"/>
      <c r="CP214" s="148"/>
      <c r="CQ214" s="148"/>
      <c r="CR214" s="148"/>
      <c r="CS214" s="148"/>
      <c r="CT214" s="148"/>
      <c r="CU214" s="148"/>
      <c r="CV214" s="148"/>
      <c r="CW214" s="148"/>
      <c r="CX214" s="148"/>
      <c r="CY214" s="148"/>
      <c r="CZ214" s="148"/>
      <c r="DA214" s="148"/>
      <c r="DB214" s="148"/>
      <c r="DC214" s="148"/>
      <c r="DD214" s="148"/>
      <c r="DE214" s="148"/>
      <c r="DF214" s="148"/>
      <c r="DG214" s="148"/>
      <c r="DH214" s="148"/>
      <c r="DI214" s="148"/>
      <c r="DJ214" s="148"/>
      <c r="DK214" s="148"/>
      <c r="DL214" s="148"/>
      <c r="DM214" s="148"/>
      <c r="DN214" s="148"/>
    </row>
    <row r="215" customFormat="false" ht="12.75" hidden="false" customHeight="false" outlineLevel="0" collapsed="false">
      <c r="A215" s="0" t="s">
        <v>190</v>
      </c>
      <c r="B215" s="0" t="s">
        <v>189</v>
      </c>
      <c r="C215" s="0" t="n">
        <v>12</v>
      </c>
      <c r="D215" s="0" t="s">
        <v>53</v>
      </c>
      <c r="E215" s="15" t="n">
        <v>0</v>
      </c>
      <c r="F215" s="15" t="n">
        <v>0</v>
      </c>
      <c r="G215" s="148" t="n">
        <v>0</v>
      </c>
      <c r="H215" s="148" t="n">
        <v>0</v>
      </c>
      <c r="I215" s="148" t="n">
        <v>0</v>
      </c>
      <c r="J215" s="148" t="n">
        <v>0</v>
      </c>
      <c r="K215" s="148" t="n">
        <v>0</v>
      </c>
      <c r="L215" s="148" t="n">
        <v>0</v>
      </c>
      <c r="M215" s="148" t="n">
        <v>0</v>
      </c>
      <c r="N215" s="148" t="n">
        <v>0</v>
      </c>
      <c r="O215" s="148" t="n">
        <v>0</v>
      </c>
      <c r="P215" s="148" t="n">
        <v>0</v>
      </c>
      <c r="Q215" s="148" t="n">
        <v>0</v>
      </c>
      <c r="R215" s="148" t="n">
        <v>0</v>
      </c>
      <c r="S215" s="148" t="n">
        <v>0</v>
      </c>
      <c r="T215" s="148" t="n">
        <v>0</v>
      </c>
      <c r="U215" s="148" t="n">
        <v>0</v>
      </c>
      <c r="V215" s="148" t="n">
        <v>0</v>
      </c>
      <c r="W215" s="148" t="n">
        <v>0</v>
      </c>
      <c r="X215" s="148" t="n">
        <v>0</v>
      </c>
      <c r="Y215" s="148" t="n">
        <v>0</v>
      </c>
      <c r="Z215" s="148" t="n">
        <v>0</v>
      </c>
      <c r="AA215" s="148" t="n">
        <v>0</v>
      </c>
      <c r="AB215" s="148" t="n">
        <v>0</v>
      </c>
      <c r="AC215" s="148" t="n">
        <v>0</v>
      </c>
      <c r="AD215" s="148" t="n">
        <v>0</v>
      </c>
      <c r="AE215" s="148" t="n">
        <v>0</v>
      </c>
      <c r="AF215" s="148" t="n">
        <v>0</v>
      </c>
      <c r="AG215" s="148" t="n">
        <v>0</v>
      </c>
      <c r="AH215" s="148" t="n">
        <v>0</v>
      </c>
      <c r="AI215" s="148" t="n">
        <v>0</v>
      </c>
      <c r="AJ215" s="148" t="n">
        <v>0</v>
      </c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  <c r="BI215" s="148"/>
      <c r="BJ215" s="148"/>
      <c r="BK215" s="148"/>
      <c r="BL215" s="148"/>
      <c r="BM215" s="148"/>
      <c r="BN215" s="148"/>
      <c r="BO215" s="148"/>
      <c r="BP215" s="148"/>
      <c r="BQ215" s="148"/>
      <c r="BR215" s="148"/>
      <c r="BS215" s="148"/>
      <c r="BT215" s="148"/>
      <c r="BU215" s="148"/>
      <c r="BV215" s="148"/>
      <c r="BW215" s="148"/>
      <c r="BX215" s="148"/>
      <c r="BY215" s="148"/>
      <c r="BZ215" s="148"/>
      <c r="CA215" s="148"/>
      <c r="CB215" s="148"/>
      <c r="CC215" s="148"/>
      <c r="CD215" s="148"/>
      <c r="CE215" s="148"/>
      <c r="CF215" s="148"/>
      <c r="CG215" s="148"/>
      <c r="CH215" s="148"/>
      <c r="CI215" s="148"/>
      <c r="CJ215" s="148"/>
      <c r="CK215" s="148"/>
      <c r="CL215" s="148"/>
      <c r="CM215" s="148"/>
      <c r="CN215" s="148"/>
      <c r="CO215" s="148"/>
      <c r="CP215" s="148"/>
      <c r="CQ215" s="148"/>
      <c r="CR215" s="148"/>
      <c r="CS215" s="148"/>
      <c r="CT215" s="148"/>
      <c r="CU215" s="148"/>
      <c r="CV215" s="148"/>
      <c r="CW215" s="148"/>
      <c r="CX215" s="148"/>
      <c r="CY215" s="148"/>
      <c r="CZ215" s="148"/>
      <c r="DA215" s="148"/>
      <c r="DB215" s="148"/>
      <c r="DC215" s="148"/>
      <c r="DD215" s="148"/>
      <c r="DE215" s="148"/>
      <c r="DF215" s="148"/>
      <c r="DG215" s="148"/>
      <c r="DH215" s="148"/>
      <c r="DI215" s="148"/>
      <c r="DJ215" s="148"/>
      <c r="DK215" s="148"/>
      <c r="DL215" s="148"/>
      <c r="DM215" s="148"/>
      <c r="DN215" s="148"/>
    </row>
    <row r="216" customFormat="false" ht="12.75" hidden="false" customHeight="false" outlineLevel="0" collapsed="false">
      <c r="A216" s="0" t="s">
        <v>190</v>
      </c>
      <c r="B216" s="0" t="s">
        <v>189</v>
      </c>
      <c r="C216" s="0" t="n">
        <v>13</v>
      </c>
      <c r="D216" s="0" t="s">
        <v>56</v>
      </c>
      <c r="E216" s="15" t="n">
        <v>0</v>
      </c>
      <c r="F216" s="15" t="n">
        <v>0</v>
      </c>
      <c r="G216" s="148" t="n">
        <v>0</v>
      </c>
      <c r="H216" s="148" t="n">
        <v>0</v>
      </c>
      <c r="I216" s="148" t="n">
        <v>0</v>
      </c>
      <c r="J216" s="148" t="n">
        <v>0</v>
      </c>
      <c r="K216" s="148" t="n">
        <v>0</v>
      </c>
      <c r="L216" s="148" t="n">
        <v>0</v>
      </c>
      <c r="M216" s="148" t="n">
        <v>0</v>
      </c>
      <c r="N216" s="148" t="n">
        <v>0</v>
      </c>
      <c r="O216" s="148" t="n">
        <v>0</v>
      </c>
      <c r="P216" s="148" t="n">
        <v>0</v>
      </c>
      <c r="Q216" s="148" t="n">
        <v>0</v>
      </c>
      <c r="R216" s="148" t="n">
        <v>0</v>
      </c>
      <c r="S216" s="148" t="n">
        <v>0</v>
      </c>
      <c r="T216" s="148" t="n">
        <v>0</v>
      </c>
      <c r="U216" s="148" t="n">
        <v>0</v>
      </c>
      <c r="V216" s="148" t="n">
        <v>0</v>
      </c>
      <c r="W216" s="148" t="n">
        <v>0</v>
      </c>
      <c r="X216" s="148" t="n">
        <v>0</v>
      </c>
      <c r="Y216" s="148" t="n">
        <v>0</v>
      </c>
      <c r="Z216" s="148" t="n">
        <v>0</v>
      </c>
      <c r="AA216" s="148" t="n">
        <v>0</v>
      </c>
      <c r="AB216" s="148" t="n">
        <v>0</v>
      </c>
      <c r="AC216" s="148" t="n">
        <v>0</v>
      </c>
      <c r="AD216" s="148" t="n">
        <v>0</v>
      </c>
      <c r="AE216" s="148" t="n">
        <v>0</v>
      </c>
      <c r="AF216" s="148" t="n">
        <v>0</v>
      </c>
      <c r="AG216" s="148" t="n">
        <v>0</v>
      </c>
      <c r="AH216" s="148" t="n">
        <v>0</v>
      </c>
      <c r="AI216" s="148" t="n">
        <v>0</v>
      </c>
      <c r="AJ216" s="148" t="n">
        <v>0</v>
      </c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  <c r="BI216" s="148"/>
      <c r="BJ216" s="148"/>
      <c r="BK216" s="148"/>
      <c r="BL216" s="148"/>
      <c r="BM216" s="148"/>
      <c r="BN216" s="148"/>
      <c r="BO216" s="148"/>
      <c r="BP216" s="148"/>
      <c r="BQ216" s="148"/>
      <c r="BR216" s="148"/>
      <c r="BS216" s="148"/>
      <c r="BT216" s="148"/>
      <c r="BU216" s="148"/>
      <c r="BV216" s="148"/>
      <c r="BW216" s="148"/>
      <c r="BX216" s="148"/>
      <c r="BY216" s="148"/>
      <c r="BZ216" s="148"/>
      <c r="CA216" s="148"/>
      <c r="CB216" s="148"/>
      <c r="CC216" s="148"/>
      <c r="CD216" s="148"/>
      <c r="CE216" s="148"/>
      <c r="CF216" s="148"/>
      <c r="CG216" s="148"/>
      <c r="CH216" s="148"/>
      <c r="CI216" s="148"/>
      <c r="CJ216" s="148"/>
      <c r="CK216" s="148"/>
      <c r="CL216" s="148"/>
      <c r="CM216" s="148"/>
      <c r="CN216" s="148"/>
      <c r="CO216" s="148"/>
      <c r="CP216" s="148"/>
      <c r="CQ216" s="148"/>
      <c r="CR216" s="148"/>
      <c r="CS216" s="148"/>
      <c r="CT216" s="148"/>
      <c r="CU216" s="148"/>
      <c r="CV216" s="148"/>
      <c r="CW216" s="148"/>
      <c r="CX216" s="148"/>
      <c r="CY216" s="148"/>
      <c r="CZ216" s="148"/>
      <c r="DA216" s="148"/>
      <c r="DB216" s="148"/>
      <c r="DC216" s="148"/>
      <c r="DD216" s="148"/>
      <c r="DE216" s="148"/>
      <c r="DF216" s="148"/>
      <c r="DG216" s="148"/>
      <c r="DH216" s="148"/>
      <c r="DI216" s="148"/>
      <c r="DJ216" s="148"/>
      <c r="DK216" s="148"/>
      <c r="DL216" s="148"/>
      <c r="DM216" s="148"/>
      <c r="DN216" s="148"/>
    </row>
    <row r="217" customFormat="false" ht="12.75" hidden="false" customHeight="false" outlineLevel="0" collapsed="false">
      <c r="A217" s="0" t="s">
        <v>190</v>
      </c>
      <c r="B217" s="0" t="s">
        <v>189</v>
      </c>
      <c r="C217" s="0" t="n">
        <v>14</v>
      </c>
      <c r="D217" s="0" t="s">
        <v>57</v>
      </c>
      <c r="E217" s="15" t="n">
        <v>0</v>
      </c>
      <c r="F217" s="15" t="n">
        <v>0</v>
      </c>
      <c r="G217" s="148" t="n">
        <v>0</v>
      </c>
      <c r="H217" s="148" t="n">
        <v>0</v>
      </c>
      <c r="I217" s="148" t="n">
        <v>0</v>
      </c>
      <c r="J217" s="148" t="n">
        <v>0</v>
      </c>
      <c r="K217" s="148" t="n">
        <v>0</v>
      </c>
      <c r="L217" s="148" t="n">
        <v>0</v>
      </c>
      <c r="M217" s="148" t="n">
        <v>0</v>
      </c>
      <c r="N217" s="148" t="n">
        <v>0</v>
      </c>
      <c r="O217" s="148" t="n">
        <v>0</v>
      </c>
      <c r="P217" s="148" t="n">
        <v>0</v>
      </c>
      <c r="Q217" s="148" t="n">
        <v>0</v>
      </c>
      <c r="R217" s="148" t="n">
        <v>0</v>
      </c>
      <c r="S217" s="148" t="n">
        <v>0</v>
      </c>
      <c r="T217" s="148" t="n">
        <v>0</v>
      </c>
      <c r="U217" s="148" t="n">
        <v>0</v>
      </c>
      <c r="V217" s="148" t="n">
        <v>0</v>
      </c>
      <c r="W217" s="148" t="n">
        <v>0</v>
      </c>
      <c r="X217" s="148" t="n">
        <v>0</v>
      </c>
      <c r="Y217" s="148" t="n">
        <v>0</v>
      </c>
      <c r="Z217" s="148" t="n">
        <v>0</v>
      </c>
      <c r="AA217" s="148" t="n">
        <v>0</v>
      </c>
      <c r="AB217" s="148" t="n">
        <v>0</v>
      </c>
      <c r="AC217" s="148" t="n">
        <v>0</v>
      </c>
      <c r="AD217" s="148" t="n">
        <v>0</v>
      </c>
      <c r="AE217" s="148" t="n">
        <v>0</v>
      </c>
      <c r="AF217" s="148" t="n">
        <v>0</v>
      </c>
      <c r="AG217" s="148" t="n">
        <v>0</v>
      </c>
      <c r="AH217" s="148" t="n">
        <v>0</v>
      </c>
      <c r="AI217" s="148" t="n">
        <v>0</v>
      </c>
      <c r="AJ217" s="148" t="n">
        <v>0</v>
      </c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  <c r="BI217" s="148"/>
      <c r="BJ217" s="148"/>
      <c r="BK217" s="148"/>
      <c r="BL217" s="148"/>
      <c r="BM217" s="148"/>
      <c r="BN217" s="148"/>
      <c r="BO217" s="148"/>
      <c r="BP217" s="148"/>
      <c r="BQ217" s="148"/>
      <c r="BR217" s="148"/>
      <c r="BS217" s="148"/>
      <c r="BT217" s="148"/>
      <c r="BU217" s="148"/>
      <c r="BV217" s="148"/>
      <c r="BW217" s="148"/>
      <c r="BX217" s="148"/>
      <c r="BY217" s="148"/>
      <c r="BZ217" s="148"/>
      <c r="CA217" s="148"/>
      <c r="CB217" s="148"/>
      <c r="CC217" s="148"/>
      <c r="CD217" s="148"/>
      <c r="CE217" s="148"/>
      <c r="CF217" s="148"/>
      <c r="CG217" s="148"/>
      <c r="CH217" s="148"/>
      <c r="CI217" s="148"/>
      <c r="CJ217" s="148"/>
      <c r="CK217" s="148"/>
      <c r="CL217" s="148"/>
      <c r="CM217" s="148"/>
      <c r="CN217" s="148"/>
      <c r="CO217" s="148"/>
      <c r="CP217" s="148"/>
      <c r="CQ217" s="148"/>
      <c r="CR217" s="148"/>
      <c r="CS217" s="148"/>
      <c r="CT217" s="148"/>
      <c r="CU217" s="148"/>
      <c r="CV217" s="148"/>
      <c r="CW217" s="148"/>
      <c r="CX217" s="148"/>
      <c r="CY217" s="148"/>
      <c r="CZ217" s="148"/>
      <c r="DA217" s="148"/>
      <c r="DB217" s="148"/>
      <c r="DC217" s="148"/>
      <c r="DD217" s="148"/>
      <c r="DE217" s="148"/>
      <c r="DF217" s="148"/>
      <c r="DG217" s="148"/>
      <c r="DH217" s="148"/>
      <c r="DI217" s="148"/>
      <c r="DJ217" s="148"/>
      <c r="DK217" s="148"/>
      <c r="DL217" s="148"/>
      <c r="DM217" s="148"/>
      <c r="DN217" s="148"/>
    </row>
    <row r="218" customFormat="false" ht="12.75" hidden="false" customHeight="false" outlineLevel="0" collapsed="false">
      <c r="A218" s="0" t="s">
        <v>190</v>
      </c>
      <c r="B218" s="0" t="s">
        <v>189</v>
      </c>
      <c r="C218" s="0" t="n">
        <v>15</v>
      </c>
      <c r="D218" s="0" t="s">
        <v>58</v>
      </c>
      <c r="E218" s="15" t="n">
        <v>0</v>
      </c>
      <c r="F218" s="15" t="n">
        <v>0</v>
      </c>
      <c r="G218" s="148" t="n">
        <v>0</v>
      </c>
      <c r="H218" s="148" t="n">
        <v>0</v>
      </c>
      <c r="I218" s="148" t="n">
        <v>0</v>
      </c>
      <c r="J218" s="148" t="n">
        <v>0</v>
      </c>
      <c r="K218" s="148" t="n">
        <v>0</v>
      </c>
      <c r="L218" s="148" t="n">
        <v>0</v>
      </c>
      <c r="M218" s="148" t="n">
        <v>0</v>
      </c>
      <c r="N218" s="148" t="n">
        <v>0</v>
      </c>
      <c r="O218" s="148" t="n">
        <v>0</v>
      </c>
      <c r="P218" s="148" t="n">
        <v>0</v>
      </c>
      <c r="Q218" s="148" t="n">
        <v>0</v>
      </c>
      <c r="R218" s="148" t="n">
        <v>0</v>
      </c>
      <c r="S218" s="148" t="n">
        <v>0</v>
      </c>
      <c r="T218" s="148" t="n">
        <v>0</v>
      </c>
      <c r="U218" s="148" t="n">
        <v>0</v>
      </c>
      <c r="V218" s="148" t="n">
        <v>0</v>
      </c>
      <c r="W218" s="148" t="n">
        <v>0</v>
      </c>
      <c r="X218" s="148" t="n">
        <v>0</v>
      </c>
      <c r="Y218" s="148" t="n">
        <v>0</v>
      </c>
      <c r="Z218" s="148" t="n">
        <v>0</v>
      </c>
      <c r="AA218" s="148" t="n">
        <v>0</v>
      </c>
      <c r="AB218" s="148" t="n">
        <v>0</v>
      </c>
      <c r="AC218" s="148" t="n">
        <v>0</v>
      </c>
      <c r="AD218" s="148" t="n">
        <v>0</v>
      </c>
      <c r="AE218" s="148" t="n">
        <v>0</v>
      </c>
      <c r="AF218" s="148" t="n">
        <v>0</v>
      </c>
      <c r="AG218" s="148" t="n">
        <v>0</v>
      </c>
      <c r="AH218" s="148" t="n">
        <v>0</v>
      </c>
      <c r="AI218" s="148" t="n">
        <v>0</v>
      </c>
      <c r="AJ218" s="148" t="n">
        <v>0</v>
      </c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  <c r="BI218" s="148"/>
      <c r="BJ218" s="148"/>
      <c r="BK218" s="148"/>
      <c r="BL218" s="148"/>
      <c r="BM218" s="148"/>
      <c r="BN218" s="148"/>
      <c r="BO218" s="148"/>
      <c r="BP218" s="148"/>
      <c r="BQ218" s="148"/>
      <c r="BR218" s="148"/>
      <c r="BS218" s="148"/>
      <c r="BT218" s="148"/>
      <c r="BU218" s="148"/>
      <c r="BV218" s="148"/>
      <c r="BW218" s="148"/>
      <c r="BX218" s="148"/>
      <c r="BY218" s="148"/>
      <c r="BZ218" s="148"/>
      <c r="CA218" s="148"/>
      <c r="CB218" s="148"/>
      <c r="CC218" s="148"/>
      <c r="CD218" s="148"/>
      <c r="CE218" s="148"/>
      <c r="CF218" s="148"/>
      <c r="CG218" s="148"/>
      <c r="CH218" s="148"/>
      <c r="CI218" s="148"/>
      <c r="CJ218" s="148"/>
      <c r="CK218" s="148"/>
      <c r="CL218" s="148"/>
      <c r="CM218" s="148"/>
      <c r="CN218" s="148"/>
      <c r="CO218" s="148"/>
      <c r="CP218" s="148"/>
      <c r="CQ218" s="148"/>
      <c r="CR218" s="148"/>
      <c r="CS218" s="148"/>
      <c r="CT218" s="148"/>
      <c r="CU218" s="148"/>
      <c r="CV218" s="148"/>
      <c r="CW218" s="148"/>
      <c r="CX218" s="148"/>
      <c r="CY218" s="148"/>
      <c r="CZ218" s="148"/>
      <c r="DA218" s="148"/>
      <c r="DB218" s="148"/>
      <c r="DC218" s="148"/>
      <c r="DD218" s="148"/>
      <c r="DE218" s="148"/>
      <c r="DF218" s="148"/>
      <c r="DG218" s="148"/>
      <c r="DH218" s="148"/>
      <c r="DI218" s="148"/>
      <c r="DJ218" s="148"/>
      <c r="DK218" s="148"/>
      <c r="DL218" s="148"/>
      <c r="DM218" s="148"/>
      <c r="DN218" s="148"/>
    </row>
    <row r="219" customFormat="false" ht="12.75" hidden="false" customHeight="false" outlineLevel="0" collapsed="false">
      <c r="A219" s="0" t="s">
        <v>190</v>
      </c>
      <c r="B219" s="0" t="s">
        <v>189</v>
      </c>
      <c r="C219" s="0" t="n">
        <v>16</v>
      </c>
      <c r="D219" s="0" t="s">
        <v>59</v>
      </c>
      <c r="E219" s="15" t="n">
        <v>0</v>
      </c>
      <c r="F219" s="15" t="n">
        <v>0</v>
      </c>
      <c r="G219" s="148" t="n">
        <v>0</v>
      </c>
      <c r="H219" s="148" t="n">
        <v>0</v>
      </c>
      <c r="I219" s="148" t="n">
        <v>0</v>
      </c>
      <c r="J219" s="148" t="n">
        <v>0</v>
      </c>
      <c r="K219" s="148" t="n">
        <v>0</v>
      </c>
      <c r="L219" s="148" t="n">
        <v>0</v>
      </c>
      <c r="M219" s="148" t="n">
        <v>0</v>
      </c>
      <c r="N219" s="148" t="n">
        <v>0</v>
      </c>
      <c r="O219" s="148" t="n">
        <v>0</v>
      </c>
      <c r="P219" s="148" t="n">
        <v>0</v>
      </c>
      <c r="Q219" s="148" t="n">
        <v>0</v>
      </c>
      <c r="R219" s="148" t="n">
        <v>0</v>
      </c>
      <c r="S219" s="148" t="n">
        <v>0</v>
      </c>
      <c r="T219" s="148" t="n">
        <v>0</v>
      </c>
      <c r="U219" s="148" t="n">
        <v>0</v>
      </c>
      <c r="V219" s="148" t="n">
        <v>0</v>
      </c>
      <c r="W219" s="148" t="n">
        <v>0</v>
      </c>
      <c r="X219" s="148" t="n">
        <v>0</v>
      </c>
      <c r="Y219" s="148" t="n">
        <v>0</v>
      </c>
      <c r="Z219" s="148" t="n">
        <v>0</v>
      </c>
      <c r="AA219" s="148" t="n">
        <v>0</v>
      </c>
      <c r="AB219" s="148" t="n">
        <v>0</v>
      </c>
      <c r="AC219" s="148" t="n">
        <v>0</v>
      </c>
      <c r="AD219" s="148" t="n">
        <v>0</v>
      </c>
      <c r="AE219" s="148" t="n">
        <v>0</v>
      </c>
      <c r="AF219" s="148" t="n">
        <v>0</v>
      </c>
      <c r="AG219" s="148" t="n">
        <v>0</v>
      </c>
      <c r="AH219" s="148" t="n">
        <v>0</v>
      </c>
      <c r="AI219" s="148" t="n">
        <v>0</v>
      </c>
      <c r="AJ219" s="148" t="n">
        <v>0</v>
      </c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  <c r="BI219" s="148"/>
      <c r="BJ219" s="148"/>
      <c r="BK219" s="148"/>
      <c r="BL219" s="148"/>
      <c r="BM219" s="148"/>
      <c r="BN219" s="148"/>
      <c r="BO219" s="148"/>
      <c r="BP219" s="148"/>
      <c r="BQ219" s="148"/>
      <c r="BR219" s="148"/>
      <c r="BS219" s="148"/>
      <c r="BT219" s="148"/>
      <c r="BU219" s="148"/>
      <c r="BV219" s="148"/>
      <c r="BW219" s="148"/>
      <c r="BX219" s="148"/>
      <c r="BY219" s="148"/>
      <c r="BZ219" s="148"/>
      <c r="CA219" s="148"/>
      <c r="CB219" s="148"/>
      <c r="CC219" s="148"/>
      <c r="CD219" s="148"/>
      <c r="CE219" s="148"/>
      <c r="CF219" s="148"/>
      <c r="CG219" s="148"/>
      <c r="CH219" s="148"/>
      <c r="CI219" s="148"/>
      <c r="CJ219" s="148"/>
      <c r="CK219" s="148"/>
      <c r="CL219" s="148"/>
      <c r="CM219" s="148"/>
      <c r="CN219" s="148"/>
      <c r="CO219" s="148"/>
      <c r="CP219" s="148"/>
      <c r="CQ219" s="148"/>
      <c r="CR219" s="148"/>
      <c r="CS219" s="148"/>
      <c r="CT219" s="148"/>
      <c r="CU219" s="148"/>
      <c r="CV219" s="148"/>
      <c r="CW219" s="148"/>
      <c r="CX219" s="148"/>
      <c r="CY219" s="148"/>
      <c r="CZ219" s="148"/>
      <c r="DA219" s="148"/>
      <c r="DB219" s="148"/>
      <c r="DC219" s="148"/>
      <c r="DD219" s="148"/>
      <c r="DE219" s="148"/>
      <c r="DF219" s="148"/>
      <c r="DG219" s="148"/>
      <c r="DH219" s="148"/>
      <c r="DI219" s="148"/>
      <c r="DJ219" s="148"/>
      <c r="DK219" s="148"/>
      <c r="DL219" s="148"/>
      <c r="DM219" s="148"/>
      <c r="DN219" s="148"/>
    </row>
    <row r="220" customFormat="false" ht="12.75" hidden="false" customHeight="false" outlineLevel="0" collapsed="false">
      <c r="A220" s="0" t="s">
        <v>190</v>
      </c>
      <c r="B220" s="0" t="s">
        <v>189</v>
      </c>
      <c r="C220" s="0" t="n">
        <v>17</v>
      </c>
      <c r="D220" s="0" t="s">
        <v>176</v>
      </c>
      <c r="E220" s="15" t="n">
        <v>0</v>
      </c>
      <c r="F220" s="15" t="n">
        <v>0</v>
      </c>
      <c r="G220" s="148" t="n">
        <v>0</v>
      </c>
      <c r="H220" s="148" t="n">
        <v>0</v>
      </c>
      <c r="I220" s="148" t="n">
        <v>0</v>
      </c>
      <c r="J220" s="148" t="n">
        <v>0</v>
      </c>
      <c r="K220" s="148" t="n">
        <v>0</v>
      </c>
      <c r="L220" s="148" t="n">
        <v>0</v>
      </c>
      <c r="M220" s="148" t="n">
        <v>0</v>
      </c>
      <c r="N220" s="148" t="n">
        <v>0</v>
      </c>
      <c r="O220" s="148" t="n">
        <v>0</v>
      </c>
      <c r="P220" s="148" t="n">
        <v>0</v>
      </c>
      <c r="Q220" s="148" t="n">
        <v>0</v>
      </c>
      <c r="R220" s="148" t="n">
        <v>0</v>
      </c>
      <c r="S220" s="148" t="n">
        <v>0</v>
      </c>
      <c r="T220" s="148" t="n">
        <v>0</v>
      </c>
      <c r="U220" s="148" t="n">
        <v>0</v>
      </c>
      <c r="V220" s="148" t="n">
        <v>0</v>
      </c>
      <c r="W220" s="148" t="n">
        <v>0</v>
      </c>
      <c r="X220" s="148" t="n">
        <v>0</v>
      </c>
      <c r="Y220" s="148" t="n">
        <v>0</v>
      </c>
      <c r="Z220" s="148" t="n">
        <v>0</v>
      </c>
      <c r="AA220" s="148" t="n">
        <v>0</v>
      </c>
      <c r="AB220" s="148" t="n">
        <v>0</v>
      </c>
      <c r="AC220" s="148" t="n">
        <v>0</v>
      </c>
      <c r="AD220" s="148" t="n">
        <v>0</v>
      </c>
      <c r="AE220" s="148" t="n">
        <v>0</v>
      </c>
      <c r="AF220" s="148" t="n">
        <v>0</v>
      </c>
      <c r="AG220" s="148" t="n">
        <v>0</v>
      </c>
      <c r="AH220" s="148" t="n">
        <v>0</v>
      </c>
      <c r="AI220" s="148" t="n">
        <v>0</v>
      </c>
      <c r="AJ220" s="148" t="n">
        <v>0</v>
      </c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  <c r="BI220" s="148"/>
      <c r="BJ220" s="148"/>
      <c r="BK220" s="148"/>
      <c r="BL220" s="148"/>
      <c r="BM220" s="148"/>
      <c r="BN220" s="148"/>
      <c r="BO220" s="148"/>
      <c r="BP220" s="148"/>
      <c r="BQ220" s="148"/>
      <c r="BR220" s="148"/>
      <c r="BS220" s="148"/>
      <c r="BT220" s="148"/>
      <c r="BU220" s="148"/>
      <c r="BV220" s="148"/>
      <c r="BW220" s="148"/>
      <c r="BX220" s="148"/>
      <c r="BY220" s="148"/>
      <c r="BZ220" s="148"/>
      <c r="CA220" s="148"/>
      <c r="CB220" s="148"/>
      <c r="CC220" s="148"/>
      <c r="CD220" s="148"/>
      <c r="CE220" s="148"/>
      <c r="CF220" s="148"/>
      <c r="CG220" s="148"/>
      <c r="CH220" s="148"/>
      <c r="CI220" s="148"/>
      <c r="CJ220" s="148"/>
      <c r="CK220" s="148"/>
      <c r="CL220" s="148"/>
      <c r="CM220" s="148"/>
      <c r="CN220" s="148"/>
      <c r="CO220" s="148"/>
      <c r="CP220" s="148"/>
      <c r="CQ220" s="148"/>
      <c r="CR220" s="148"/>
      <c r="CS220" s="148"/>
      <c r="CT220" s="148"/>
      <c r="CU220" s="148"/>
      <c r="CV220" s="148"/>
      <c r="CW220" s="148"/>
      <c r="CX220" s="148"/>
      <c r="CY220" s="148"/>
      <c r="CZ220" s="148"/>
      <c r="DA220" s="148"/>
      <c r="DB220" s="148"/>
      <c r="DC220" s="148"/>
      <c r="DD220" s="148"/>
      <c r="DE220" s="148"/>
      <c r="DF220" s="148"/>
      <c r="DG220" s="148"/>
      <c r="DH220" s="148"/>
      <c r="DI220" s="148"/>
      <c r="DJ220" s="148"/>
      <c r="DK220" s="148"/>
      <c r="DL220" s="148"/>
      <c r="DM220" s="148"/>
      <c r="DN220" s="148"/>
    </row>
    <row r="221" customFormat="false" ht="12.75" hidden="false" customHeight="false" outlineLevel="0" collapsed="false">
      <c r="A221" s="0" t="s">
        <v>190</v>
      </c>
      <c r="B221" s="0" t="s">
        <v>189</v>
      </c>
      <c r="C221" s="0" t="n">
        <v>18</v>
      </c>
      <c r="D221" s="0" t="s">
        <v>177</v>
      </c>
      <c r="E221" s="15" t="n">
        <v>0</v>
      </c>
      <c r="F221" s="15" t="n">
        <v>0</v>
      </c>
      <c r="G221" s="148" t="n">
        <v>0</v>
      </c>
      <c r="H221" s="148" t="n">
        <v>0</v>
      </c>
      <c r="I221" s="148" t="n">
        <v>0</v>
      </c>
      <c r="J221" s="148" t="n">
        <v>0</v>
      </c>
      <c r="K221" s="148" t="n">
        <v>0</v>
      </c>
      <c r="L221" s="148" t="n">
        <v>0</v>
      </c>
      <c r="M221" s="148" t="n">
        <v>0</v>
      </c>
      <c r="N221" s="148" t="n">
        <v>0</v>
      </c>
      <c r="O221" s="148" t="n">
        <v>0</v>
      </c>
      <c r="P221" s="148" t="n">
        <v>0</v>
      </c>
      <c r="Q221" s="148" t="n">
        <v>0</v>
      </c>
      <c r="R221" s="148" t="n">
        <v>0</v>
      </c>
      <c r="S221" s="148" t="n">
        <v>0</v>
      </c>
      <c r="T221" s="148" t="n">
        <v>0</v>
      </c>
      <c r="U221" s="148" t="n">
        <v>0</v>
      </c>
      <c r="V221" s="148" t="n">
        <v>0</v>
      </c>
      <c r="W221" s="148" t="n">
        <v>0</v>
      </c>
      <c r="X221" s="148" t="n">
        <v>0</v>
      </c>
      <c r="Y221" s="148" t="n">
        <v>0</v>
      </c>
      <c r="Z221" s="148" t="n">
        <v>0</v>
      </c>
      <c r="AA221" s="148" t="n">
        <v>0</v>
      </c>
      <c r="AB221" s="148" t="n">
        <v>0</v>
      </c>
      <c r="AC221" s="148" t="n">
        <v>0</v>
      </c>
      <c r="AD221" s="148" t="n">
        <v>0</v>
      </c>
      <c r="AE221" s="148" t="n">
        <v>0</v>
      </c>
      <c r="AF221" s="148" t="n">
        <v>0</v>
      </c>
      <c r="AG221" s="148" t="n">
        <v>0</v>
      </c>
      <c r="AH221" s="148" t="n">
        <v>0</v>
      </c>
      <c r="AI221" s="148" t="n">
        <v>0</v>
      </c>
      <c r="AJ221" s="148" t="n">
        <v>0</v>
      </c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8"/>
      <c r="BR221" s="148"/>
      <c r="BS221" s="148"/>
      <c r="BT221" s="148"/>
      <c r="BU221" s="148"/>
      <c r="BV221" s="148"/>
      <c r="BW221" s="148"/>
      <c r="BX221" s="148"/>
      <c r="BY221" s="148"/>
      <c r="BZ221" s="148"/>
      <c r="CA221" s="148"/>
      <c r="CB221" s="148"/>
      <c r="CC221" s="148"/>
      <c r="CD221" s="148"/>
      <c r="CE221" s="148"/>
      <c r="CF221" s="148"/>
      <c r="CG221" s="148"/>
      <c r="CH221" s="148"/>
      <c r="CI221" s="148"/>
      <c r="CJ221" s="148"/>
      <c r="CK221" s="148"/>
      <c r="CL221" s="148"/>
      <c r="CM221" s="148"/>
      <c r="CN221" s="148"/>
      <c r="CO221" s="148"/>
      <c r="CP221" s="148"/>
      <c r="CQ221" s="148"/>
      <c r="CR221" s="148"/>
      <c r="CS221" s="148"/>
      <c r="CT221" s="148"/>
      <c r="CU221" s="148"/>
      <c r="CV221" s="148"/>
      <c r="CW221" s="148"/>
      <c r="CX221" s="148"/>
      <c r="CY221" s="148"/>
      <c r="CZ221" s="148"/>
      <c r="DA221" s="148"/>
      <c r="DB221" s="148"/>
      <c r="DC221" s="148"/>
      <c r="DD221" s="148"/>
      <c r="DE221" s="148"/>
      <c r="DF221" s="148"/>
      <c r="DG221" s="148"/>
      <c r="DH221" s="148"/>
      <c r="DI221" s="148"/>
      <c r="DJ221" s="148"/>
      <c r="DK221" s="148"/>
      <c r="DL221" s="148"/>
      <c r="DM221" s="148"/>
      <c r="DN221" s="148"/>
    </row>
    <row r="222" customFormat="false" ht="12.75" hidden="false" customHeight="false" outlineLevel="0" collapsed="false">
      <c r="A222" s="0" t="s">
        <v>190</v>
      </c>
      <c r="B222" s="0" t="s">
        <v>189</v>
      </c>
      <c r="C222" s="0" t="n">
        <v>19</v>
      </c>
      <c r="D222" s="0" t="s">
        <v>64</v>
      </c>
      <c r="E222" s="15" t="n">
        <v>0</v>
      </c>
      <c r="F222" s="15" t="n">
        <v>0</v>
      </c>
      <c r="G222" s="148" t="n">
        <v>0</v>
      </c>
      <c r="H222" s="148" t="n">
        <v>0</v>
      </c>
      <c r="I222" s="148" t="n">
        <v>0</v>
      </c>
      <c r="J222" s="148" t="n">
        <v>0</v>
      </c>
      <c r="K222" s="148" t="n">
        <v>0</v>
      </c>
      <c r="L222" s="148" t="n">
        <v>0</v>
      </c>
      <c r="M222" s="148" t="n">
        <v>0</v>
      </c>
      <c r="N222" s="148" t="n">
        <v>0</v>
      </c>
      <c r="O222" s="148" t="n">
        <v>0</v>
      </c>
      <c r="P222" s="148" t="n">
        <v>0</v>
      </c>
      <c r="Q222" s="148" t="n">
        <v>0</v>
      </c>
      <c r="R222" s="148" t="n">
        <v>0</v>
      </c>
      <c r="S222" s="148" t="n">
        <v>0</v>
      </c>
      <c r="T222" s="148" t="n">
        <v>0</v>
      </c>
      <c r="U222" s="148" t="n">
        <v>0</v>
      </c>
      <c r="V222" s="148" t="n">
        <v>0</v>
      </c>
      <c r="W222" s="148" t="n">
        <v>0</v>
      </c>
      <c r="X222" s="148" t="n">
        <v>0</v>
      </c>
      <c r="Y222" s="148" t="n">
        <v>0</v>
      </c>
      <c r="Z222" s="148" t="n">
        <v>0</v>
      </c>
      <c r="AA222" s="148" t="n">
        <v>0</v>
      </c>
      <c r="AB222" s="148" t="n">
        <v>0</v>
      </c>
      <c r="AC222" s="148" t="n">
        <v>0</v>
      </c>
      <c r="AD222" s="148" t="n">
        <v>0</v>
      </c>
      <c r="AE222" s="148" t="n">
        <v>0</v>
      </c>
      <c r="AF222" s="148" t="n">
        <v>0</v>
      </c>
      <c r="AG222" s="148" t="n">
        <v>0</v>
      </c>
      <c r="AH222" s="148" t="n">
        <v>0</v>
      </c>
      <c r="AI222" s="148" t="n">
        <v>0</v>
      </c>
      <c r="AJ222" s="148" t="n">
        <v>0</v>
      </c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8"/>
      <c r="BR222" s="148"/>
      <c r="BS222" s="148"/>
      <c r="BT222" s="148"/>
      <c r="BU222" s="148"/>
      <c r="BV222" s="148"/>
      <c r="BW222" s="148"/>
      <c r="BX222" s="148"/>
      <c r="BY222" s="148"/>
      <c r="BZ222" s="148"/>
      <c r="CA222" s="148"/>
      <c r="CB222" s="148"/>
      <c r="CC222" s="148"/>
      <c r="CD222" s="148"/>
      <c r="CE222" s="148"/>
      <c r="CF222" s="148"/>
      <c r="CG222" s="148"/>
      <c r="CH222" s="148"/>
      <c r="CI222" s="148"/>
      <c r="CJ222" s="148"/>
      <c r="CK222" s="148"/>
      <c r="CL222" s="148"/>
      <c r="CM222" s="148"/>
      <c r="CN222" s="148"/>
      <c r="CO222" s="148"/>
      <c r="CP222" s="148"/>
      <c r="CQ222" s="148"/>
      <c r="CR222" s="148"/>
      <c r="CS222" s="148"/>
      <c r="CT222" s="148"/>
      <c r="CU222" s="148"/>
      <c r="CV222" s="148"/>
      <c r="CW222" s="148"/>
      <c r="CX222" s="148"/>
      <c r="CY222" s="148"/>
      <c r="CZ222" s="148"/>
      <c r="DA222" s="148"/>
      <c r="DB222" s="148"/>
      <c r="DC222" s="148"/>
      <c r="DD222" s="148"/>
      <c r="DE222" s="148"/>
      <c r="DF222" s="148"/>
      <c r="DG222" s="148"/>
      <c r="DH222" s="148"/>
      <c r="DI222" s="148"/>
      <c r="DJ222" s="148"/>
      <c r="DK222" s="148"/>
      <c r="DL222" s="148"/>
      <c r="DM222" s="148"/>
      <c r="DN222" s="148"/>
    </row>
    <row r="223" customFormat="false" ht="12.75" hidden="false" customHeight="false" outlineLevel="0" collapsed="false">
      <c r="A223" s="0" t="s">
        <v>190</v>
      </c>
      <c r="B223" s="0" t="s">
        <v>189</v>
      </c>
      <c r="C223" s="0" t="n">
        <v>20</v>
      </c>
      <c r="D223" s="0" t="s">
        <v>178</v>
      </c>
      <c r="E223" s="15" t="n">
        <v>0</v>
      </c>
      <c r="F223" s="15" t="n">
        <v>0</v>
      </c>
      <c r="G223" s="148" t="n">
        <v>0</v>
      </c>
      <c r="H223" s="148" t="n">
        <v>0</v>
      </c>
      <c r="I223" s="148" t="n">
        <v>0</v>
      </c>
      <c r="J223" s="148" t="n">
        <v>0</v>
      </c>
      <c r="K223" s="148" t="n">
        <v>0</v>
      </c>
      <c r="L223" s="148" t="n">
        <v>0</v>
      </c>
      <c r="M223" s="148" t="n">
        <v>0</v>
      </c>
      <c r="N223" s="148" t="n">
        <v>0</v>
      </c>
      <c r="O223" s="148" t="n">
        <v>0</v>
      </c>
      <c r="P223" s="148" t="n">
        <v>0</v>
      </c>
      <c r="Q223" s="148" t="n">
        <v>0</v>
      </c>
      <c r="R223" s="148" t="n">
        <v>0</v>
      </c>
      <c r="S223" s="148" t="n">
        <v>0</v>
      </c>
      <c r="T223" s="148" t="n">
        <v>0</v>
      </c>
      <c r="U223" s="148" t="n">
        <v>0</v>
      </c>
      <c r="V223" s="148" t="n">
        <v>0</v>
      </c>
      <c r="W223" s="148" t="n">
        <v>0</v>
      </c>
      <c r="X223" s="148" t="n">
        <v>0</v>
      </c>
      <c r="Y223" s="148" t="n">
        <v>0</v>
      </c>
      <c r="Z223" s="148" t="n">
        <v>0</v>
      </c>
      <c r="AA223" s="148" t="n">
        <v>0</v>
      </c>
      <c r="AB223" s="148" t="n">
        <v>0</v>
      </c>
      <c r="AC223" s="148" t="n">
        <v>0</v>
      </c>
      <c r="AD223" s="148" t="n">
        <v>0</v>
      </c>
      <c r="AE223" s="148" t="n">
        <v>0</v>
      </c>
      <c r="AF223" s="148" t="n">
        <v>0</v>
      </c>
      <c r="AG223" s="148" t="n">
        <v>0</v>
      </c>
      <c r="AH223" s="148" t="n">
        <v>0</v>
      </c>
      <c r="AI223" s="148" t="n">
        <v>0</v>
      </c>
      <c r="AJ223" s="148" t="n">
        <v>0</v>
      </c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8"/>
      <c r="BR223" s="148"/>
      <c r="BS223" s="148"/>
      <c r="BT223" s="148"/>
      <c r="BU223" s="148"/>
      <c r="BV223" s="148"/>
      <c r="BW223" s="148"/>
      <c r="BX223" s="148"/>
      <c r="BY223" s="148"/>
      <c r="BZ223" s="148"/>
      <c r="CA223" s="148"/>
      <c r="CB223" s="148"/>
      <c r="CC223" s="148"/>
      <c r="CD223" s="148"/>
      <c r="CE223" s="148"/>
      <c r="CF223" s="148"/>
      <c r="CG223" s="148"/>
      <c r="CH223" s="148"/>
      <c r="CI223" s="148"/>
      <c r="CJ223" s="148"/>
      <c r="CK223" s="148"/>
      <c r="CL223" s="148"/>
      <c r="CM223" s="148"/>
      <c r="CN223" s="148"/>
      <c r="CO223" s="148"/>
      <c r="CP223" s="148"/>
      <c r="CQ223" s="148"/>
      <c r="CR223" s="148"/>
      <c r="CS223" s="148"/>
      <c r="CT223" s="148"/>
      <c r="CU223" s="148"/>
      <c r="CV223" s="148"/>
      <c r="CW223" s="148"/>
      <c r="CX223" s="148"/>
      <c r="CY223" s="148"/>
      <c r="CZ223" s="148"/>
      <c r="DA223" s="148"/>
      <c r="DB223" s="148"/>
      <c r="DC223" s="148"/>
      <c r="DD223" s="148"/>
      <c r="DE223" s="148"/>
      <c r="DF223" s="148"/>
      <c r="DG223" s="148"/>
      <c r="DH223" s="148"/>
      <c r="DI223" s="148"/>
      <c r="DJ223" s="148"/>
      <c r="DK223" s="148"/>
      <c r="DL223" s="148"/>
      <c r="DM223" s="148"/>
      <c r="DN223" s="148"/>
    </row>
    <row r="224" customFormat="false" ht="12.75" hidden="false" customHeight="false" outlineLevel="0" collapsed="false">
      <c r="A224" s="0" t="s">
        <v>190</v>
      </c>
      <c r="B224" s="0" t="s">
        <v>189</v>
      </c>
      <c r="C224" s="0" t="n">
        <v>21</v>
      </c>
      <c r="D224" s="0" t="s">
        <v>179</v>
      </c>
      <c r="E224" s="15" t="n">
        <v>0</v>
      </c>
      <c r="F224" s="15" t="n">
        <v>0</v>
      </c>
      <c r="G224" s="148" t="n">
        <v>0</v>
      </c>
      <c r="H224" s="148" t="n">
        <v>0</v>
      </c>
      <c r="I224" s="148" t="n">
        <v>0</v>
      </c>
      <c r="J224" s="148" t="n">
        <v>0</v>
      </c>
      <c r="K224" s="148" t="n">
        <v>0</v>
      </c>
      <c r="L224" s="148" t="n">
        <v>0</v>
      </c>
      <c r="M224" s="148" t="n">
        <v>0</v>
      </c>
      <c r="N224" s="148" t="n">
        <v>0</v>
      </c>
      <c r="O224" s="148" t="n">
        <v>0</v>
      </c>
      <c r="P224" s="148" t="n">
        <v>0</v>
      </c>
      <c r="Q224" s="148" t="n">
        <v>0</v>
      </c>
      <c r="R224" s="148" t="n">
        <v>0</v>
      </c>
      <c r="S224" s="148" t="n">
        <v>0</v>
      </c>
      <c r="T224" s="148" t="n">
        <v>0</v>
      </c>
      <c r="U224" s="148" t="n">
        <v>0</v>
      </c>
      <c r="V224" s="148" t="n">
        <v>0</v>
      </c>
      <c r="W224" s="148" t="n">
        <v>0</v>
      </c>
      <c r="X224" s="148" t="n">
        <v>0</v>
      </c>
      <c r="Y224" s="148" t="n">
        <v>0</v>
      </c>
      <c r="Z224" s="148" t="n">
        <v>0</v>
      </c>
      <c r="AA224" s="148" t="n">
        <v>0</v>
      </c>
      <c r="AB224" s="148" t="n">
        <v>0</v>
      </c>
      <c r="AC224" s="148" t="n">
        <v>0</v>
      </c>
      <c r="AD224" s="148" t="n">
        <v>0</v>
      </c>
      <c r="AE224" s="148" t="n">
        <v>0</v>
      </c>
      <c r="AF224" s="148" t="n">
        <v>0</v>
      </c>
      <c r="AG224" s="148" t="n">
        <v>0</v>
      </c>
      <c r="AH224" s="148" t="n">
        <v>0</v>
      </c>
      <c r="AI224" s="148" t="n">
        <v>0</v>
      </c>
      <c r="AJ224" s="148" t="n">
        <v>0</v>
      </c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8"/>
      <c r="BR224" s="148"/>
      <c r="BS224" s="148"/>
      <c r="BT224" s="148"/>
      <c r="BU224" s="148"/>
      <c r="BV224" s="148"/>
      <c r="BW224" s="148"/>
      <c r="BX224" s="148"/>
      <c r="BY224" s="148"/>
      <c r="BZ224" s="148"/>
      <c r="CA224" s="148"/>
      <c r="CB224" s="148"/>
      <c r="CC224" s="148"/>
      <c r="CD224" s="148"/>
      <c r="CE224" s="148"/>
      <c r="CF224" s="148"/>
      <c r="CG224" s="148"/>
      <c r="CH224" s="148"/>
      <c r="CI224" s="148"/>
      <c r="CJ224" s="148"/>
      <c r="CK224" s="148"/>
      <c r="CL224" s="148"/>
      <c r="CM224" s="148"/>
      <c r="CN224" s="148"/>
      <c r="CO224" s="148"/>
      <c r="CP224" s="148"/>
      <c r="CQ224" s="148"/>
      <c r="CR224" s="148"/>
      <c r="CS224" s="148"/>
      <c r="CT224" s="148"/>
      <c r="CU224" s="148"/>
      <c r="CV224" s="148"/>
      <c r="CW224" s="148"/>
      <c r="CX224" s="148"/>
      <c r="CY224" s="148"/>
      <c r="CZ224" s="148"/>
      <c r="DA224" s="148"/>
      <c r="DB224" s="148"/>
      <c r="DC224" s="148"/>
      <c r="DD224" s="148"/>
      <c r="DE224" s="148"/>
      <c r="DF224" s="148"/>
      <c r="DG224" s="148"/>
      <c r="DH224" s="148"/>
      <c r="DI224" s="148"/>
      <c r="DJ224" s="148"/>
      <c r="DK224" s="148"/>
      <c r="DL224" s="148"/>
      <c r="DM224" s="148"/>
      <c r="DN224" s="148"/>
    </row>
    <row r="225" customFormat="false" ht="12.75" hidden="false" customHeight="false" outlineLevel="0" collapsed="false">
      <c r="A225" s="0" t="s">
        <v>190</v>
      </c>
      <c r="B225" s="0" t="s">
        <v>189</v>
      </c>
      <c r="C225" s="0" t="n">
        <v>22</v>
      </c>
      <c r="D225" s="0" t="s">
        <v>180</v>
      </c>
      <c r="E225" s="15" t="n">
        <v>0</v>
      </c>
      <c r="F225" s="15" t="n">
        <v>0</v>
      </c>
      <c r="G225" s="148" t="n">
        <v>0</v>
      </c>
      <c r="H225" s="148" t="n">
        <v>0</v>
      </c>
      <c r="I225" s="148" t="n">
        <v>0</v>
      </c>
      <c r="J225" s="148" t="n">
        <v>0</v>
      </c>
      <c r="K225" s="148" t="n">
        <v>0</v>
      </c>
      <c r="L225" s="148" t="n">
        <v>0</v>
      </c>
      <c r="M225" s="148" t="n">
        <v>0</v>
      </c>
      <c r="N225" s="148" t="n">
        <v>0</v>
      </c>
      <c r="O225" s="148" t="n">
        <v>0</v>
      </c>
      <c r="P225" s="148" t="n">
        <v>0</v>
      </c>
      <c r="Q225" s="148" t="n">
        <v>0</v>
      </c>
      <c r="R225" s="148" t="n">
        <v>0</v>
      </c>
      <c r="S225" s="148" t="n">
        <v>0</v>
      </c>
      <c r="T225" s="148" t="n">
        <v>0</v>
      </c>
      <c r="U225" s="148" t="n">
        <v>0</v>
      </c>
      <c r="V225" s="148" t="n">
        <v>0</v>
      </c>
      <c r="W225" s="148" t="n">
        <v>0</v>
      </c>
      <c r="X225" s="148" t="n">
        <v>0</v>
      </c>
      <c r="Y225" s="148" t="n">
        <v>0</v>
      </c>
      <c r="Z225" s="148" t="n">
        <v>0</v>
      </c>
      <c r="AA225" s="148" t="n">
        <v>0</v>
      </c>
      <c r="AB225" s="148" t="n">
        <v>0</v>
      </c>
      <c r="AC225" s="148" t="n">
        <v>0</v>
      </c>
      <c r="AD225" s="148" t="n">
        <v>0</v>
      </c>
      <c r="AE225" s="148" t="n">
        <v>0</v>
      </c>
      <c r="AF225" s="148" t="n">
        <v>0</v>
      </c>
      <c r="AG225" s="148" t="n">
        <v>0</v>
      </c>
      <c r="AH225" s="148" t="n">
        <v>0</v>
      </c>
      <c r="AI225" s="148" t="n">
        <v>0</v>
      </c>
      <c r="AJ225" s="148" t="n">
        <v>0</v>
      </c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  <c r="BI225" s="148"/>
      <c r="BJ225" s="148"/>
      <c r="BK225" s="148"/>
      <c r="BL225" s="148"/>
      <c r="BM225" s="148"/>
      <c r="BN225" s="148"/>
      <c r="BO225" s="148"/>
      <c r="BP225" s="148"/>
      <c r="BQ225" s="148"/>
      <c r="BR225" s="148"/>
      <c r="BS225" s="148"/>
      <c r="BT225" s="148"/>
      <c r="BU225" s="148"/>
      <c r="BV225" s="148"/>
      <c r="BW225" s="148"/>
      <c r="BX225" s="148"/>
      <c r="BY225" s="148"/>
      <c r="BZ225" s="148"/>
      <c r="CA225" s="148"/>
      <c r="CB225" s="148"/>
      <c r="CC225" s="148"/>
      <c r="CD225" s="148"/>
      <c r="CE225" s="148"/>
      <c r="CF225" s="148"/>
      <c r="CG225" s="148"/>
      <c r="CH225" s="148"/>
      <c r="CI225" s="148"/>
      <c r="CJ225" s="148"/>
      <c r="CK225" s="148"/>
      <c r="CL225" s="148"/>
      <c r="CM225" s="148"/>
      <c r="CN225" s="148"/>
      <c r="CO225" s="148"/>
      <c r="CP225" s="148"/>
      <c r="CQ225" s="148"/>
      <c r="CR225" s="148"/>
      <c r="CS225" s="148"/>
      <c r="CT225" s="148"/>
      <c r="CU225" s="148"/>
      <c r="CV225" s="148"/>
      <c r="CW225" s="148"/>
      <c r="CX225" s="148"/>
      <c r="CY225" s="148"/>
      <c r="CZ225" s="148"/>
      <c r="DA225" s="148"/>
      <c r="DB225" s="148"/>
      <c r="DC225" s="148"/>
      <c r="DD225" s="148"/>
      <c r="DE225" s="148"/>
      <c r="DF225" s="148"/>
      <c r="DG225" s="148"/>
      <c r="DH225" s="148"/>
      <c r="DI225" s="148"/>
      <c r="DJ225" s="148"/>
      <c r="DK225" s="148"/>
      <c r="DL225" s="148"/>
      <c r="DM225" s="148"/>
      <c r="DN225" s="148"/>
    </row>
    <row r="226" customFormat="false" ht="12.75" hidden="false" customHeight="false" outlineLevel="0" collapsed="false">
      <c r="A226" s="0" t="s">
        <v>190</v>
      </c>
      <c r="B226" s="0" t="s">
        <v>189</v>
      </c>
      <c r="C226" s="0" t="n">
        <v>23</v>
      </c>
      <c r="D226" s="0" t="s">
        <v>181</v>
      </c>
      <c r="E226" s="15" t="n">
        <v>0</v>
      </c>
      <c r="F226" s="15" t="n">
        <v>0</v>
      </c>
      <c r="G226" s="148" t="n">
        <v>0</v>
      </c>
      <c r="H226" s="148" t="n">
        <v>0</v>
      </c>
      <c r="I226" s="148" t="n">
        <v>0</v>
      </c>
      <c r="J226" s="148" t="n">
        <v>0</v>
      </c>
      <c r="K226" s="148" t="n">
        <v>0</v>
      </c>
      <c r="L226" s="148" t="n">
        <v>0</v>
      </c>
      <c r="M226" s="148" t="n">
        <v>0</v>
      </c>
      <c r="N226" s="148" t="n">
        <v>0</v>
      </c>
      <c r="O226" s="148" t="n">
        <v>0</v>
      </c>
      <c r="P226" s="148" t="n">
        <v>0</v>
      </c>
      <c r="Q226" s="148" t="n">
        <v>0</v>
      </c>
      <c r="R226" s="148" t="n">
        <v>0</v>
      </c>
      <c r="S226" s="148" t="n">
        <v>0</v>
      </c>
      <c r="T226" s="148" t="n">
        <v>0</v>
      </c>
      <c r="U226" s="148" t="n">
        <v>0</v>
      </c>
      <c r="V226" s="148" t="n">
        <v>0</v>
      </c>
      <c r="W226" s="148" t="n">
        <v>0</v>
      </c>
      <c r="X226" s="148" t="n">
        <v>0</v>
      </c>
      <c r="Y226" s="148" t="n">
        <v>0</v>
      </c>
      <c r="Z226" s="148" t="n">
        <v>0</v>
      </c>
      <c r="AA226" s="148" t="n">
        <v>0</v>
      </c>
      <c r="AB226" s="148" t="n">
        <v>0</v>
      </c>
      <c r="AC226" s="148" t="n">
        <v>0</v>
      </c>
      <c r="AD226" s="148" t="n">
        <v>0</v>
      </c>
      <c r="AE226" s="148" t="n">
        <v>0</v>
      </c>
      <c r="AF226" s="148" t="n">
        <v>0</v>
      </c>
      <c r="AG226" s="148" t="n">
        <v>0</v>
      </c>
      <c r="AH226" s="148" t="n">
        <v>0</v>
      </c>
      <c r="AI226" s="148" t="n">
        <v>0</v>
      </c>
      <c r="AJ226" s="148" t="n">
        <v>0</v>
      </c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  <c r="BI226" s="148"/>
      <c r="BJ226" s="148"/>
      <c r="BK226" s="148"/>
      <c r="BL226" s="148"/>
      <c r="BM226" s="148"/>
      <c r="BN226" s="148"/>
      <c r="BO226" s="148"/>
      <c r="BP226" s="148"/>
      <c r="BQ226" s="148"/>
      <c r="BR226" s="148"/>
      <c r="BS226" s="148"/>
      <c r="BT226" s="148"/>
      <c r="BU226" s="148"/>
      <c r="BV226" s="148"/>
      <c r="BW226" s="148"/>
      <c r="BX226" s="148"/>
      <c r="BY226" s="148"/>
      <c r="BZ226" s="148"/>
      <c r="CA226" s="148"/>
      <c r="CB226" s="148"/>
      <c r="CC226" s="148"/>
      <c r="CD226" s="148"/>
      <c r="CE226" s="148"/>
      <c r="CF226" s="148"/>
      <c r="CG226" s="148"/>
      <c r="CH226" s="148"/>
      <c r="CI226" s="148"/>
      <c r="CJ226" s="148"/>
      <c r="CK226" s="148"/>
      <c r="CL226" s="148"/>
      <c r="CM226" s="148"/>
      <c r="CN226" s="148"/>
      <c r="CO226" s="148"/>
      <c r="CP226" s="148"/>
      <c r="CQ226" s="148"/>
      <c r="CR226" s="148"/>
      <c r="CS226" s="148"/>
      <c r="CT226" s="148"/>
      <c r="CU226" s="148"/>
      <c r="CV226" s="148"/>
      <c r="CW226" s="148"/>
      <c r="CX226" s="148"/>
      <c r="CY226" s="148"/>
      <c r="CZ226" s="148"/>
      <c r="DA226" s="148"/>
      <c r="DB226" s="148"/>
      <c r="DC226" s="148"/>
      <c r="DD226" s="148"/>
      <c r="DE226" s="148"/>
      <c r="DF226" s="148"/>
      <c r="DG226" s="148"/>
      <c r="DH226" s="148"/>
      <c r="DI226" s="148"/>
      <c r="DJ226" s="148"/>
      <c r="DK226" s="148"/>
      <c r="DL226" s="148"/>
      <c r="DM226" s="148"/>
      <c r="DN226" s="148"/>
    </row>
    <row r="227" customFormat="false" ht="12.75" hidden="false" customHeight="false" outlineLevel="0" collapsed="false">
      <c r="A227" s="0" t="s">
        <v>190</v>
      </c>
      <c r="B227" s="0" t="s">
        <v>189</v>
      </c>
      <c r="C227" s="0" t="n">
        <v>24</v>
      </c>
      <c r="D227" s="0" t="s">
        <v>72</v>
      </c>
      <c r="E227" s="15" t="n">
        <v>0</v>
      </c>
      <c r="F227" s="15" t="n">
        <v>0</v>
      </c>
      <c r="G227" s="148" t="n">
        <v>0</v>
      </c>
      <c r="H227" s="148" t="n">
        <v>0</v>
      </c>
      <c r="I227" s="148" t="n">
        <v>0</v>
      </c>
      <c r="J227" s="148" t="n">
        <v>0</v>
      </c>
      <c r="K227" s="148" t="n">
        <v>0</v>
      </c>
      <c r="L227" s="148" t="n">
        <v>0</v>
      </c>
      <c r="M227" s="148" t="n">
        <v>0</v>
      </c>
      <c r="N227" s="148" t="n">
        <v>0</v>
      </c>
      <c r="O227" s="148" t="n">
        <v>0</v>
      </c>
      <c r="P227" s="148" t="n">
        <v>0</v>
      </c>
      <c r="Q227" s="148" t="n">
        <v>0</v>
      </c>
      <c r="R227" s="148" t="n">
        <v>0</v>
      </c>
      <c r="S227" s="148" t="n">
        <v>0</v>
      </c>
      <c r="T227" s="148" t="n">
        <v>0</v>
      </c>
      <c r="U227" s="148" t="n">
        <v>0</v>
      </c>
      <c r="V227" s="148" t="n">
        <v>0</v>
      </c>
      <c r="W227" s="148" t="n">
        <v>0</v>
      </c>
      <c r="X227" s="148" t="n">
        <v>0</v>
      </c>
      <c r="Y227" s="148" t="n">
        <v>0</v>
      </c>
      <c r="Z227" s="148" t="n">
        <v>0</v>
      </c>
      <c r="AA227" s="148" t="n">
        <v>0</v>
      </c>
      <c r="AB227" s="148" t="n">
        <v>0</v>
      </c>
      <c r="AC227" s="148" t="n">
        <v>0</v>
      </c>
      <c r="AD227" s="148" t="n">
        <v>0</v>
      </c>
      <c r="AE227" s="148" t="n">
        <v>0</v>
      </c>
      <c r="AF227" s="148" t="n">
        <v>0</v>
      </c>
      <c r="AG227" s="148" t="n">
        <v>0</v>
      </c>
      <c r="AH227" s="148" t="n">
        <v>0</v>
      </c>
      <c r="AI227" s="148" t="n">
        <v>0</v>
      </c>
      <c r="AJ227" s="148" t="n">
        <v>0</v>
      </c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  <c r="BI227" s="148"/>
      <c r="BJ227" s="148"/>
      <c r="BK227" s="148"/>
      <c r="BL227" s="148"/>
      <c r="BM227" s="148"/>
      <c r="BN227" s="148"/>
      <c r="BO227" s="148"/>
      <c r="BP227" s="148"/>
      <c r="BQ227" s="148"/>
      <c r="BR227" s="148"/>
      <c r="BS227" s="148"/>
      <c r="BT227" s="148"/>
      <c r="BU227" s="148"/>
      <c r="BV227" s="148"/>
      <c r="BW227" s="148"/>
      <c r="BX227" s="148"/>
      <c r="BY227" s="148"/>
      <c r="BZ227" s="148"/>
      <c r="CA227" s="148"/>
      <c r="CB227" s="148"/>
      <c r="CC227" s="148"/>
      <c r="CD227" s="148"/>
      <c r="CE227" s="148"/>
      <c r="CF227" s="148"/>
      <c r="CG227" s="148"/>
      <c r="CH227" s="148"/>
      <c r="CI227" s="148"/>
      <c r="CJ227" s="148"/>
      <c r="CK227" s="148"/>
      <c r="CL227" s="148"/>
      <c r="CM227" s="148"/>
      <c r="CN227" s="148"/>
      <c r="CO227" s="148"/>
      <c r="CP227" s="148"/>
      <c r="CQ227" s="148"/>
      <c r="CR227" s="148"/>
      <c r="CS227" s="148"/>
      <c r="CT227" s="148"/>
      <c r="CU227" s="148"/>
      <c r="CV227" s="148"/>
      <c r="CW227" s="148"/>
      <c r="CX227" s="148"/>
      <c r="CY227" s="148"/>
      <c r="CZ227" s="148"/>
      <c r="DA227" s="148"/>
      <c r="DB227" s="148"/>
      <c r="DC227" s="148"/>
      <c r="DD227" s="148"/>
      <c r="DE227" s="148"/>
      <c r="DF227" s="148"/>
      <c r="DG227" s="148"/>
      <c r="DH227" s="148"/>
      <c r="DI227" s="148"/>
      <c r="DJ227" s="148"/>
      <c r="DK227" s="148"/>
      <c r="DL227" s="148"/>
      <c r="DM227" s="148"/>
      <c r="DN227" s="148"/>
    </row>
    <row r="228" customFormat="false" ht="12.75" hidden="false" customHeight="false" outlineLevel="0" collapsed="false">
      <c r="A228" s="0" t="s">
        <v>190</v>
      </c>
      <c r="B228" s="0" t="s">
        <v>189</v>
      </c>
      <c r="C228" s="0" t="n">
        <v>25</v>
      </c>
      <c r="D228" s="0" t="s">
        <v>73</v>
      </c>
      <c r="E228" s="15" t="n">
        <v>0</v>
      </c>
      <c r="F228" s="15" t="n">
        <v>0</v>
      </c>
      <c r="G228" s="148" t="n">
        <v>0</v>
      </c>
      <c r="H228" s="148" t="n">
        <v>0</v>
      </c>
      <c r="I228" s="148" t="n">
        <v>0</v>
      </c>
      <c r="J228" s="148" t="n">
        <v>0</v>
      </c>
      <c r="K228" s="148" t="n">
        <v>0</v>
      </c>
      <c r="L228" s="148" t="n">
        <v>0</v>
      </c>
      <c r="M228" s="148" t="n">
        <v>0</v>
      </c>
      <c r="N228" s="148" t="n">
        <v>0</v>
      </c>
      <c r="O228" s="148" t="n">
        <v>0</v>
      </c>
      <c r="P228" s="148" t="n">
        <v>0</v>
      </c>
      <c r="Q228" s="148" t="n">
        <v>0</v>
      </c>
      <c r="R228" s="148" t="n">
        <v>0</v>
      </c>
      <c r="S228" s="148" t="n">
        <v>0</v>
      </c>
      <c r="T228" s="148" t="n">
        <v>0</v>
      </c>
      <c r="U228" s="148" t="n">
        <v>0</v>
      </c>
      <c r="V228" s="148" t="n">
        <v>0</v>
      </c>
      <c r="W228" s="148" t="n">
        <v>0</v>
      </c>
      <c r="X228" s="148" t="n">
        <v>0</v>
      </c>
      <c r="Y228" s="148" t="n">
        <v>0</v>
      </c>
      <c r="Z228" s="148" t="n">
        <v>0</v>
      </c>
      <c r="AA228" s="148" t="n">
        <v>0</v>
      </c>
      <c r="AB228" s="148" t="n">
        <v>0</v>
      </c>
      <c r="AC228" s="148" t="n">
        <v>0</v>
      </c>
      <c r="AD228" s="148" t="n">
        <v>0</v>
      </c>
      <c r="AE228" s="148" t="n">
        <v>0</v>
      </c>
      <c r="AF228" s="148" t="n">
        <v>0</v>
      </c>
      <c r="AG228" s="148" t="n">
        <v>0</v>
      </c>
      <c r="AH228" s="148" t="n">
        <v>0</v>
      </c>
      <c r="AI228" s="148" t="n">
        <v>0</v>
      </c>
      <c r="AJ228" s="148" t="n">
        <v>0</v>
      </c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  <c r="BI228" s="148"/>
      <c r="BJ228" s="148"/>
      <c r="BK228" s="148"/>
      <c r="BL228" s="148"/>
      <c r="BM228" s="148"/>
      <c r="BN228" s="148"/>
      <c r="BO228" s="148"/>
      <c r="BP228" s="148"/>
      <c r="BQ228" s="148"/>
      <c r="BR228" s="148"/>
      <c r="BS228" s="148"/>
      <c r="BT228" s="148"/>
      <c r="BU228" s="148"/>
      <c r="BV228" s="148"/>
      <c r="BW228" s="148"/>
      <c r="BX228" s="148"/>
      <c r="BY228" s="148"/>
      <c r="BZ228" s="148"/>
      <c r="CA228" s="148"/>
      <c r="CB228" s="148"/>
      <c r="CC228" s="148"/>
      <c r="CD228" s="148"/>
      <c r="CE228" s="148"/>
      <c r="CF228" s="148"/>
      <c r="CG228" s="148"/>
      <c r="CH228" s="148"/>
      <c r="CI228" s="148"/>
      <c r="CJ228" s="148"/>
      <c r="CK228" s="148"/>
      <c r="CL228" s="148"/>
      <c r="CM228" s="148"/>
      <c r="CN228" s="148"/>
      <c r="CO228" s="148"/>
      <c r="CP228" s="148"/>
      <c r="CQ228" s="148"/>
      <c r="CR228" s="148"/>
      <c r="CS228" s="148"/>
      <c r="CT228" s="148"/>
      <c r="CU228" s="148"/>
      <c r="CV228" s="148"/>
      <c r="CW228" s="148"/>
      <c r="CX228" s="148"/>
      <c r="CY228" s="148"/>
      <c r="CZ228" s="148"/>
      <c r="DA228" s="148"/>
      <c r="DB228" s="148"/>
      <c r="DC228" s="148"/>
      <c r="DD228" s="148"/>
      <c r="DE228" s="148"/>
      <c r="DF228" s="148"/>
      <c r="DG228" s="148"/>
      <c r="DH228" s="148"/>
      <c r="DI228" s="148"/>
      <c r="DJ228" s="148"/>
      <c r="DK228" s="148"/>
      <c r="DL228" s="148"/>
      <c r="DM228" s="148"/>
      <c r="DN228" s="148"/>
    </row>
    <row r="229" customFormat="false" ht="12.75" hidden="false" customHeight="false" outlineLevel="0" collapsed="false">
      <c r="A229" s="0" t="s">
        <v>190</v>
      </c>
      <c r="B229" s="0" t="s">
        <v>189</v>
      </c>
      <c r="C229" s="0" t="n">
        <v>26</v>
      </c>
      <c r="D229" s="0" t="s">
        <v>182</v>
      </c>
      <c r="E229" s="15" t="n">
        <v>0</v>
      </c>
      <c r="F229" s="15" t="n">
        <v>0</v>
      </c>
      <c r="G229" s="148" t="n">
        <v>0</v>
      </c>
      <c r="H229" s="148" t="n">
        <v>0</v>
      </c>
      <c r="I229" s="148" t="n">
        <v>0</v>
      </c>
      <c r="J229" s="148" t="n">
        <v>0</v>
      </c>
      <c r="K229" s="148" t="n">
        <v>0</v>
      </c>
      <c r="L229" s="148" t="n">
        <v>0</v>
      </c>
      <c r="M229" s="148" t="n">
        <v>0</v>
      </c>
      <c r="N229" s="148" t="n">
        <v>0</v>
      </c>
      <c r="O229" s="148" t="n">
        <v>0</v>
      </c>
      <c r="P229" s="148" t="n">
        <v>0</v>
      </c>
      <c r="Q229" s="148" t="n">
        <v>0</v>
      </c>
      <c r="R229" s="148" t="n">
        <v>0</v>
      </c>
      <c r="S229" s="148" t="n">
        <v>0</v>
      </c>
      <c r="T229" s="148" t="n">
        <v>0</v>
      </c>
      <c r="U229" s="148" t="n">
        <v>0</v>
      </c>
      <c r="V229" s="148" t="n">
        <v>0</v>
      </c>
      <c r="W229" s="148" t="n">
        <v>0</v>
      </c>
      <c r="X229" s="148" t="n">
        <v>0</v>
      </c>
      <c r="Y229" s="148" t="n">
        <v>0</v>
      </c>
      <c r="Z229" s="148" t="n">
        <v>0</v>
      </c>
      <c r="AA229" s="148" t="n">
        <v>0</v>
      </c>
      <c r="AB229" s="148" t="n">
        <v>0</v>
      </c>
      <c r="AC229" s="148" t="n">
        <v>0</v>
      </c>
      <c r="AD229" s="148" t="n">
        <v>0</v>
      </c>
      <c r="AE229" s="148" t="n">
        <v>0</v>
      </c>
      <c r="AF229" s="148" t="n">
        <v>0</v>
      </c>
      <c r="AG229" s="148" t="n">
        <v>0</v>
      </c>
      <c r="AH229" s="148" t="n">
        <v>0</v>
      </c>
      <c r="AI229" s="148" t="n">
        <v>0</v>
      </c>
      <c r="AJ229" s="148" t="n">
        <v>0</v>
      </c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148"/>
      <c r="BN229" s="148"/>
      <c r="BO229" s="148"/>
      <c r="BP229" s="148"/>
      <c r="BQ229" s="148"/>
      <c r="BR229" s="148"/>
      <c r="BS229" s="148"/>
      <c r="BT229" s="148"/>
      <c r="BU229" s="148"/>
      <c r="BV229" s="148"/>
      <c r="BW229" s="148"/>
      <c r="BX229" s="148"/>
      <c r="BY229" s="148"/>
      <c r="BZ229" s="148"/>
      <c r="CA229" s="148"/>
      <c r="CB229" s="148"/>
      <c r="CC229" s="148"/>
      <c r="CD229" s="148"/>
      <c r="CE229" s="148"/>
      <c r="CF229" s="148"/>
      <c r="CG229" s="148"/>
      <c r="CH229" s="148"/>
      <c r="CI229" s="148"/>
      <c r="CJ229" s="148"/>
      <c r="CK229" s="148"/>
      <c r="CL229" s="148"/>
      <c r="CM229" s="148"/>
      <c r="CN229" s="148"/>
      <c r="CO229" s="148"/>
      <c r="CP229" s="148"/>
      <c r="CQ229" s="148"/>
      <c r="CR229" s="148"/>
      <c r="CS229" s="148"/>
      <c r="CT229" s="148"/>
      <c r="CU229" s="148"/>
      <c r="CV229" s="148"/>
      <c r="CW229" s="148"/>
      <c r="CX229" s="148"/>
      <c r="CY229" s="148"/>
      <c r="CZ229" s="148"/>
      <c r="DA229" s="148"/>
      <c r="DB229" s="148"/>
      <c r="DC229" s="148"/>
      <c r="DD229" s="148"/>
      <c r="DE229" s="148"/>
      <c r="DF229" s="148"/>
      <c r="DG229" s="148"/>
      <c r="DH229" s="148"/>
      <c r="DI229" s="148"/>
      <c r="DJ229" s="148"/>
      <c r="DK229" s="148"/>
      <c r="DL229" s="148"/>
      <c r="DM229" s="148"/>
      <c r="DN229" s="148"/>
    </row>
    <row r="230" customFormat="false" ht="12.75" hidden="false" customHeight="false" outlineLevel="0" collapsed="false">
      <c r="A230" s="0" t="s">
        <v>190</v>
      </c>
      <c r="B230" s="0" t="s">
        <v>189</v>
      </c>
      <c r="C230" s="0" t="n">
        <v>27</v>
      </c>
      <c r="D230" s="0" t="s">
        <v>183</v>
      </c>
      <c r="E230" s="15" t="n">
        <v>0</v>
      </c>
      <c r="F230" s="15" t="n">
        <v>0</v>
      </c>
      <c r="G230" s="148" t="n">
        <v>0</v>
      </c>
      <c r="H230" s="148" t="n">
        <v>0</v>
      </c>
      <c r="I230" s="148" t="n">
        <v>0</v>
      </c>
      <c r="J230" s="148" t="n">
        <v>0</v>
      </c>
      <c r="K230" s="148" t="n">
        <v>0</v>
      </c>
      <c r="L230" s="148" t="n">
        <v>0</v>
      </c>
      <c r="M230" s="148" t="n">
        <v>0</v>
      </c>
      <c r="N230" s="148" t="n">
        <v>0</v>
      </c>
      <c r="O230" s="148" t="n">
        <v>0</v>
      </c>
      <c r="P230" s="148" t="n">
        <v>0</v>
      </c>
      <c r="Q230" s="148" t="n">
        <v>0</v>
      </c>
      <c r="R230" s="148" t="n">
        <v>0</v>
      </c>
      <c r="S230" s="148" t="n">
        <v>0</v>
      </c>
      <c r="T230" s="148" t="n">
        <v>0</v>
      </c>
      <c r="U230" s="148" t="n">
        <v>0</v>
      </c>
      <c r="V230" s="148" t="n">
        <v>0</v>
      </c>
      <c r="W230" s="148" t="n">
        <v>0</v>
      </c>
      <c r="X230" s="148" t="n">
        <v>0</v>
      </c>
      <c r="Y230" s="148" t="n">
        <v>0</v>
      </c>
      <c r="Z230" s="148" t="n">
        <v>0</v>
      </c>
      <c r="AA230" s="148" t="n">
        <v>0</v>
      </c>
      <c r="AB230" s="148" t="n">
        <v>0</v>
      </c>
      <c r="AC230" s="148" t="n">
        <v>0</v>
      </c>
      <c r="AD230" s="148" t="n">
        <v>0</v>
      </c>
      <c r="AE230" s="148" t="n">
        <v>0</v>
      </c>
      <c r="AF230" s="148" t="n">
        <v>0</v>
      </c>
      <c r="AG230" s="148" t="n">
        <v>0</v>
      </c>
      <c r="AH230" s="148" t="n">
        <v>0</v>
      </c>
      <c r="AI230" s="148" t="n">
        <v>0</v>
      </c>
      <c r="AJ230" s="148" t="n">
        <v>0</v>
      </c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  <c r="BI230" s="148"/>
      <c r="BJ230" s="148"/>
      <c r="BK230" s="148"/>
      <c r="BL230" s="148"/>
      <c r="BM230" s="148"/>
      <c r="BN230" s="148"/>
      <c r="BO230" s="148"/>
      <c r="BP230" s="148"/>
      <c r="BQ230" s="148"/>
      <c r="BR230" s="148"/>
      <c r="BS230" s="148"/>
      <c r="BT230" s="148"/>
      <c r="BU230" s="148"/>
      <c r="BV230" s="148"/>
      <c r="BW230" s="148"/>
      <c r="BX230" s="148"/>
      <c r="BY230" s="148"/>
      <c r="BZ230" s="148"/>
      <c r="CA230" s="148"/>
      <c r="CB230" s="148"/>
      <c r="CC230" s="148"/>
      <c r="CD230" s="148"/>
      <c r="CE230" s="148"/>
      <c r="CF230" s="148"/>
      <c r="CG230" s="148"/>
      <c r="CH230" s="148"/>
      <c r="CI230" s="148"/>
      <c r="CJ230" s="148"/>
      <c r="CK230" s="148"/>
      <c r="CL230" s="148"/>
      <c r="CM230" s="148"/>
      <c r="CN230" s="148"/>
      <c r="CO230" s="148"/>
      <c r="CP230" s="148"/>
      <c r="CQ230" s="148"/>
      <c r="CR230" s="148"/>
      <c r="CS230" s="148"/>
      <c r="CT230" s="148"/>
      <c r="CU230" s="148"/>
      <c r="CV230" s="148"/>
      <c r="CW230" s="148"/>
      <c r="CX230" s="148"/>
      <c r="CY230" s="148"/>
      <c r="CZ230" s="148"/>
      <c r="DA230" s="148"/>
      <c r="DB230" s="148"/>
      <c r="DC230" s="148"/>
      <c r="DD230" s="148"/>
      <c r="DE230" s="148"/>
      <c r="DF230" s="148"/>
      <c r="DG230" s="148"/>
      <c r="DH230" s="148"/>
      <c r="DI230" s="148"/>
      <c r="DJ230" s="148"/>
      <c r="DK230" s="148"/>
      <c r="DL230" s="148"/>
      <c r="DM230" s="148"/>
      <c r="DN230" s="148"/>
    </row>
    <row r="231" customFormat="false" ht="12.75" hidden="false" customHeight="false" outlineLevel="0" collapsed="false">
      <c r="A231" s="0" t="s">
        <v>190</v>
      </c>
      <c r="B231" s="0" t="s">
        <v>189</v>
      </c>
      <c r="C231" s="0" t="n">
        <v>28</v>
      </c>
      <c r="D231" s="0" t="s">
        <v>184</v>
      </c>
      <c r="E231" s="15" t="n">
        <v>0</v>
      </c>
      <c r="F231" s="15" t="n">
        <v>0</v>
      </c>
      <c r="G231" s="148" t="n">
        <v>0</v>
      </c>
      <c r="H231" s="148" t="n">
        <v>0</v>
      </c>
      <c r="I231" s="148" t="n">
        <v>0</v>
      </c>
      <c r="J231" s="148" t="n">
        <v>0</v>
      </c>
      <c r="K231" s="148" t="n">
        <v>0</v>
      </c>
      <c r="L231" s="148" t="n">
        <v>0</v>
      </c>
      <c r="M231" s="148" t="n">
        <v>0</v>
      </c>
      <c r="N231" s="148" t="n">
        <v>0</v>
      </c>
      <c r="O231" s="148" t="n">
        <v>0</v>
      </c>
      <c r="P231" s="148" t="n">
        <v>0</v>
      </c>
      <c r="Q231" s="148" t="n">
        <v>0</v>
      </c>
      <c r="R231" s="148" t="n">
        <v>0</v>
      </c>
      <c r="S231" s="148" t="n">
        <v>0</v>
      </c>
      <c r="T231" s="148" t="n">
        <v>0</v>
      </c>
      <c r="U231" s="148" t="n">
        <v>0</v>
      </c>
      <c r="V231" s="148" t="n">
        <v>0</v>
      </c>
      <c r="W231" s="148" t="n">
        <v>0</v>
      </c>
      <c r="X231" s="148" t="n">
        <v>0</v>
      </c>
      <c r="Y231" s="148" t="n">
        <v>0</v>
      </c>
      <c r="Z231" s="148" t="n">
        <v>0</v>
      </c>
      <c r="AA231" s="148" t="n">
        <v>0</v>
      </c>
      <c r="AB231" s="148" t="n">
        <v>0</v>
      </c>
      <c r="AC231" s="148" t="n">
        <v>0</v>
      </c>
      <c r="AD231" s="148" t="n">
        <v>0</v>
      </c>
      <c r="AE231" s="148" t="n">
        <v>0</v>
      </c>
      <c r="AF231" s="148" t="n">
        <v>0</v>
      </c>
      <c r="AG231" s="148" t="n">
        <v>0</v>
      </c>
      <c r="AH231" s="148" t="n">
        <v>0</v>
      </c>
      <c r="AI231" s="148" t="n">
        <v>0</v>
      </c>
      <c r="AJ231" s="148" t="n">
        <v>0</v>
      </c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  <c r="BI231" s="148"/>
      <c r="BJ231" s="148"/>
      <c r="BK231" s="148"/>
      <c r="BL231" s="148"/>
      <c r="BM231" s="148"/>
      <c r="BN231" s="148"/>
      <c r="BO231" s="148"/>
      <c r="BP231" s="148"/>
      <c r="BQ231" s="148"/>
      <c r="BR231" s="148"/>
      <c r="BS231" s="148"/>
      <c r="BT231" s="148"/>
      <c r="BU231" s="148"/>
      <c r="BV231" s="148"/>
      <c r="BW231" s="148"/>
      <c r="BX231" s="148"/>
      <c r="BY231" s="148"/>
      <c r="BZ231" s="148"/>
      <c r="CA231" s="148"/>
      <c r="CB231" s="148"/>
      <c r="CC231" s="148"/>
      <c r="CD231" s="148"/>
      <c r="CE231" s="148"/>
      <c r="CF231" s="148"/>
      <c r="CG231" s="148"/>
      <c r="CH231" s="148"/>
      <c r="CI231" s="148"/>
      <c r="CJ231" s="148"/>
      <c r="CK231" s="148"/>
      <c r="CL231" s="148"/>
      <c r="CM231" s="148"/>
      <c r="CN231" s="148"/>
      <c r="CO231" s="148"/>
      <c r="CP231" s="148"/>
      <c r="CQ231" s="148"/>
      <c r="CR231" s="148"/>
      <c r="CS231" s="148"/>
      <c r="CT231" s="148"/>
      <c r="CU231" s="148"/>
      <c r="CV231" s="148"/>
      <c r="CW231" s="148"/>
      <c r="CX231" s="148"/>
      <c r="CY231" s="148"/>
      <c r="CZ231" s="148"/>
      <c r="DA231" s="148"/>
      <c r="DB231" s="148"/>
      <c r="DC231" s="148"/>
      <c r="DD231" s="148"/>
      <c r="DE231" s="148"/>
      <c r="DF231" s="148"/>
      <c r="DG231" s="148"/>
      <c r="DH231" s="148"/>
      <c r="DI231" s="148"/>
      <c r="DJ231" s="148"/>
      <c r="DK231" s="148"/>
      <c r="DL231" s="148"/>
      <c r="DM231" s="148"/>
      <c r="DN231" s="148"/>
    </row>
    <row r="232" customFormat="false" ht="12.75" hidden="false" customHeight="false" outlineLevel="0" collapsed="false">
      <c r="A232" s="0" t="s">
        <v>190</v>
      </c>
      <c r="B232" s="0" t="s">
        <v>189</v>
      </c>
      <c r="C232" s="0" t="n">
        <v>29</v>
      </c>
      <c r="D232" s="0" t="s">
        <v>185</v>
      </c>
      <c r="E232" s="15" t="n">
        <v>0</v>
      </c>
      <c r="F232" s="15" t="n">
        <v>0</v>
      </c>
      <c r="G232" s="148" t="n">
        <v>0</v>
      </c>
      <c r="H232" s="148" t="n">
        <v>0</v>
      </c>
      <c r="I232" s="148" t="n">
        <v>0</v>
      </c>
      <c r="J232" s="148" t="n">
        <v>0</v>
      </c>
      <c r="K232" s="148" t="n">
        <v>0</v>
      </c>
      <c r="L232" s="148" t="n">
        <v>0</v>
      </c>
      <c r="M232" s="148" t="n">
        <v>0</v>
      </c>
      <c r="N232" s="148" t="n">
        <v>0</v>
      </c>
      <c r="O232" s="148" t="n">
        <v>0</v>
      </c>
      <c r="P232" s="148" t="n">
        <v>0</v>
      </c>
      <c r="Q232" s="148" t="n">
        <v>0</v>
      </c>
      <c r="R232" s="148" t="n">
        <v>0</v>
      </c>
      <c r="S232" s="148" t="n">
        <v>0</v>
      </c>
      <c r="T232" s="148" t="n">
        <v>0</v>
      </c>
      <c r="U232" s="148" t="n">
        <v>0</v>
      </c>
      <c r="V232" s="148" t="n">
        <v>0</v>
      </c>
      <c r="W232" s="148" t="n">
        <v>0</v>
      </c>
      <c r="X232" s="148" t="n">
        <v>0</v>
      </c>
      <c r="Y232" s="148" t="n">
        <v>0</v>
      </c>
      <c r="Z232" s="148" t="n">
        <v>0</v>
      </c>
      <c r="AA232" s="148" t="n">
        <v>0</v>
      </c>
      <c r="AB232" s="148" t="n">
        <v>0</v>
      </c>
      <c r="AC232" s="148" t="n">
        <v>0</v>
      </c>
      <c r="AD232" s="148" t="n">
        <v>0</v>
      </c>
      <c r="AE232" s="148" t="n">
        <v>0</v>
      </c>
      <c r="AF232" s="148" t="n">
        <v>0</v>
      </c>
      <c r="AG232" s="148" t="n">
        <v>0</v>
      </c>
      <c r="AH232" s="148" t="n">
        <v>0</v>
      </c>
      <c r="AI232" s="148" t="n">
        <v>0</v>
      </c>
      <c r="AJ232" s="148" t="n">
        <v>0</v>
      </c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  <c r="BI232" s="148"/>
      <c r="BJ232" s="148"/>
      <c r="BK232" s="148"/>
      <c r="BL232" s="148"/>
      <c r="BM232" s="148"/>
      <c r="BN232" s="148"/>
      <c r="BO232" s="148"/>
      <c r="BP232" s="148"/>
      <c r="BQ232" s="148"/>
      <c r="BR232" s="148"/>
      <c r="BS232" s="148"/>
      <c r="BT232" s="148"/>
      <c r="BU232" s="148"/>
      <c r="BV232" s="148"/>
      <c r="BW232" s="148"/>
      <c r="BX232" s="148"/>
      <c r="BY232" s="148"/>
      <c r="BZ232" s="148"/>
      <c r="CA232" s="148"/>
      <c r="CB232" s="148"/>
      <c r="CC232" s="148"/>
      <c r="CD232" s="148"/>
      <c r="CE232" s="148"/>
      <c r="CF232" s="148"/>
      <c r="CG232" s="148"/>
      <c r="CH232" s="148"/>
      <c r="CI232" s="148"/>
      <c r="CJ232" s="148"/>
      <c r="CK232" s="148"/>
      <c r="CL232" s="148"/>
      <c r="CM232" s="148"/>
      <c r="CN232" s="148"/>
      <c r="CO232" s="148"/>
      <c r="CP232" s="148"/>
      <c r="CQ232" s="148"/>
      <c r="CR232" s="148"/>
      <c r="CS232" s="148"/>
      <c r="CT232" s="148"/>
      <c r="CU232" s="148"/>
      <c r="CV232" s="148"/>
      <c r="CW232" s="148"/>
      <c r="CX232" s="148"/>
      <c r="CY232" s="148"/>
      <c r="CZ232" s="148"/>
      <c r="DA232" s="148"/>
      <c r="DB232" s="148"/>
      <c r="DC232" s="148"/>
      <c r="DD232" s="148"/>
      <c r="DE232" s="148"/>
      <c r="DF232" s="148"/>
      <c r="DG232" s="148"/>
      <c r="DH232" s="148"/>
      <c r="DI232" s="148"/>
      <c r="DJ232" s="148"/>
      <c r="DK232" s="148"/>
      <c r="DL232" s="148"/>
      <c r="DM232" s="148"/>
      <c r="DN232" s="148"/>
    </row>
    <row r="233" customFormat="false" ht="12.75" hidden="false" customHeight="false" outlineLevel="0" collapsed="false">
      <c r="A233" s="0" t="s">
        <v>190</v>
      </c>
      <c r="B233" s="0" t="s">
        <v>189</v>
      </c>
      <c r="C233" s="0" t="n">
        <v>30</v>
      </c>
      <c r="D233" s="0" t="s">
        <v>186</v>
      </c>
      <c r="E233" s="15" t="n">
        <v>0</v>
      </c>
      <c r="F233" s="15" t="n">
        <v>0</v>
      </c>
      <c r="G233" s="148" t="n">
        <v>0</v>
      </c>
      <c r="H233" s="148" t="n">
        <v>0</v>
      </c>
      <c r="I233" s="148" t="n">
        <v>0</v>
      </c>
      <c r="J233" s="148" t="n">
        <v>0</v>
      </c>
      <c r="K233" s="148" t="n">
        <v>0</v>
      </c>
      <c r="L233" s="148" t="n">
        <v>0</v>
      </c>
      <c r="M233" s="148" t="n">
        <v>0</v>
      </c>
      <c r="N233" s="148" t="n">
        <v>0</v>
      </c>
      <c r="O233" s="148" t="n">
        <v>0</v>
      </c>
      <c r="P233" s="148" t="n">
        <v>0</v>
      </c>
      <c r="Q233" s="148" t="n">
        <v>0</v>
      </c>
      <c r="R233" s="148" t="n">
        <v>0</v>
      </c>
      <c r="S233" s="148" t="n">
        <v>0</v>
      </c>
      <c r="T233" s="148" t="n">
        <v>0</v>
      </c>
      <c r="U233" s="148" t="n">
        <v>0</v>
      </c>
      <c r="V233" s="148" t="n">
        <v>0</v>
      </c>
      <c r="W233" s="148" t="n">
        <v>0</v>
      </c>
      <c r="X233" s="148" t="n">
        <v>0</v>
      </c>
      <c r="Y233" s="148" t="n">
        <v>0</v>
      </c>
      <c r="Z233" s="148" t="n">
        <v>0</v>
      </c>
      <c r="AA233" s="148" t="n">
        <v>0</v>
      </c>
      <c r="AB233" s="148" t="n">
        <v>0</v>
      </c>
      <c r="AC233" s="148" t="n">
        <v>0</v>
      </c>
      <c r="AD233" s="148" t="n">
        <v>0</v>
      </c>
      <c r="AE233" s="148" t="n">
        <v>0</v>
      </c>
      <c r="AF233" s="148" t="n">
        <v>0</v>
      </c>
      <c r="AG233" s="148" t="n">
        <v>0</v>
      </c>
      <c r="AH233" s="148" t="n">
        <v>0</v>
      </c>
      <c r="AI233" s="148" t="n">
        <v>0</v>
      </c>
      <c r="AJ233" s="148" t="n">
        <v>0</v>
      </c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  <c r="BI233" s="148"/>
      <c r="BJ233" s="148"/>
      <c r="BK233" s="148"/>
      <c r="BL233" s="148"/>
      <c r="BM233" s="148"/>
      <c r="BN233" s="148"/>
      <c r="BO233" s="148"/>
      <c r="BP233" s="148"/>
      <c r="BQ233" s="148"/>
      <c r="BR233" s="148"/>
      <c r="BS233" s="148"/>
      <c r="BT233" s="148"/>
      <c r="BU233" s="148"/>
      <c r="BV233" s="148"/>
      <c r="BW233" s="148"/>
      <c r="BX233" s="148"/>
      <c r="BY233" s="148"/>
      <c r="BZ233" s="148"/>
      <c r="CA233" s="148"/>
      <c r="CB233" s="148"/>
      <c r="CC233" s="148"/>
      <c r="CD233" s="148"/>
      <c r="CE233" s="148"/>
      <c r="CF233" s="148"/>
      <c r="CG233" s="148"/>
      <c r="CH233" s="148"/>
      <c r="CI233" s="148"/>
      <c r="CJ233" s="148"/>
      <c r="CK233" s="148"/>
      <c r="CL233" s="148"/>
      <c r="CM233" s="148"/>
      <c r="CN233" s="148"/>
      <c r="CO233" s="148"/>
      <c r="CP233" s="148"/>
      <c r="CQ233" s="148"/>
      <c r="CR233" s="148"/>
      <c r="CS233" s="148"/>
      <c r="CT233" s="148"/>
      <c r="CU233" s="148"/>
      <c r="CV233" s="148"/>
      <c r="CW233" s="148"/>
      <c r="CX233" s="148"/>
      <c r="CY233" s="148"/>
      <c r="CZ233" s="148"/>
      <c r="DA233" s="148"/>
      <c r="DB233" s="148"/>
      <c r="DC233" s="148"/>
      <c r="DD233" s="148"/>
      <c r="DE233" s="148"/>
      <c r="DF233" s="148"/>
      <c r="DG233" s="148"/>
      <c r="DH233" s="148"/>
      <c r="DI233" s="148"/>
      <c r="DJ233" s="148"/>
      <c r="DK233" s="148"/>
      <c r="DL233" s="148"/>
      <c r="DM233" s="148"/>
      <c r="DN233" s="148"/>
    </row>
    <row r="234" customFormat="false" ht="12.75" hidden="false" customHeight="false" outlineLevel="0" collapsed="false">
      <c r="A234" s="0" t="s">
        <v>190</v>
      </c>
      <c r="B234" s="0" t="s">
        <v>189</v>
      </c>
      <c r="C234" s="0" t="n">
        <v>31</v>
      </c>
      <c r="D234" s="0" t="s">
        <v>187</v>
      </c>
      <c r="E234" s="15" t="n">
        <v>0</v>
      </c>
      <c r="F234" s="15" t="n">
        <v>0</v>
      </c>
      <c r="G234" s="148" t="n">
        <v>0</v>
      </c>
      <c r="H234" s="148" t="n">
        <v>0</v>
      </c>
      <c r="I234" s="148" t="n">
        <v>0</v>
      </c>
      <c r="J234" s="148" t="n">
        <v>0</v>
      </c>
      <c r="K234" s="148" t="n">
        <v>0</v>
      </c>
      <c r="L234" s="148" t="n">
        <v>0</v>
      </c>
      <c r="M234" s="148" t="n">
        <v>0</v>
      </c>
      <c r="N234" s="148" t="n">
        <v>0</v>
      </c>
      <c r="O234" s="148" t="n">
        <v>0</v>
      </c>
      <c r="P234" s="148" t="n">
        <v>0</v>
      </c>
      <c r="Q234" s="148" t="n">
        <v>0</v>
      </c>
      <c r="R234" s="148" t="n">
        <v>0</v>
      </c>
      <c r="S234" s="148" t="n">
        <v>0</v>
      </c>
      <c r="T234" s="148" t="n">
        <v>0</v>
      </c>
      <c r="U234" s="148" t="n">
        <v>0</v>
      </c>
      <c r="V234" s="148" t="n">
        <v>0</v>
      </c>
      <c r="W234" s="148" t="n">
        <v>0</v>
      </c>
      <c r="X234" s="148" t="n">
        <v>0</v>
      </c>
      <c r="Y234" s="148" t="n">
        <v>0</v>
      </c>
      <c r="Z234" s="148" t="n">
        <v>0</v>
      </c>
      <c r="AA234" s="148" t="n">
        <v>0</v>
      </c>
      <c r="AB234" s="148" t="n">
        <v>0</v>
      </c>
      <c r="AC234" s="148" t="n">
        <v>0</v>
      </c>
      <c r="AD234" s="148" t="n">
        <v>0</v>
      </c>
      <c r="AE234" s="148" t="n">
        <v>0</v>
      </c>
      <c r="AF234" s="148" t="n">
        <v>0</v>
      </c>
      <c r="AG234" s="148" t="n">
        <v>0</v>
      </c>
      <c r="AH234" s="148" t="n">
        <v>0</v>
      </c>
      <c r="AI234" s="148" t="n">
        <v>0</v>
      </c>
      <c r="AJ234" s="148" t="n">
        <v>0</v>
      </c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  <c r="BI234" s="148"/>
      <c r="BJ234" s="148"/>
      <c r="BK234" s="148"/>
      <c r="BL234" s="148"/>
      <c r="BM234" s="148"/>
      <c r="BN234" s="148"/>
      <c r="BO234" s="148"/>
      <c r="BP234" s="148"/>
      <c r="BQ234" s="148"/>
      <c r="BR234" s="148"/>
      <c r="BS234" s="148"/>
      <c r="BT234" s="148"/>
      <c r="BU234" s="148"/>
      <c r="BV234" s="148"/>
      <c r="BW234" s="148"/>
      <c r="BX234" s="148"/>
      <c r="BY234" s="148"/>
      <c r="BZ234" s="148"/>
      <c r="CA234" s="148"/>
      <c r="CB234" s="148"/>
      <c r="CC234" s="148"/>
      <c r="CD234" s="148"/>
      <c r="CE234" s="148"/>
      <c r="CF234" s="148"/>
      <c r="CG234" s="148"/>
      <c r="CH234" s="148"/>
      <c r="CI234" s="148"/>
      <c r="CJ234" s="148"/>
      <c r="CK234" s="148"/>
      <c r="CL234" s="148"/>
      <c r="CM234" s="148"/>
      <c r="CN234" s="148"/>
      <c r="CO234" s="148"/>
      <c r="CP234" s="148"/>
      <c r="CQ234" s="148"/>
      <c r="CR234" s="148"/>
      <c r="CS234" s="148"/>
      <c r="CT234" s="148"/>
      <c r="CU234" s="148"/>
      <c r="CV234" s="148"/>
      <c r="CW234" s="148"/>
      <c r="CX234" s="148"/>
      <c r="CY234" s="148"/>
      <c r="CZ234" s="148"/>
      <c r="DA234" s="148"/>
      <c r="DB234" s="148"/>
      <c r="DC234" s="148"/>
      <c r="DD234" s="148"/>
      <c r="DE234" s="148"/>
      <c r="DF234" s="148"/>
      <c r="DG234" s="148"/>
      <c r="DH234" s="148"/>
      <c r="DI234" s="148"/>
      <c r="DJ234" s="148"/>
      <c r="DK234" s="148"/>
      <c r="DL234" s="148"/>
      <c r="DM234" s="148"/>
      <c r="DN234" s="148"/>
    </row>
    <row r="235" customFormat="false" ht="12.75" hidden="false" customHeight="false" outlineLevel="0" collapsed="false">
      <c r="A235" s="0" t="s">
        <v>190</v>
      </c>
      <c r="B235" s="0" t="s">
        <v>189</v>
      </c>
      <c r="C235" s="0" t="n">
        <v>32</v>
      </c>
      <c r="D235" s="0" t="s">
        <v>87</v>
      </c>
      <c r="E235" s="15" t="n">
        <v>0</v>
      </c>
      <c r="F235" s="15" t="n">
        <v>0</v>
      </c>
      <c r="G235" s="148" t="n">
        <v>0</v>
      </c>
      <c r="H235" s="148" t="n">
        <v>0</v>
      </c>
      <c r="I235" s="148" t="n">
        <v>0</v>
      </c>
      <c r="J235" s="148" t="n">
        <v>0</v>
      </c>
      <c r="K235" s="148" t="n">
        <v>0</v>
      </c>
      <c r="L235" s="148" t="n">
        <v>0</v>
      </c>
      <c r="M235" s="148" t="n">
        <v>0</v>
      </c>
      <c r="N235" s="148" t="n">
        <v>0</v>
      </c>
      <c r="O235" s="148" t="n">
        <v>0</v>
      </c>
      <c r="P235" s="148" t="n">
        <v>0</v>
      </c>
      <c r="Q235" s="148" t="n">
        <v>0</v>
      </c>
      <c r="R235" s="148" t="n">
        <v>0</v>
      </c>
      <c r="S235" s="148" t="n">
        <v>0</v>
      </c>
      <c r="T235" s="148" t="n">
        <v>0</v>
      </c>
      <c r="U235" s="148" t="n">
        <v>0</v>
      </c>
      <c r="V235" s="148" t="n">
        <v>0</v>
      </c>
      <c r="W235" s="148" t="n">
        <v>0</v>
      </c>
      <c r="X235" s="148" t="n">
        <v>0</v>
      </c>
      <c r="Y235" s="148" t="n">
        <v>0</v>
      </c>
      <c r="Z235" s="148" t="n">
        <v>0</v>
      </c>
      <c r="AA235" s="148" t="n">
        <v>0</v>
      </c>
      <c r="AB235" s="148" t="n">
        <v>0</v>
      </c>
      <c r="AC235" s="148" t="n">
        <v>0</v>
      </c>
      <c r="AD235" s="148" t="n">
        <v>0</v>
      </c>
      <c r="AE235" s="148" t="n">
        <v>0</v>
      </c>
      <c r="AF235" s="148" t="n">
        <v>0</v>
      </c>
      <c r="AG235" s="148" t="n">
        <v>0</v>
      </c>
      <c r="AH235" s="148" t="n">
        <v>0</v>
      </c>
      <c r="AI235" s="148" t="n">
        <v>0</v>
      </c>
      <c r="AJ235" s="148" t="n">
        <v>0</v>
      </c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  <c r="BI235" s="148"/>
      <c r="BJ235" s="148"/>
      <c r="BK235" s="148"/>
      <c r="BL235" s="148"/>
      <c r="BM235" s="148"/>
      <c r="BN235" s="148"/>
      <c r="BO235" s="148"/>
      <c r="BP235" s="148"/>
      <c r="BQ235" s="148"/>
      <c r="BR235" s="148"/>
      <c r="BS235" s="148"/>
      <c r="BT235" s="148"/>
      <c r="BU235" s="148"/>
      <c r="BV235" s="148"/>
      <c r="BW235" s="148"/>
      <c r="BX235" s="148"/>
      <c r="BY235" s="148"/>
      <c r="BZ235" s="148"/>
      <c r="CA235" s="148"/>
      <c r="CB235" s="148"/>
      <c r="CC235" s="148"/>
      <c r="CD235" s="148"/>
      <c r="CE235" s="148"/>
      <c r="CF235" s="148"/>
      <c r="CG235" s="148"/>
      <c r="CH235" s="148"/>
      <c r="CI235" s="148"/>
      <c r="CJ235" s="148"/>
      <c r="CK235" s="148"/>
      <c r="CL235" s="148"/>
      <c r="CM235" s="148"/>
      <c r="CN235" s="148"/>
      <c r="CO235" s="148"/>
      <c r="CP235" s="148"/>
      <c r="CQ235" s="148"/>
      <c r="CR235" s="148"/>
      <c r="CS235" s="148"/>
      <c r="CT235" s="148"/>
      <c r="CU235" s="148"/>
      <c r="CV235" s="148"/>
      <c r="CW235" s="148"/>
      <c r="CX235" s="148"/>
      <c r="CY235" s="148"/>
      <c r="CZ235" s="148"/>
      <c r="DA235" s="148"/>
      <c r="DB235" s="148"/>
      <c r="DC235" s="148"/>
      <c r="DD235" s="148"/>
      <c r="DE235" s="148"/>
      <c r="DF235" s="148"/>
      <c r="DG235" s="148"/>
      <c r="DH235" s="148"/>
      <c r="DI235" s="148"/>
      <c r="DJ235" s="148"/>
      <c r="DK235" s="148"/>
      <c r="DL235" s="148"/>
      <c r="DM235" s="148"/>
      <c r="DN235" s="148"/>
    </row>
    <row r="236" customFormat="false" ht="12.75" hidden="false" customHeight="false" outlineLevel="0" collapsed="false">
      <c r="A236" s="0" t="s">
        <v>190</v>
      </c>
      <c r="B236" s="0" t="s">
        <v>189</v>
      </c>
      <c r="C236" s="0" t="n">
        <v>33</v>
      </c>
      <c r="D236" s="0" t="s">
        <v>88</v>
      </c>
      <c r="E236" s="15" t="n">
        <v>0</v>
      </c>
      <c r="F236" s="15" t="n">
        <v>0</v>
      </c>
      <c r="G236" s="148" t="n">
        <v>0</v>
      </c>
      <c r="H236" s="148" t="n">
        <v>0</v>
      </c>
      <c r="I236" s="148" t="n">
        <v>0</v>
      </c>
      <c r="J236" s="148" t="n">
        <v>0</v>
      </c>
      <c r="K236" s="148" t="n">
        <v>0</v>
      </c>
      <c r="L236" s="148" t="n">
        <v>0</v>
      </c>
      <c r="M236" s="148" t="n">
        <v>0</v>
      </c>
      <c r="N236" s="148" t="n">
        <v>0</v>
      </c>
      <c r="O236" s="148" t="n">
        <v>0</v>
      </c>
      <c r="P236" s="148" t="n">
        <v>0</v>
      </c>
      <c r="Q236" s="148" t="n">
        <v>0</v>
      </c>
      <c r="R236" s="148" t="n">
        <v>0</v>
      </c>
      <c r="S236" s="148" t="n">
        <v>0</v>
      </c>
      <c r="T236" s="148" t="n">
        <v>0</v>
      </c>
      <c r="U236" s="148" t="n">
        <v>0</v>
      </c>
      <c r="V236" s="148" t="n">
        <v>0</v>
      </c>
      <c r="W236" s="148" t="n">
        <v>0</v>
      </c>
      <c r="X236" s="148" t="n">
        <v>0</v>
      </c>
      <c r="Y236" s="148" t="n">
        <v>0</v>
      </c>
      <c r="Z236" s="148" t="n">
        <v>0</v>
      </c>
      <c r="AA236" s="148" t="n">
        <v>0</v>
      </c>
      <c r="AB236" s="148" t="n">
        <v>0</v>
      </c>
      <c r="AC236" s="148" t="n">
        <v>0</v>
      </c>
      <c r="AD236" s="148" t="n">
        <v>0</v>
      </c>
      <c r="AE236" s="148" t="n">
        <v>0</v>
      </c>
      <c r="AF236" s="148" t="n">
        <v>0</v>
      </c>
      <c r="AG236" s="148" t="n">
        <v>0</v>
      </c>
      <c r="AH236" s="148" t="n">
        <v>0</v>
      </c>
      <c r="AI236" s="148" t="n">
        <v>0</v>
      </c>
      <c r="AJ236" s="148" t="n">
        <v>0</v>
      </c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  <c r="BI236" s="148"/>
      <c r="BJ236" s="148"/>
      <c r="BK236" s="148"/>
      <c r="BL236" s="148"/>
      <c r="BM236" s="148"/>
      <c r="BN236" s="148"/>
      <c r="BO236" s="148"/>
      <c r="BP236" s="148"/>
      <c r="BQ236" s="148"/>
      <c r="BR236" s="148"/>
      <c r="BS236" s="148"/>
      <c r="BT236" s="148"/>
      <c r="BU236" s="148"/>
      <c r="BV236" s="148"/>
      <c r="BW236" s="148"/>
      <c r="BX236" s="148"/>
      <c r="BY236" s="148"/>
      <c r="BZ236" s="148"/>
      <c r="CA236" s="148"/>
      <c r="CB236" s="148"/>
      <c r="CC236" s="148"/>
      <c r="CD236" s="148"/>
      <c r="CE236" s="148"/>
      <c r="CF236" s="148"/>
      <c r="CG236" s="148"/>
      <c r="CH236" s="148"/>
      <c r="CI236" s="148"/>
      <c r="CJ236" s="148"/>
      <c r="CK236" s="148"/>
      <c r="CL236" s="148"/>
      <c r="CM236" s="148"/>
      <c r="CN236" s="148"/>
      <c r="CO236" s="148"/>
      <c r="CP236" s="148"/>
      <c r="CQ236" s="148"/>
      <c r="CR236" s="148"/>
      <c r="CS236" s="148"/>
      <c r="CT236" s="148"/>
      <c r="CU236" s="148"/>
      <c r="CV236" s="148"/>
      <c r="CW236" s="148"/>
      <c r="CX236" s="148"/>
      <c r="CY236" s="148"/>
      <c r="CZ236" s="148"/>
      <c r="DA236" s="148"/>
      <c r="DB236" s="148"/>
      <c r="DC236" s="148"/>
      <c r="DD236" s="148"/>
      <c r="DE236" s="148"/>
      <c r="DF236" s="148"/>
      <c r="DG236" s="148"/>
      <c r="DH236" s="148"/>
      <c r="DI236" s="148"/>
      <c r="DJ236" s="148"/>
      <c r="DK236" s="148"/>
      <c r="DL236" s="148"/>
      <c r="DM236" s="148"/>
      <c r="DN236" s="148"/>
    </row>
    <row r="237" customFormat="false" ht="12.75" hidden="false" customHeight="false" outlineLevel="0" collapsed="false">
      <c r="A237" s="0" t="s">
        <v>190</v>
      </c>
      <c r="B237" s="0" t="s">
        <v>189</v>
      </c>
      <c r="C237" s="0" t="n">
        <v>34</v>
      </c>
      <c r="D237" s="0" t="s">
        <v>89</v>
      </c>
      <c r="E237" s="15" t="n">
        <v>0</v>
      </c>
      <c r="F237" s="15" t="n">
        <v>0</v>
      </c>
      <c r="G237" s="148" t="n">
        <v>0</v>
      </c>
      <c r="H237" s="148" t="n">
        <v>0</v>
      </c>
      <c r="I237" s="148" t="n">
        <v>0</v>
      </c>
      <c r="J237" s="148" t="n">
        <v>0</v>
      </c>
      <c r="K237" s="148" t="n">
        <v>0</v>
      </c>
      <c r="L237" s="148" t="n">
        <v>0</v>
      </c>
      <c r="M237" s="148" t="n">
        <v>0</v>
      </c>
      <c r="N237" s="148" t="n">
        <v>0</v>
      </c>
      <c r="O237" s="148" t="n">
        <v>0</v>
      </c>
      <c r="P237" s="148" t="n">
        <v>0</v>
      </c>
      <c r="Q237" s="148" t="n">
        <v>0</v>
      </c>
      <c r="R237" s="148" t="n">
        <v>0</v>
      </c>
      <c r="S237" s="148" t="n">
        <v>0</v>
      </c>
      <c r="T237" s="148" t="n">
        <v>0</v>
      </c>
      <c r="U237" s="148" t="n">
        <v>0</v>
      </c>
      <c r="V237" s="148" t="n">
        <v>0</v>
      </c>
      <c r="W237" s="148" t="n">
        <v>0</v>
      </c>
      <c r="X237" s="148" t="n">
        <v>0</v>
      </c>
      <c r="Y237" s="148" t="n">
        <v>0</v>
      </c>
      <c r="Z237" s="148" t="n">
        <v>0</v>
      </c>
      <c r="AA237" s="148" t="n">
        <v>0</v>
      </c>
      <c r="AB237" s="148" t="n">
        <v>0</v>
      </c>
      <c r="AC237" s="148" t="n">
        <v>0</v>
      </c>
      <c r="AD237" s="148" t="n">
        <v>0</v>
      </c>
      <c r="AE237" s="148" t="n">
        <v>0</v>
      </c>
      <c r="AF237" s="148" t="n">
        <v>0</v>
      </c>
      <c r="AG237" s="148" t="n">
        <v>0</v>
      </c>
      <c r="AH237" s="148" t="n">
        <v>0</v>
      </c>
      <c r="AI237" s="148" t="n">
        <v>0</v>
      </c>
      <c r="AJ237" s="148" t="n">
        <v>0</v>
      </c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  <c r="BI237" s="148"/>
      <c r="BJ237" s="148"/>
      <c r="BK237" s="148"/>
      <c r="BL237" s="148"/>
      <c r="BM237" s="148"/>
      <c r="BN237" s="148"/>
      <c r="BO237" s="148"/>
      <c r="BP237" s="148"/>
      <c r="BQ237" s="148"/>
      <c r="BR237" s="148"/>
      <c r="BS237" s="148"/>
      <c r="BT237" s="148"/>
      <c r="BU237" s="148"/>
      <c r="BV237" s="148"/>
      <c r="BW237" s="148"/>
      <c r="BX237" s="148"/>
      <c r="BY237" s="148"/>
      <c r="BZ237" s="148"/>
      <c r="CA237" s="148"/>
      <c r="CB237" s="148"/>
      <c r="CC237" s="148"/>
      <c r="CD237" s="148"/>
      <c r="CE237" s="148"/>
      <c r="CF237" s="148"/>
      <c r="CG237" s="148"/>
      <c r="CH237" s="148"/>
      <c r="CI237" s="148"/>
      <c r="CJ237" s="148"/>
      <c r="CK237" s="148"/>
      <c r="CL237" s="148"/>
      <c r="CM237" s="148"/>
      <c r="CN237" s="148"/>
      <c r="CO237" s="148"/>
      <c r="CP237" s="148"/>
      <c r="CQ237" s="148"/>
      <c r="CR237" s="148"/>
      <c r="CS237" s="148"/>
      <c r="CT237" s="148"/>
      <c r="CU237" s="148"/>
      <c r="CV237" s="148"/>
      <c r="CW237" s="148"/>
      <c r="CX237" s="148"/>
      <c r="CY237" s="148"/>
      <c r="CZ237" s="148"/>
      <c r="DA237" s="148"/>
      <c r="DB237" s="148"/>
      <c r="DC237" s="148"/>
      <c r="DD237" s="148"/>
      <c r="DE237" s="148"/>
      <c r="DF237" s="148"/>
      <c r="DG237" s="148"/>
      <c r="DH237" s="148"/>
      <c r="DI237" s="148"/>
      <c r="DJ237" s="148"/>
      <c r="DK237" s="148"/>
      <c r="DL237" s="148"/>
      <c r="DM237" s="148"/>
      <c r="DN237" s="148"/>
    </row>
    <row r="238" customFormat="false" ht="12.75" hidden="false" customHeight="false" outlineLevel="0" collapsed="false">
      <c r="A238" s="0" t="s">
        <v>190</v>
      </c>
      <c r="B238" s="0" t="s">
        <v>189</v>
      </c>
      <c r="C238" s="0" t="n">
        <v>35</v>
      </c>
      <c r="D238" s="0" t="s">
        <v>90</v>
      </c>
      <c r="E238" s="15" t="n">
        <v>0</v>
      </c>
      <c r="F238" s="15" t="n">
        <v>0</v>
      </c>
      <c r="G238" s="148" t="n">
        <v>0</v>
      </c>
      <c r="H238" s="148" t="n">
        <v>0</v>
      </c>
      <c r="I238" s="148" t="n">
        <v>0</v>
      </c>
      <c r="J238" s="148" t="n">
        <v>0</v>
      </c>
      <c r="K238" s="148" t="n">
        <v>0</v>
      </c>
      <c r="L238" s="148" t="n">
        <v>0</v>
      </c>
      <c r="M238" s="148" t="n">
        <v>0</v>
      </c>
      <c r="N238" s="148" t="n">
        <v>0</v>
      </c>
      <c r="O238" s="148" t="n">
        <v>0</v>
      </c>
      <c r="P238" s="148" t="n">
        <v>0</v>
      </c>
      <c r="Q238" s="148" t="n">
        <v>0</v>
      </c>
      <c r="R238" s="148" t="n">
        <v>0</v>
      </c>
      <c r="S238" s="148" t="n">
        <v>0</v>
      </c>
      <c r="T238" s="148" t="n">
        <v>0</v>
      </c>
      <c r="U238" s="148" t="n">
        <v>0</v>
      </c>
      <c r="V238" s="148" t="n">
        <v>0</v>
      </c>
      <c r="W238" s="148" t="n">
        <v>0</v>
      </c>
      <c r="X238" s="148" t="n">
        <v>0</v>
      </c>
      <c r="Y238" s="148" t="n">
        <v>0</v>
      </c>
      <c r="Z238" s="148" t="n">
        <v>0</v>
      </c>
      <c r="AA238" s="148" t="n">
        <v>0</v>
      </c>
      <c r="AB238" s="148" t="n">
        <v>0</v>
      </c>
      <c r="AC238" s="148" t="n">
        <v>0</v>
      </c>
      <c r="AD238" s="148" t="n">
        <v>0</v>
      </c>
      <c r="AE238" s="148" t="n">
        <v>0</v>
      </c>
      <c r="AF238" s="148" t="n">
        <v>0</v>
      </c>
      <c r="AG238" s="148" t="n">
        <v>0</v>
      </c>
      <c r="AH238" s="148" t="n">
        <v>0</v>
      </c>
      <c r="AI238" s="148" t="n">
        <v>0</v>
      </c>
      <c r="AJ238" s="148" t="n">
        <v>0</v>
      </c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  <c r="BI238" s="148"/>
      <c r="BJ238" s="148"/>
      <c r="BK238" s="148"/>
      <c r="BL238" s="148"/>
      <c r="BM238" s="148"/>
      <c r="BN238" s="148"/>
      <c r="BO238" s="148"/>
      <c r="BP238" s="148"/>
      <c r="BQ238" s="148"/>
      <c r="BR238" s="148"/>
      <c r="BS238" s="148"/>
      <c r="BT238" s="148"/>
      <c r="BU238" s="148"/>
      <c r="BV238" s="148"/>
      <c r="BW238" s="148"/>
      <c r="BX238" s="148"/>
      <c r="BY238" s="148"/>
      <c r="BZ238" s="148"/>
      <c r="CA238" s="148"/>
      <c r="CB238" s="148"/>
      <c r="CC238" s="148"/>
      <c r="CD238" s="148"/>
      <c r="CE238" s="148"/>
      <c r="CF238" s="148"/>
      <c r="CG238" s="148"/>
      <c r="CH238" s="148"/>
      <c r="CI238" s="148"/>
      <c r="CJ238" s="148"/>
      <c r="CK238" s="148"/>
      <c r="CL238" s="148"/>
      <c r="CM238" s="148"/>
      <c r="CN238" s="148"/>
      <c r="CO238" s="148"/>
      <c r="CP238" s="148"/>
      <c r="CQ238" s="148"/>
      <c r="CR238" s="148"/>
      <c r="CS238" s="148"/>
      <c r="CT238" s="148"/>
      <c r="CU238" s="148"/>
      <c r="CV238" s="148"/>
      <c r="CW238" s="148"/>
      <c r="CX238" s="148"/>
      <c r="CY238" s="148"/>
      <c r="CZ238" s="148"/>
      <c r="DA238" s="148"/>
      <c r="DB238" s="148"/>
      <c r="DC238" s="148"/>
      <c r="DD238" s="148"/>
      <c r="DE238" s="148"/>
      <c r="DF238" s="148"/>
      <c r="DG238" s="148"/>
      <c r="DH238" s="148"/>
      <c r="DI238" s="148"/>
      <c r="DJ238" s="148"/>
      <c r="DK238" s="148"/>
      <c r="DL238" s="148"/>
      <c r="DM238" s="148"/>
      <c r="DN238" s="148"/>
    </row>
    <row r="239" customFormat="false" ht="12.75" hidden="false" customHeight="false" outlineLevel="0" collapsed="false">
      <c r="A239" s="0" t="s">
        <v>190</v>
      </c>
      <c r="B239" s="0" t="s">
        <v>189</v>
      </c>
      <c r="C239" s="0" t="n">
        <v>36</v>
      </c>
      <c r="D239" s="0" t="s">
        <v>91</v>
      </c>
      <c r="E239" s="15" t="n">
        <v>0</v>
      </c>
      <c r="F239" s="15" t="n">
        <v>0</v>
      </c>
      <c r="G239" s="148" t="n">
        <v>0</v>
      </c>
      <c r="H239" s="148" t="n">
        <v>0</v>
      </c>
      <c r="I239" s="148" t="n">
        <v>0</v>
      </c>
      <c r="J239" s="148" t="n">
        <v>0</v>
      </c>
      <c r="K239" s="148" t="n">
        <v>0</v>
      </c>
      <c r="L239" s="148" t="n">
        <v>0</v>
      </c>
      <c r="M239" s="148" t="n">
        <v>0</v>
      </c>
      <c r="N239" s="148" t="n">
        <v>0</v>
      </c>
      <c r="O239" s="148" t="n">
        <v>0</v>
      </c>
      <c r="P239" s="148" t="n">
        <v>0</v>
      </c>
      <c r="Q239" s="148" t="n">
        <v>0</v>
      </c>
      <c r="R239" s="148" t="n">
        <v>0</v>
      </c>
      <c r="S239" s="148" t="n">
        <v>0</v>
      </c>
      <c r="T239" s="148" t="n">
        <v>0</v>
      </c>
      <c r="U239" s="148" t="n">
        <v>0</v>
      </c>
      <c r="V239" s="148" t="n">
        <v>0</v>
      </c>
      <c r="W239" s="148" t="n">
        <v>0</v>
      </c>
      <c r="X239" s="148" t="n">
        <v>0</v>
      </c>
      <c r="Y239" s="148" t="n">
        <v>0</v>
      </c>
      <c r="Z239" s="148" t="n">
        <v>0</v>
      </c>
      <c r="AA239" s="148" t="n">
        <v>0</v>
      </c>
      <c r="AB239" s="148" t="n">
        <v>0</v>
      </c>
      <c r="AC239" s="148" t="n">
        <v>0</v>
      </c>
      <c r="AD239" s="148" t="n">
        <v>0</v>
      </c>
      <c r="AE239" s="148" t="n">
        <v>0</v>
      </c>
      <c r="AF239" s="148" t="n">
        <v>0</v>
      </c>
      <c r="AG239" s="148" t="n">
        <v>0</v>
      </c>
      <c r="AH239" s="148" t="n">
        <v>0</v>
      </c>
      <c r="AI239" s="148" t="n">
        <v>0</v>
      </c>
      <c r="AJ239" s="148" t="n">
        <v>0</v>
      </c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  <c r="BI239" s="148"/>
      <c r="BJ239" s="148"/>
      <c r="BK239" s="148"/>
      <c r="BL239" s="148"/>
      <c r="BM239" s="148"/>
      <c r="BN239" s="148"/>
      <c r="BO239" s="148"/>
      <c r="BP239" s="148"/>
      <c r="BQ239" s="148"/>
      <c r="BR239" s="148"/>
      <c r="BS239" s="148"/>
      <c r="BT239" s="148"/>
      <c r="BU239" s="148"/>
      <c r="BV239" s="148"/>
      <c r="BW239" s="148"/>
      <c r="BX239" s="148"/>
      <c r="BY239" s="148"/>
      <c r="BZ239" s="148"/>
      <c r="CA239" s="148"/>
      <c r="CB239" s="148"/>
      <c r="CC239" s="148"/>
      <c r="CD239" s="148"/>
      <c r="CE239" s="148"/>
      <c r="CF239" s="148"/>
      <c r="CG239" s="148"/>
      <c r="CH239" s="148"/>
      <c r="CI239" s="148"/>
      <c r="CJ239" s="148"/>
      <c r="CK239" s="148"/>
      <c r="CL239" s="148"/>
      <c r="CM239" s="148"/>
      <c r="CN239" s="148"/>
      <c r="CO239" s="148"/>
      <c r="CP239" s="148"/>
      <c r="CQ239" s="148"/>
      <c r="CR239" s="148"/>
      <c r="CS239" s="148"/>
      <c r="CT239" s="148"/>
      <c r="CU239" s="148"/>
      <c r="CV239" s="148"/>
      <c r="CW239" s="148"/>
      <c r="CX239" s="148"/>
      <c r="CY239" s="148"/>
      <c r="CZ239" s="148"/>
      <c r="DA239" s="148"/>
      <c r="DB239" s="148"/>
      <c r="DC239" s="148"/>
      <c r="DD239" s="148"/>
      <c r="DE239" s="148"/>
      <c r="DF239" s="148"/>
      <c r="DG239" s="148"/>
      <c r="DH239" s="148"/>
      <c r="DI239" s="148"/>
      <c r="DJ239" s="148"/>
      <c r="DK239" s="148"/>
      <c r="DL239" s="148"/>
      <c r="DM239" s="148"/>
      <c r="DN239" s="148"/>
    </row>
    <row r="240" customFormat="false" ht="12.75" hidden="false" customHeight="false" outlineLevel="0" collapsed="false">
      <c r="A240" s="0" t="s">
        <v>190</v>
      </c>
      <c r="B240" s="0" t="s">
        <v>189</v>
      </c>
      <c r="C240" s="0" t="n">
        <v>37</v>
      </c>
      <c r="D240" s="0" t="s">
        <v>92</v>
      </c>
      <c r="E240" s="15" t="n">
        <v>0</v>
      </c>
      <c r="F240" s="15" t="n">
        <v>0</v>
      </c>
      <c r="G240" s="148" t="n">
        <v>0</v>
      </c>
      <c r="H240" s="148" t="n">
        <v>0</v>
      </c>
      <c r="I240" s="148" t="n">
        <v>0</v>
      </c>
      <c r="J240" s="148" t="n">
        <v>0</v>
      </c>
      <c r="K240" s="148" t="n">
        <v>0</v>
      </c>
      <c r="L240" s="148" t="n">
        <v>0</v>
      </c>
      <c r="M240" s="148" t="n">
        <v>0</v>
      </c>
      <c r="N240" s="148" t="n">
        <v>0</v>
      </c>
      <c r="O240" s="148" t="n">
        <v>0</v>
      </c>
      <c r="P240" s="148" t="n">
        <v>0</v>
      </c>
      <c r="Q240" s="148" t="n">
        <v>0</v>
      </c>
      <c r="R240" s="148" t="n">
        <v>0</v>
      </c>
      <c r="S240" s="148" t="n">
        <v>0</v>
      </c>
      <c r="T240" s="148" t="n">
        <v>0</v>
      </c>
      <c r="U240" s="148" t="n">
        <v>0</v>
      </c>
      <c r="V240" s="148" t="n">
        <v>0</v>
      </c>
      <c r="W240" s="148" t="n">
        <v>0</v>
      </c>
      <c r="X240" s="148" t="n">
        <v>0</v>
      </c>
      <c r="Y240" s="148" t="n">
        <v>0</v>
      </c>
      <c r="Z240" s="148" t="n">
        <v>0</v>
      </c>
      <c r="AA240" s="148" t="n">
        <v>0</v>
      </c>
      <c r="AB240" s="148" t="n">
        <v>0</v>
      </c>
      <c r="AC240" s="148" t="n">
        <v>0</v>
      </c>
      <c r="AD240" s="148" t="n">
        <v>0</v>
      </c>
      <c r="AE240" s="148" t="n">
        <v>0</v>
      </c>
      <c r="AF240" s="148" t="n">
        <v>0</v>
      </c>
      <c r="AG240" s="148" t="n">
        <v>0</v>
      </c>
      <c r="AH240" s="148" t="n">
        <v>0</v>
      </c>
      <c r="AI240" s="148" t="n">
        <v>0</v>
      </c>
      <c r="AJ240" s="148" t="n">
        <v>0</v>
      </c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  <c r="BI240" s="148"/>
      <c r="BJ240" s="148"/>
      <c r="BK240" s="148"/>
      <c r="BL240" s="148"/>
      <c r="BM240" s="148"/>
      <c r="BN240" s="148"/>
      <c r="BO240" s="148"/>
      <c r="BP240" s="148"/>
      <c r="BQ240" s="148"/>
      <c r="BR240" s="148"/>
      <c r="BS240" s="148"/>
      <c r="BT240" s="148"/>
      <c r="BU240" s="148"/>
      <c r="BV240" s="148"/>
      <c r="BW240" s="148"/>
      <c r="BX240" s="148"/>
      <c r="BY240" s="148"/>
      <c r="BZ240" s="148"/>
      <c r="CA240" s="148"/>
      <c r="CB240" s="148"/>
      <c r="CC240" s="148"/>
      <c r="CD240" s="148"/>
      <c r="CE240" s="148"/>
      <c r="CF240" s="148"/>
      <c r="CG240" s="148"/>
      <c r="CH240" s="148"/>
      <c r="CI240" s="148"/>
      <c r="CJ240" s="148"/>
      <c r="CK240" s="148"/>
      <c r="CL240" s="148"/>
      <c r="CM240" s="148"/>
      <c r="CN240" s="148"/>
      <c r="CO240" s="148"/>
      <c r="CP240" s="148"/>
      <c r="CQ240" s="148"/>
      <c r="CR240" s="148"/>
      <c r="CS240" s="148"/>
      <c r="CT240" s="148"/>
      <c r="CU240" s="148"/>
      <c r="CV240" s="148"/>
      <c r="CW240" s="148"/>
      <c r="CX240" s="148"/>
      <c r="CY240" s="148"/>
      <c r="CZ240" s="148"/>
      <c r="DA240" s="148"/>
      <c r="DB240" s="148"/>
      <c r="DC240" s="148"/>
      <c r="DD240" s="148"/>
      <c r="DE240" s="148"/>
      <c r="DF240" s="148"/>
      <c r="DG240" s="148"/>
      <c r="DH240" s="148"/>
      <c r="DI240" s="148"/>
      <c r="DJ240" s="148"/>
      <c r="DK240" s="148"/>
      <c r="DL240" s="148"/>
      <c r="DM240" s="148"/>
      <c r="DN240" s="148"/>
    </row>
    <row r="241" customFormat="false" ht="12.75" hidden="false" customHeight="false" outlineLevel="0" collapsed="false">
      <c r="A241" s="0" t="s">
        <v>190</v>
      </c>
      <c r="B241" s="0" t="s">
        <v>189</v>
      </c>
      <c r="C241" s="0" t="n">
        <v>38</v>
      </c>
      <c r="D241" s="0" t="s">
        <v>93</v>
      </c>
      <c r="E241" s="15" t="n">
        <v>0</v>
      </c>
      <c r="F241" s="15" t="n">
        <v>0</v>
      </c>
      <c r="G241" s="148" t="n">
        <v>0</v>
      </c>
      <c r="H241" s="148" t="n">
        <v>0</v>
      </c>
      <c r="I241" s="148" t="n">
        <v>0</v>
      </c>
      <c r="J241" s="148" t="n">
        <v>0</v>
      </c>
      <c r="K241" s="148" t="n">
        <v>0</v>
      </c>
      <c r="L241" s="148" t="n">
        <v>0</v>
      </c>
      <c r="M241" s="148" t="n">
        <v>0</v>
      </c>
      <c r="N241" s="148" t="n">
        <v>0</v>
      </c>
      <c r="O241" s="148" t="n">
        <v>0</v>
      </c>
      <c r="P241" s="148" t="n">
        <v>0</v>
      </c>
      <c r="Q241" s="148" t="n">
        <v>0</v>
      </c>
      <c r="R241" s="148" t="n">
        <v>0</v>
      </c>
      <c r="S241" s="148" t="n">
        <v>0</v>
      </c>
      <c r="T241" s="148" t="n">
        <v>0</v>
      </c>
      <c r="U241" s="148" t="n">
        <v>0</v>
      </c>
      <c r="V241" s="148" t="n">
        <v>0</v>
      </c>
      <c r="W241" s="148" t="n">
        <v>0</v>
      </c>
      <c r="X241" s="148" t="n">
        <v>0</v>
      </c>
      <c r="Y241" s="148" t="n">
        <v>0</v>
      </c>
      <c r="Z241" s="148" t="n">
        <v>0</v>
      </c>
      <c r="AA241" s="148" t="n">
        <v>0</v>
      </c>
      <c r="AB241" s="148" t="n">
        <v>0</v>
      </c>
      <c r="AC241" s="148" t="n">
        <v>0</v>
      </c>
      <c r="AD241" s="148" t="n">
        <v>0</v>
      </c>
      <c r="AE241" s="148" t="n">
        <v>0</v>
      </c>
      <c r="AF241" s="148" t="n">
        <v>0</v>
      </c>
      <c r="AG241" s="148" t="n">
        <v>0</v>
      </c>
      <c r="AH241" s="148" t="n">
        <v>0</v>
      </c>
      <c r="AI241" s="148" t="n">
        <v>0</v>
      </c>
      <c r="AJ241" s="148" t="n">
        <v>0</v>
      </c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  <c r="BI241" s="148"/>
      <c r="BJ241" s="148"/>
      <c r="BK241" s="148"/>
      <c r="BL241" s="148"/>
      <c r="BM241" s="148"/>
      <c r="BN241" s="148"/>
      <c r="BO241" s="148"/>
      <c r="BP241" s="148"/>
      <c r="BQ241" s="148"/>
      <c r="BR241" s="148"/>
      <c r="BS241" s="148"/>
      <c r="BT241" s="148"/>
      <c r="BU241" s="148"/>
      <c r="BV241" s="148"/>
      <c r="BW241" s="148"/>
      <c r="BX241" s="148"/>
      <c r="BY241" s="148"/>
      <c r="BZ241" s="148"/>
      <c r="CA241" s="148"/>
      <c r="CB241" s="148"/>
      <c r="CC241" s="148"/>
      <c r="CD241" s="148"/>
      <c r="CE241" s="148"/>
      <c r="CF241" s="148"/>
      <c r="CG241" s="148"/>
      <c r="CH241" s="148"/>
      <c r="CI241" s="148"/>
      <c r="CJ241" s="148"/>
      <c r="CK241" s="148"/>
      <c r="CL241" s="148"/>
      <c r="CM241" s="148"/>
      <c r="CN241" s="148"/>
      <c r="CO241" s="148"/>
      <c r="CP241" s="148"/>
      <c r="CQ241" s="148"/>
      <c r="CR241" s="148"/>
      <c r="CS241" s="148"/>
      <c r="CT241" s="148"/>
      <c r="CU241" s="148"/>
      <c r="CV241" s="148"/>
      <c r="CW241" s="148"/>
      <c r="CX241" s="148"/>
      <c r="CY241" s="148"/>
      <c r="CZ241" s="148"/>
      <c r="DA241" s="148"/>
      <c r="DB241" s="148"/>
      <c r="DC241" s="148"/>
      <c r="DD241" s="148"/>
      <c r="DE241" s="148"/>
      <c r="DF241" s="148"/>
      <c r="DG241" s="148"/>
      <c r="DH241" s="148"/>
      <c r="DI241" s="148"/>
      <c r="DJ241" s="148"/>
      <c r="DK241" s="148"/>
      <c r="DL241" s="148"/>
      <c r="DM241" s="148"/>
      <c r="DN241" s="148"/>
    </row>
    <row r="242" customFormat="false" ht="12.75" hidden="false" customHeight="false" outlineLevel="0" collapsed="false">
      <c r="A242" s="0" t="s">
        <v>190</v>
      </c>
      <c r="B242" s="0" t="s">
        <v>189</v>
      </c>
      <c r="C242" s="0" t="n">
        <v>39</v>
      </c>
      <c r="D242" s="0" t="s">
        <v>94</v>
      </c>
      <c r="E242" s="15" t="n">
        <v>0</v>
      </c>
      <c r="F242" s="15" t="n">
        <v>0</v>
      </c>
      <c r="G242" s="148" t="n">
        <v>0</v>
      </c>
      <c r="H242" s="148" t="n">
        <v>0</v>
      </c>
      <c r="I242" s="148" t="n">
        <v>0</v>
      </c>
      <c r="J242" s="148" t="n">
        <v>0</v>
      </c>
      <c r="K242" s="148" t="n">
        <v>0</v>
      </c>
      <c r="L242" s="148" t="n">
        <v>0</v>
      </c>
      <c r="M242" s="148" t="n">
        <v>0</v>
      </c>
      <c r="N242" s="148" t="n">
        <v>0</v>
      </c>
      <c r="O242" s="148" t="n">
        <v>0</v>
      </c>
      <c r="P242" s="148" t="n">
        <v>0</v>
      </c>
      <c r="Q242" s="148" t="n">
        <v>0</v>
      </c>
      <c r="R242" s="148" t="n">
        <v>0</v>
      </c>
      <c r="S242" s="148" t="n">
        <v>0</v>
      </c>
      <c r="T242" s="148" t="n">
        <v>0</v>
      </c>
      <c r="U242" s="148" t="n">
        <v>0</v>
      </c>
      <c r="V242" s="148" t="n">
        <v>0</v>
      </c>
      <c r="W242" s="148" t="n">
        <v>0</v>
      </c>
      <c r="X242" s="148" t="n">
        <v>0</v>
      </c>
      <c r="Y242" s="148" t="n">
        <v>0</v>
      </c>
      <c r="Z242" s="148" t="n">
        <v>0</v>
      </c>
      <c r="AA242" s="148" t="n">
        <v>0</v>
      </c>
      <c r="AB242" s="148" t="n">
        <v>0</v>
      </c>
      <c r="AC242" s="148" t="n">
        <v>0</v>
      </c>
      <c r="AD242" s="148" t="n">
        <v>0</v>
      </c>
      <c r="AE242" s="148" t="n">
        <v>0</v>
      </c>
      <c r="AF242" s="148" t="n">
        <v>0</v>
      </c>
      <c r="AG242" s="148" t="n">
        <v>0</v>
      </c>
      <c r="AH242" s="148" t="n">
        <v>0</v>
      </c>
      <c r="AI242" s="148" t="n">
        <v>0</v>
      </c>
      <c r="AJ242" s="148" t="n">
        <v>0</v>
      </c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  <c r="BI242" s="148"/>
      <c r="BJ242" s="148"/>
      <c r="BK242" s="148"/>
      <c r="BL242" s="148"/>
      <c r="BM242" s="148"/>
      <c r="BN242" s="148"/>
      <c r="BO242" s="148"/>
      <c r="BP242" s="148"/>
      <c r="BQ242" s="148"/>
      <c r="BR242" s="148"/>
      <c r="BS242" s="148"/>
      <c r="BT242" s="148"/>
      <c r="BU242" s="148"/>
      <c r="BV242" s="148"/>
      <c r="BW242" s="148"/>
      <c r="BX242" s="148"/>
      <c r="BY242" s="148"/>
      <c r="BZ242" s="148"/>
      <c r="CA242" s="148"/>
      <c r="CB242" s="148"/>
      <c r="CC242" s="148"/>
      <c r="CD242" s="148"/>
      <c r="CE242" s="148"/>
      <c r="CF242" s="148"/>
      <c r="CG242" s="148"/>
      <c r="CH242" s="148"/>
      <c r="CI242" s="148"/>
      <c r="CJ242" s="148"/>
      <c r="CK242" s="148"/>
      <c r="CL242" s="148"/>
      <c r="CM242" s="148"/>
      <c r="CN242" s="148"/>
      <c r="CO242" s="148"/>
      <c r="CP242" s="148"/>
      <c r="CQ242" s="148"/>
      <c r="CR242" s="148"/>
      <c r="CS242" s="148"/>
      <c r="CT242" s="148"/>
      <c r="CU242" s="148"/>
      <c r="CV242" s="148"/>
      <c r="CW242" s="148"/>
      <c r="CX242" s="148"/>
      <c r="CY242" s="148"/>
      <c r="CZ242" s="148"/>
      <c r="DA242" s="148"/>
      <c r="DB242" s="148"/>
      <c r="DC242" s="148"/>
      <c r="DD242" s="148"/>
      <c r="DE242" s="148"/>
      <c r="DF242" s="148"/>
      <c r="DG242" s="148"/>
      <c r="DH242" s="148"/>
      <c r="DI242" s="148"/>
      <c r="DJ242" s="148"/>
      <c r="DK242" s="148"/>
      <c r="DL242" s="148"/>
      <c r="DM242" s="148"/>
      <c r="DN242" s="148"/>
    </row>
    <row r="243" customFormat="false" ht="12.75" hidden="false" customHeight="false" outlineLevel="0" collapsed="false">
      <c r="A243" s="0" t="s">
        <v>190</v>
      </c>
      <c r="B243" s="0" t="s">
        <v>189</v>
      </c>
      <c r="C243" s="0" t="n">
        <v>40</v>
      </c>
      <c r="D243" s="0" t="s">
        <v>95</v>
      </c>
      <c r="E243" s="15" t="n">
        <v>0</v>
      </c>
      <c r="F243" s="15" t="n">
        <v>0</v>
      </c>
      <c r="G243" s="148" t="n">
        <v>0</v>
      </c>
      <c r="H243" s="148" t="n">
        <v>0</v>
      </c>
      <c r="I243" s="148" t="n">
        <v>0</v>
      </c>
      <c r="J243" s="148" t="n">
        <v>0</v>
      </c>
      <c r="K243" s="148" t="n">
        <v>0</v>
      </c>
      <c r="L243" s="148" t="n">
        <v>0</v>
      </c>
      <c r="M243" s="148" t="n">
        <v>0</v>
      </c>
      <c r="N243" s="148" t="n">
        <v>0</v>
      </c>
      <c r="O243" s="148" t="n">
        <v>0</v>
      </c>
      <c r="P243" s="148" t="n">
        <v>0</v>
      </c>
      <c r="Q243" s="148" t="n">
        <v>0</v>
      </c>
      <c r="R243" s="148" t="n">
        <v>0</v>
      </c>
      <c r="S243" s="148" t="n">
        <v>0</v>
      </c>
      <c r="T243" s="148" t="n">
        <v>0</v>
      </c>
      <c r="U243" s="148" t="n">
        <v>0</v>
      </c>
      <c r="V243" s="148" t="n">
        <v>0</v>
      </c>
      <c r="W243" s="148" t="n">
        <v>0</v>
      </c>
      <c r="X243" s="148" t="n">
        <v>0</v>
      </c>
      <c r="Y243" s="148" t="n">
        <v>0</v>
      </c>
      <c r="Z243" s="148" t="n">
        <v>0</v>
      </c>
      <c r="AA243" s="148" t="n">
        <v>0</v>
      </c>
      <c r="AB243" s="148" t="n">
        <v>0</v>
      </c>
      <c r="AC243" s="148" t="n">
        <v>0</v>
      </c>
      <c r="AD243" s="148" t="n">
        <v>0</v>
      </c>
      <c r="AE243" s="148" t="n">
        <v>0</v>
      </c>
      <c r="AF243" s="148" t="n">
        <v>0</v>
      </c>
      <c r="AG243" s="148" t="n">
        <v>0</v>
      </c>
      <c r="AH243" s="148" t="n">
        <v>0</v>
      </c>
      <c r="AI243" s="148" t="n">
        <v>0</v>
      </c>
      <c r="AJ243" s="148" t="n">
        <v>0</v>
      </c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  <c r="BI243" s="148"/>
      <c r="BJ243" s="148"/>
      <c r="BK243" s="148"/>
      <c r="BL243" s="148"/>
      <c r="BM243" s="148"/>
      <c r="BN243" s="148"/>
      <c r="BO243" s="148"/>
      <c r="BP243" s="148"/>
      <c r="BQ243" s="148"/>
      <c r="BR243" s="148"/>
      <c r="BS243" s="148"/>
      <c r="BT243" s="148"/>
      <c r="BU243" s="148"/>
      <c r="BV243" s="148"/>
      <c r="BW243" s="148"/>
      <c r="BX243" s="148"/>
      <c r="BY243" s="148"/>
      <c r="BZ243" s="148"/>
      <c r="CA243" s="148"/>
      <c r="CB243" s="148"/>
      <c r="CC243" s="148"/>
      <c r="CD243" s="148"/>
      <c r="CE243" s="148"/>
      <c r="CF243" s="148"/>
      <c r="CG243" s="148"/>
      <c r="CH243" s="148"/>
      <c r="CI243" s="148"/>
      <c r="CJ243" s="148"/>
      <c r="CK243" s="148"/>
      <c r="CL243" s="148"/>
      <c r="CM243" s="148"/>
      <c r="CN243" s="148"/>
      <c r="CO243" s="148"/>
      <c r="CP243" s="148"/>
      <c r="CQ243" s="148"/>
      <c r="CR243" s="148"/>
      <c r="CS243" s="148"/>
      <c r="CT243" s="148"/>
      <c r="CU243" s="148"/>
      <c r="CV243" s="148"/>
      <c r="CW243" s="148"/>
      <c r="CX243" s="148"/>
      <c r="CY243" s="148"/>
      <c r="CZ243" s="148"/>
      <c r="DA243" s="148"/>
      <c r="DB243" s="148"/>
      <c r="DC243" s="148"/>
      <c r="DD243" s="148"/>
      <c r="DE243" s="148"/>
      <c r="DF243" s="148"/>
      <c r="DG243" s="148"/>
      <c r="DH243" s="148"/>
      <c r="DI243" s="148"/>
      <c r="DJ243" s="148"/>
      <c r="DK243" s="148"/>
      <c r="DL243" s="148"/>
      <c r="DM243" s="148"/>
      <c r="DN243" s="148"/>
    </row>
    <row r="244" customFormat="false" ht="12.75" hidden="false" customHeight="false" outlineLevel="0" collapsed="false">
      <c r="A244" s="0" t="s">
        <v>190</v>
      </c>
      <c r="B244" s="0" t="s">
        <v>193</v>
      </c>
      <c r="C244" s="0" t="n">
        <v>1</v>
      </c>
      <c r="D244" s="0" t="s">
        <v>42</v>
      </c>
      <c r="E244" s="15" t="n">
        <v>21873027</v>
      </c>
      <c r="F244" s="15" t="n">
        <v>47994885.36</v>
      </c>
      <c r="G244" s="148" t="n">
        <v>-4385379</v>
      </c>
      <c r="H244" s="148" t="n">
        <v>-7417386.75</v>
      </c>
      <c r="I244" s="148" t="n">
        <v>2594120</v>
      </c>
      <c r="J244" s="148" t="n">
        <v>3327467.3</v>
      </c>
      <c r="K244" s="148" t="n">
        <v>-205247</v>
      </c>
      <c r="L244" s="148" t="n">
        <v>528072.98</v>
      </c>
      <c r="M244" s="148" t="n">
        <v>1557936</v>
      </c>
      <c r="N244" s="148" t="n">
        <v>4504481.83</v>
      </c>
      <c r="O244" s="148" t="n">
        <v>14</v>
      </c>
      <c r="P244" s="148" t="n">
        <v>-1088.17</v>
      </c>
      <c r="Q244" s="148" t="n">
        <v>-28641</v>
      </c>
      <c r="R244" s="148" t="n">
        <v>-76964.26</v>
      </c>
      <c r="S244" s="148" t="n">
        <v>15500</v>
      </c>
      <c r="T244" s="148" t="n">
        <v>-29895.93</v>
      </c>
      <c r="U244" s="148" t="n">
        <v>3309</v>
      </c>
      <c r="V244" s="148" t="n">
        <v>13959.57</v>
      </c>
      <c r="W244" s="148" t="n">
        <v>-20246</v>
      </c>
      <c r="X244" s="148" t="n">
        <v>-6972.58</v>
      </c>
      <c r="Y244" s="148" t="n">
        <v>13142</v>
      </c>
      <c r="Z244" s="148" t="n">
        <v>7815.92</v>
      </c>
      <c r="AA244" s="148" t="n">
        <v>-20000</v>
      </c>
      <c r="AB244" s="148" t="n">
        <v>-33850</v>
      </c>
      <c r="AC244" s="148" t="n">
        <v>0</v>
      </c>
      <c r="AD244" s="148" t="n">
        <v>0</v>
      </c>
      <c r="AE244" s="148" t="n">
        <v>0</v>
      </c>
      <c r="AF244" s="148" t="n">
        <v>0</v>
      </c>
      <c r="AG244" s="148" t="n">
        <v>0</v>
      </c>
      <c r="AH244" s="148" t="n">
        <v>0</v>
      </c>
      <c r="AI244" s="148" t="n">
        <v>0</v>
      </c>
      <c r="AJ244" s="148" t="n">
        <v>0</v>
      </c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  <c r="BI244" s="148"/>
      <c r="BJ244" s="148"/>
      <c r="BK244" s="148"/>
      <c r="BL244" s="148"/>
      <c r="BM244" s="148"/>
      <c r="BN244" s="148"/>
      <c r="BO244" s="148"/>
      <c r="BP244" s="148"/>
      <c r="BQ244" s="148"/>
      <c r="BR244" s="148"/>
      <c r="BS244" s="148"/>
      <c r="BT244" s="148"/>
      <c r="BU244" s="148"/>
      <c r="BV244" s="148"/>
      <c r="BW244" s="148"/>
      <c r="BX244" s="148"/>
      <c r="BY244" s="148"/>
      <c r="BZ244" s="148"/>
      <c r="CA244" s="148"/>
      <c r="CB244" s="148"/>
      <c r="CC244" s="148"/>
      <c r="CD244" s="148"/>
      <c r="CE244" s="148"/>
      <c r="CF244" s="148"/>
      <c r="CG244" s="148"/>
      <c r="CH244" s="148"/>
      <c r="CI244" s="148"/>
      <c r="CJ244" s="148"/>
      <c r="CK244" s="148"/>
      <c r="CL244" s="148"/>
      <c r="CM244" s="148"/>
      <c r="CN244" s="148"/>
      <c r="CO244" s="148"/>
      <c r="CP244" s="148"/>
      <c r="CQ244" s="148"/>
      <c r="CR244" s="148"/>
      <c r="CS244" s="148"/>
      <c r="CT244" s="148"/>
      <c r="CU244" s="148"/>
      <c r="CV244" s="148"/>
      <c r="CW244" s="148"/>
      <c r="CX244" s="148"/>
      <c r="CY244" s="148"/>
      <c r="CZ244" s="148"/>
      <c r="DA244" s="148"/>
      <c r="DB244" s="148"/>
      <c r="DC244" s="148"/>
      <c r="DD244" s="148"/>
      <c r="DE244" s="148"/>
      <c r="DF244" s="148"/>
      <c r="DG244" s="148"/>
      <c r="DH244" s="148"/>
      <c r="DI244" s="148"/>
      <c r="DJ244" s="148"/>
      <c r="DK244" s="148"/>
      <c r="DL244" s="148"/>
      <c r="DM244" s="148"/>
      <c r="DN244" s="148"/>
    </row>
    <row r="245" customFormat="false" ht="12.75" hidden="false" customHeight="false" outlineLevel="0" collapsed="false">
      <c r="A245" s="0" t="s">
        <v>190</v>
      </c>
      <c r="B245" s="0" t="s">
        <v>193</v>
      </c>
      <c r="C245" s="0" t="n">
        <v>2</v>
      </c>
      <c r="D245" s="0" t="s">
        <v>43</v>
      </c>
      <c r="E245" s="15" t="n">
        <v>0</v>
      </c>
      <c r="F245" s="15" t="n">
        <v>0</v>
      </c>
      <c r="G245" s="148" t="n">
        <v>0</v>
      </c>
      <c r="H245" s="148" t="n">
        <v>0</v>
      </c>
      <c r="I245" s="148" t="n">
        <v>0</v>
      </c>
      <c r="J245" s="148" t="n">
        <v>0</v>
      </c>
      <c r="K245" s="148" t="n">
        <v>0</v>
      </c>
      <c r="L245" s="148" t="n">
        <v>0</v>
      </c>
      <c r="M245" s="148" t="n">
        <v>0</v>
      </c>
      <c r="N245" s="148" t="n">
        <v>0</v>
      </c>
      <c r="O245" s="148" t="n">
        <v>0</v>
      </c>
      <c r="P245" s="148" t="n">
        <v>0</v>
      </c>
      <c r="Q245" s="148" t="n">
        <v>0</v>
      </c>
      <c r="R245" s="148" t="n">
        <v>0</v>
      </c>
      <c r="S245" s="148" t="n">
        <v>0</v>
      </c>
      <c r="T245" s="148" t="n">
        <v>0</v>
      </c>
      <c r="U245" s="148" t="n">
        <v>0</v>
      </c>
      <c r="V245" s="148" t="n">
        <v>0</v>
      </c>
      <c r="W245" s="148" t="n">
        <v>0</v>
      </c>
      <c r="X245" s="148" t="n">
        <v>0</v>
      </c>
      <c r="Y245" s="148" t="n">
        <v>0</v>
      </c>
      <c r="Z245" s="148" t="n">
        <v>0</v>
      </c>
      <c r="AA245" s="148" t="n">
        <v>0</v>
      </c>
      <c r="AB245" s="148" t="n">
        <v>0</v>
      </c>
      <c r="AC245" s="148" t="n">
        <v>0</v>
      </c>
      <c r="AD245" s="148" t="n">
        <v>0</v>
      </c>
      <c r="AE245" s="148" t="n">
        <v>0</v>
      </c>
      <c r="AF245" s="148" t="n">
        <v>0</v>
      </c>
      <c r="AG245" s="148" t="n">
        <v>0</v>
      </c>
      <c r="AH245" s="148" t="n">
        <v>0</v>
      </c>
      <c r="AI245" s="148" t="n">
        <v>0</v>
      </c>
      <c r="AJ245" s="148" t="n">
        <v>0</v>
      </c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  <c r="BI245" s="148"/>
      <c r="BJ245" s="148"/>
      <c r="BK245" s="148"/>
      <c r="BL245" s="148"/>
      <c r="BM245" s="148"/>
      <c r="BN245" s="148"/>
      <c r="BO245" s="148"/>
      <c r="BP245" s="148"/>
      <c r="BQ245" s="148"/>
      <c r="BR245" s="148"/>
      <c r="BS245" s="148"/>
      <c r="BT245" s="148"/>
      <c r="BU245" s="148"/>
      <c r="BV245" s="148"/>
      <c r="BW245" s="148"/>
      <c r="BX245" s="148"/>
      <c r="BY245" s="148"/>
      <c r="BZ245" s="148"/>
      <c r="CA245" s="148"/>
      <c r="CB245" s="148"/>
      <c r="CC245" s="148"/>
      <c r="CD245" s="148"/>
      <c r="CE245" s="148"/>
      <c r="CF245" s="148"/>
      <c r="CG245" s="148"/>
      <c r="CH245" s="148"/>
      <c r="CI245" s="148"/>
      <c r="CJ245" s="148"/>
      <c r="CK245" s="148"/>
      <c r="CL245" s="148"/>
      <c r="CM245" s="148"/>
      <c r="CN245" s="148"/>
      <c r="CO245" s="148"/>
      <c r="CP245" s="148"/>
      <c r="CQ245" s="148"/>
      <c r="CR245" s="148"/>
      <c r="CS245" s="148"/>
      <c r="CT245" s="148"/>
      <c r="CU245" s="148"/>
      <c r="CV245" s="148"/>
      <c r="CW245" s="148"/>
      <c r="CX245" s="148"/>
      <c r="CY245" s="148"/>
      <c r="CZ245" s="148"/>
      <c r="DA245" s="148"/>
      <c r="DB245" s="148"/>
      <c r="DC245" s="148"/>
      <c r="DD245" s="148"/>
      <c r="DE245" s="148"/>
      <c r="DF245" s="148"/>
      <c r="DG245" s="148"/>
      <c r="DH245" s="148"/>
      <c r="DI245" s="148"/>
      <c r="DJ245" s="148"/>
      <c r="DK245" s="148"/>
      <c r="DL245" s="148"/>
      <c r="DM245" s="148"/>
      <c r="DN245" s="148"/>
    </row>
    <row r="246" customFormat="false" ht="12.75" hidden="false" customHeight="false" outlineLevel="0" collapsed="false">
      <c r="A246" s="0" t="s">
        <v>190</v>
      </c>
      <c r="B246" s="0" t="s">
        <v>193</v>
      </c>
      <c r="C246" s="0" t="n">
        <v>3</v>
      </c>
      <c r="D246" s="0" t="s">
        <v>44</v>
      </c>
      <c r="E246" s="15" t="n">
        <v>38035883</v>
      </c>
      <c r="F246" s="15" t="n">
        <v>69252451</v>
      </c>
      <c r="G246" s="148" t="n">
        <v>0</v>
      </c>
      <c r="H246" s="148" t="n">
        <v>0</v>
      </c>
      <c r="I246" s="148" t="n">
        <v>0</v>
      </c>
      <c r="J246" s="148" t="n">
        <v>0</v>
      </c>
      <c r="K246" s="148" t="n">
        <v>-563127</v>
      </c>
      <c r="L246" s="148" t="n">
        <v>-987233</v>
      </c>
      <c r="M246" s="148" t="n">
        <v>-15405</v>
      </c>
      <c r="N246" s="148" t="n">
        <v>8261</v>
      </c>
      <c r="O246" s="148" t="n">
        <v>0</v>
      </c>
      <c r="P246" s="148" t="n">
        <v>0</v>
      </c>
      <c r="Q246" s="148" t="n">
        <v>0</v>
      </c>
      <c r="R246" s="148" t="n">
        <v>0</v>
      </c>
      <c r="S246" s="148" t="n">
        <v>0</v>
      </c>
      <c r="T246" s="148" t="n">
        <v>0</v>
      </c>
      <c r="U246" s="148" t="n">
        <v>0</v>
      </c>
      <c r="V246" s="148" t="n">
        <v>0</v>
      </c>
      <c r="W246" s="148" t="n">
        <v>2570465</v>
      </c>
      <c r="X246" s="148" t="n">
        <v>4646111</v>
      </c>
      <c r="Y246" s="148" t="n">
        <v>2630465</v>
      </c>
      <c r="Z246" s="148" t="n">
        <v>4752911</v>
      </c>
      <c r="AA246" s="148" t="n">
        <v>-4622398</v>
      </c>
      <c r="AB246" s="148" t="n">
        <v>-8420050</v>
      </c>
      <c r="AC246" s="148" t="n">
        <v>172671</v>
      </c>
      <c r="AD246" s="148" t="n">
        <v>303612</v>
      </c>
      <c r="AE246" s="148" t="n">
        <v>0</v>
      </c>
      <c r="AF246" s="148" t="n">
        <v>0</v>
      </c>
      <c r="AG246" s="148" t="n">
        <v>-172671</v>
      </c>
      <c r="AH246" s="148" t="n">
        <v>-303612</v>
      </c>
      <c r="AI246" s="148" t="n">
        <v>0</v>
      </c>
      <c r="AJ246" s="148" t="n">
        <v>0</v>
      </c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  <c r="BI246" s="148"/>
      <c r="BJ246" s="148"/>
      <c r="BK246" s="148"/>
      <c r="BL246" s="148"/>
      <c r="BM246" s="148"/>
      <c r="BN246" s="148"/>
      <c r="BO246" s="148"/>
      <c r="BP246" s="148"/>
      <c r="BQ246" s="148"/>
      <c r="BR246" s="148"/>
      <c r="BS246" s="148"/>
      <c r="BT246" s="148"/>
      <c r="BU246" s="148"/>
      <c r="BV246" s="148"/>
      <c r="BW246" s="148"/>
      <c r="BX246" s="148"/>
      <c r="BY246" s="148"/>
      <c r="BZ246" s="148"/>
      <c r="CA246" s="148"/>
      <c r="CB246" s="148"/>
      <c r="CC246" s="148"/>
      <c r="CD246" s="148"/>
      <c r="CE246" s="148"/>
      <c r="CF246" s="148"/>
      <c r="CG246" s="148"/>
      <c r="CH246" s="148"/>
      <c r="CI246" s="148"/>
      <c r="CJ246" s="148"/>
      <c r="CK246" s="148"/>
      <c r="CL246" s="148"/>
      <c r="CM246" s="148"/>
      <c r="CN246" s="148"/>
      <c r="CO246" s="148"/>
      <c r="CP246" s="148"/>
      <c r="CQ246" s="148"/>
      <c r="CR246" s="148"/>
      <c r="CS246" s="148"/>
      <c r="CT246" s="148"/>
      <c r="CU246" s="148"/>
      <c r="CV246" s="148"/>
      <c r="CW246" s="148"/>
      <c r="CX246" s="148"/>
      <c r="CY246" s="148"/>
      <c r="CZ246" s="148"/>
      <c r="DA246" s="148"/>
      <c r="DB246" s="148"/>
      <c r="DC246" s="148"/>
      <c r="DD246" s="148"/>
      <c r="DE246" s="148"/>
      <c r="DF246" s="148"/>
      <c r="DG246" s="148"/>
      <c r="DH246" s="148"/>
      <c r="DI246" s="148"/>
      <c r="DJ246" s="148"/>
      <c r="DK246" s="148"/>
      <c r="DL246" s="148"/>
      <c r="DM246" s="148"/>
      <c r="DN246" s="148"/>
    </row>
    <row r="247" customFormat="false" ht="12.75" hidden="false" customHeight="false" outlineLevel="0" collapsed="false">
      <c r="A247" s="0" t="s">
        <v>190</v>
      </c>
      <c r="B247" s="0" t="s">
        <v>193</v>
      </c>
      <c r="C247" s="0" t="n">
        <v>4</v>
      </c>
      <c r="D247" s="0" t="s">
        <v>45</v>
      </c>
      <c r="E247" s="15" t="n">
        <v>0</v>
      </c>
      <c r="F247" s="15" t="n">
        <v>0</v>
      </c>
      <c r="G247" s="148" t="n">
        <v>0</v>
      </c>
      <c r="H247" s="148" t="n">
        <v>0</v>
      </c>
      <c r="I247" s="148" t="n">
        <v>0</v>
      </c>
      <c r="J247" s="148" t="n">
        <v>0</v>
      </c>
      <c r="K247" s="148" t="n">
        <v>0</v>
      </c>
      <c r="L247" s="148" t="n">
        <v>0</v>
      </c>
      <c r="M247" s="148" t="n">
        <v>0</v>
      </c>
      <c r="N247" s="148" t="n">
        <v>0</v>
      </c>
      <c r="O247" s="148" t="n">
        <v>0</v>
      </c>
      <c r="P247" s="148" t="n">
        <v>0</v>
      </c>
      <c r="Q247" s="148" t="n">
        <v>0</v>
      </c>
      <c r="R247" s="148" t="n">
        <v>0</v>
      </c>
      <c r="S247" s="148" t="n">
        <v>0</v>
      </c>
      <c r="T247" s="148" t="n">
        <v>0</v>
      </c>
      <c r="U247" s="148" t="n">
        <v>0</v>
      </c>
      <c r="V247" s="148" t="n">
        <v>0</v>
      </c>
      <c r="W247" s="148" t="n">
        <v>0</v>
      </c>
      <c r="X247" s="148" t="n">
        <v>0</v>
      </c>
      <c r="Y247" s="148" t="n">
        <v>0</v>
      </c>
      <c r="Z247" s="148" t="n">
        <v>0</v>
      </c>
      <c r="AA247" s="148" t="n">
        <v>0</v>
      </c>
      <c r="AB247" s="148" t="n">
        <v>0</v>
      </c>
      <c r="AC247" s="148" t="n">
        <v>0</v>
      </c>
      <c r="AD247" s="148" t="n">
        <v>0</v>
      </c>
      <c r="AE247" s="148" t="n">
        <v>0</v>
      </c>
      <c r="AF247" s="148" t="n">
        <v>0</v>
      </c>
      <c r="AG247" s="148" t="n">
        <v>0</v>
      </c>
      <c r="AH247" s="148" t="n">
        <v>0</v>
      </c>
      <c r="AI247" s="148" t="n">
        <v>0</v>
      </c>
      <c r="AJ247" s="148" t="n">
        <v>0</v>
      </c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  <c r="BI247" s="148"/>
      <c r="BJ247" s="148"/>
      <c r="BK247" s="148"/>
      <c r="BL247" s="148"/>
      <c r="BM247" s="148"/>
      <c r="BN247" s="148"/>
      <c r="BO247" s="148"/>
      <c r="BP247" s="148"/>
      <c r="BQ247" s="148"/>
      <c r="BR247" s="148"/>
      <c r="BS247" s="148"/>
      <c r="BT247" s="148"/>
      <c r="BU247" s="148"/>
      <c r="BV247" s="148"/>
      <c r="BW247" s="148"/>
      <c r="BX247" s="148"/>
      <c r="BY247" s="148"/>
      <c r="BZ247" s="148"/>
      <c r="CA247" s="148"/>
      <c r="CB247" s="148"/>
      <c r="CC247" s="148"/>
      <c r="CD247" s="148"/>
      <c r="CE247" s="148"/>
      <c r="CF247" s="148"/>
      <c r="CG247" s="148"/>
      <c r="CH247" s="148"/>
      <c r="CI247" s="148"/>
      <c r="CJ247" s="148"/>
      <c r="CK247" s="148"/>
      <c r="CL247" s="148"/>
      <c r="CM247" s="148"/>
      <c r="CN247" s="148"/>
      <c r="CO247" s="148"/>
      <c r="CP247" s="148"/>
      <c r="CQ247" s="148"/>
      <c r="CR247" s="148"/>
      <c r="CS247" s="148"/>
      <c r="CT247" s="148"/>
      <c r="CU247" s="148"/>
      <c r="CV247" s="148"/>
      <c r="CW247" s="148"/>
      <c r="CX247" s="148"/>
      <c r="CY247" s="148"/>
      <c r="CZ247" s="148"/>
      <c r="DA247" s="148"/>
      <c r="DB247" s="148"/>
      <c r="DC247" s="148"/>
      <c r="DD247" s="148"/>
      <c r="DE247" s="148"/>
      <c r="DF247" s="148"/>
      <c r="DG247" s="148"/>
      <c r="DH247" s="148"/>
      <c r="DI247" s="148"/>
      <c r="DJ247" s="148"/>
      <c r="DK247" s="148"/>
      <c r="DL247" s="148"/>
      <c r="DM247" s="148"/>
      <c r="DN247" s="148"/>
    </row>
    <row r="248" customFormat="false" ht="12.75" hidden="false" customHeight="false" outlineLevel="0" collapsed="false">
      <c r="A248" s="0" t="s">
        <v>190</v>
      </c>
      <c r="B248" s="0" t="s">
        <v>193</v>
      </c>
      <c r="C248" s="0" t="n">
        <v>5</v>
      </c>
      <c r="D248" s="0" t="s">
        <v>175</v>
      </c>
      <c r="E248" s="15" t="n">
        <v>0</v>
      </c>
      <c r="F248" s="15" t="n">
        <v>0</v>
      </c>
      <c r="G248" s="148" t="n">
        <v>0</v>
      </c>
      <c r="H248" s="148" t="n">
        <v>0</v>
      </c>
      <c r="I248" s="148" t="n">
        <v>0</v>
      </c>
      <c r="J248" s="148" t="n">
        <v>0</v>
      </c>
      <c r="K248" s="148" t="n">
        <v>0</v>
      </c>
      <c r="L248" s="148" t="n">
        <v>0</v>
      </c>
      <c r="M248" s="148" t="n">
        <v>0</v>
      </c>
      <c r="N248" s="148" t="n">
        <v>0</v>
      </c>
      <c r="O248" s="148" t="n">
        <v>0</v>
      </c>
      <c r="P248" s="148" t="n">
        <v>0</v>
      </c>
      <c r="Q248" s="148" t="n">
        <v>0</v>
      </c>
      <c r="R248" s="148" t="n">
        <v>0</v>
      </c>
      <c r="S248" s="148" t="n">
        <v>0</v>
      </c>
      <c r="T248" s="148" t="n">
        <v>0</v>
      </c>
      <c r="U248" s="148" t="n">
        <v>0</v>
      </c>
      <c r="V248" s="148" t="n">
        <v>0</v>
      </c>
      <c r="W248" s="148" t="n">
        <v>0</v>
      </c>
      <c r="X248" s="148" t="n">
        <v>0</v>
      </c>
      <c r="Y248" s="148" t="n">
        <v>0</v>
      </c>
      <c r="Z248" s="148" t="n">
        <v>0</v>
      </c>
      <c r="AA248" s="148" t="n">
        <v>0</v>
      </c>
      <c r="AB248" s="148" t="n">
        <v>0</v>
      </c>
      <c r="AC248" s="148" t="n">
        <v>0</v>
      </c>
      <c r="AD248" s="148" t="n">
        <v>0</v>
      </c>
      <c r="AE248" s="148" t="n">
        <v>0</v>
      </c>
      <c r="AF248" s="148" t="n">
        <v>0</v>
      </c>
      <c r="AG248" s="148" t="n">
        <v>0</v>
      </c>
      <c r="AH248" s="148" t="n">
        <v>0</v>
      </c>
      <c r="AI248" s="148" t="n">
        <v>0</v>
      </c>
      <c r="AJ248" s="148" t="n">
        <v>0</v>
      </c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  <c r="BI248" s="148"/>
      <c r="BJ248" s="148"/>
      <c r="BK248" s="148"/>
      <c r="BL248" s="148"/>
      <c r="BM248" s="148"/>
      <c r="BN248" s="148"/>
      <c r="BO248" s="148"/>
      <c r="BP248" s="148"/>
      <c r="BQ248" s="148"/>
      <c r="BR248" s="148"/>
      <c r="BS248" s="148"/>
      <c r="BT248" s="148"/>
      <c r="BU248" s="148"/>
      <c r="BV248" s="148"/>
      <c r="BW248" s="148"/>
      <c r="BX248" s="148"/>
      <c r="BY248" s="148"/>
      <c r="BZ248" s="148"/>
      <c r="CA248" s="148"/>
      <c r="CB248" s="148"/>
      <c r="CC248" s="148"/>
      <c r="CD248" s="148"/>
      <c r="CE248" s="148"/>
      <c r="CF248" s="148"/>
      <c r="CG248" s="148"/>
      <c r="CH248" s="148"/>
      <c r="CI248" s="148"/>
      <c r="CJ248" s="148"/>
      <c r="CK248" s="148"/>
      <c r="CL248" s="148"/>
      <c r="CM248" s="148"/>
      <c r="CN248" s="148"/>
      <c r="CO248" s="148"/>
      <c r="CP248" s="148"/>
      <c r="CQ248" s="148"/>
      <c r="CR248" s="148"/>
      <c r="CS248" s="148"/>
      <c r="CT248" s="148"/>
      <c r="CU248" s="148"/>
      <c r="CV248" s="148"/>
      <c r="CW248" s="148"/>
      <c r="CX248" s="148"/>
      <c r="CY248" s="148"/>
      <c r="CZ248" s="148"/>
      <c r="DA248" s="148"/>
      <c r="DB248" s="148"/>
      <c r="DC248" s="148"/>
      <c r="DD248" s="148"/>
      <c r="DE248" s="148"/>
      <c r="DF248" s="148"/>
      <c r="DG248" s="148"/>
      <c r="DH248" s="148"/>
      <c r="DI248" s="148"/>
      <c r="DJ248" s="148"/>
      <c r="DK248" s="148"/>
      <c r="DL248" s="148"/>
      <c r="DM248" s="148"/>
      <c r="DN248" s="148"/>
    </row>
    <row r="249" customFormat="false" ht="12.75" hidden="false" customHeight="false" outlineLevel="0" collapsed="false">
      <c r="A249" s="0" t="s">
        <v>190</v>
      </c>
      <c r="B249" s="0" t="s">
        <v>193</v>
      </c>
      <c r="C249" s="0" t="n">
        <v>6</v>
      </c>
      <c r="D249" s="0" t="s">
        <v>42</v>
      </c>
      <c r="E249" s="15" t="n">
        <v>-26201129</v>
      </c>
      <c r="F249" s="15" t="n">
        <v>-45793373.87</v>
      </c>
      <c r="G249" s="148" t="n">
        <v>19344383</v>
      </c>
      <c r="H249" s="148" t="n">
        <v>2172942.87</v>
      </c>
      <c r="I249" s="148" t="n">
        <v>-12814376</v>
      </c>
      <c r="J249" s="148" t="n">
        <v>8700615.5</v>
      </c>
      <c r="K249" s="148" t="n">
        <v>-296</v>
      </c>
      <c r="L249" s="148" t="n">
        <v>-345.21</v>
      </c>
      <c r="M249" s="148" t="n">
        <v>-1526669</v>
      </c>
      <c r="N249" s="148" t="n">
        <v>-2592084.74</v>
      </c>
      <c r="O249" s="148" t="n">
        <v>20000</v>
      </c>
      <c r="P249" s="148" t="n">
        <v>35301.21</v>
      </c>
      <c r="Q249" s="148" t="n">
        <v>-3928</v>
      </c>
      <c r="R249" s="148" t="n">
        <v>-6791634.74</v>
      </c>
      <c r="S249" s="148" t="n">
        <v>243</v>
      </c>
      <c r="T249" s="148" t="n">
        <v>120229.03</v>
      </c>
      <c r="U249" s="148" t="n">
        <v>-20381</v>
      </c>
      <c r="V249" s="148" t="n">
        <v>-33177.56</v>
      </c>
      <c r="W249" s="148" t="n">
        <v>0</v>
      </c>
      <c r="X249" s="148" t="n">
        <v>-0.01</v>
      </c>
      <c r="Y249" s="148" t="n">
        <v>6270</v>
      </c>
      <c r="Z249" s="148" t="n">
        <v>10564.95</v>
      </c>
      <c r="AA249" s="148" t="n">
        <v>176883</v>
      </c>
      <c r="AB249" s="148" t="n">
        <v>312482.9</v>
      </c>
      <c r="AC249" s="148" t="n">
        <v>0</v>
      </c>
      <c r="AD249" s="148" t="n">
        <v>0</v>
      </c>
      <c r="AE249" s="148" t="n">
        <v>0</v>
      </c>
      <c r="AF249" s="148" t="n">
        <v>0</v>
      </c>
      <c r="AG249" s="148" t="n">
        <v>0</v>
      </c>
      <c r="AH249" s="148" t="n">
        <v>0</v>
      </c>
      <c r="AI249" s="148" t="n">
        <v>0</v>
      </c>
      <c r="AJ249" s="148" t="n">
        <v>0</v>
      </c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  <c r="BI249" s="148"/>
      <c r="BJ249" s="148"/>
      <c r="BK249" s="148"/>
      <c r="BL249" s="148"/>
      <c r="BM249" s="148"/>
      <c r="BN249" s="148"/>
      <c r="BO249" s="148"/>
      <c r="BP249" s="148"/>
      <c r="BQ249" s="148"/>
      <c r="BR249" s="148"/>
      <c r="BS249" s="148"/>
      <c r="BT249" s="148"/>
      <c r="BU249" s="148"/>
      <c r="BV249" s="148"/>
      <c r="BW249" s="148"/>
      <c r="BX249" s="148"/>
      <c r="BY249" s="148"/>
      <c r="BZ249" s="148"/>
      <c r="CA249" s="148"/>
      <c r="CB249" s="148"/>
      <c r="CC249" s="148"/>
      <c r="CD249" s="148"/>
      <c r="CE249" s="148"/>
      <c r="CF249" s="148"/>
      <c r="CG249" s="148"/>
      <c r="CH249" s="148"/>
      <c r="CI249" s="148"/>
      <c r="CJ249" s="148"/>
      <c r="CK249" s="148"/>
      <c r="CL249" s="148"/>
      <c r="CM249" s="148"/>
      <c r="CN249" s="148"/>
      <c r="CO249" s="148"/>
      <c r="CP249" s="148"/>
      <c r="CQ249" s="148"/>
      <c r="CR249" s="148"/>
      <c r="CS249" s="148"/>
      <c r="CT249" s="148"/>
      <c r="CU249" s="148"/>
      <c r="CV249" s="148"/>
      <c r="CW249" s="148"/>
      <c r="CX249" s="148"/>
      <c r="CY249" s="148"/>
      <c r="CZ249" s="148"/>
      <c r="DA249" s="148"/>
      <c r="DB249" s="148"/>
      <c r="DC249" s="148"/>
      <c r="DD249" s="148"/>
      <c r="DE249" s="148"/>
      <c r="DF249" s="148"/>
      <c r="DG249" s="148"/>
      <c r="DH249" s="148"/>
      <c r="DI249" s="148"/>
      <c r="DJ249" s="148"/>
      <c r="DK249" s="148"/>
      <c r="DL249" s="148"/>
      <c r="DM249" s="148"/>
      <c r="DN249" s="148"/>
    </row>
    <row r="250" customFormat="false" ht="12.75" hidden="false" customHeight="false" outlineLevel="0" collapsed="false">
      <c r="A250" s="0" t="s">
        <v>190</v>
      </c>
      <c r="B250" s="0" t="s">
        <v>193</v>
      </c>
      <c r="C250" s="0" t="n">
        <v>7</v>
      </c>
      <c r="D250" s="0" t="s">
        <v>43</v>
      </c>
      <c r="E250" s="15" t="n">
        <v>0</v>
      </c>
      <c r="F250" s="15" t="n">
        <v>0</v>
      </c>
      <c r="G250" s="148" t="n">
        <v>0</v>
      </c>
      <c r="H250" s="148" t="n">
        <v>0</v>
      </c>
      <c r="I250" s="148" t="n">
        <v>0</v>
      </c>
      <c r="J250" s="148" t="n">
        <v>0</v>
      </c>
      <c r="K250" s="148" t="n">
        <v>0</v>
      </c>
      <c r="L250" s="148" t="n">
        <v>0</v>
      </c>
      <c r="M250" s="148" t="n">
        <v>0</v>
      </c>
      <c r="N250" s="148" t="n">
        <v>0</v>
      </c>
      <c r="O250" s="148" t="n">
        <v>0</v>
      </c>
      <c r="P250" s="148" t="n">
        <v>0</v>
      </c>
      <c r="Q250" s="148" t="n">
        <v>0</v>
      </c>
      <c r="R250" s="148" t="n">
        <v>0</v>
      </c>
      <c r="S250" s="148" t="n">
        <v>0</v>
      </c>
      <c r="T250" s="148" t="n">
        <v>0</v>
      </c>
      <c r="U250" s="148" t="n">
        <v>0</v>
      </c>
      <c r="V250" s="148" t="n">
        <v>0</v>
      </c>
      <c r="W250" s="148" t="n">
        <v>0</v>
      </c>
      <c r="X250" s="148" t="n">
        <v>0</v>
      </c>
      <c r="Y250" s="148" t="n">
        <v>0</v>
      </c>
      <c r="Z250" s="148" t="n">
        <v>0</v>
      </c>
      <c r="AA250" s="148" t="n">
        <v>0</v>
      </c>
      <c r="AB250" s="148" t="n">
        <v>0</v>
      </c>
      <c r="AC250" s="148" t="n">
        <v>0</v>
      </c>
      <c r="AD250" s="148" t="n">
        <v>0</v>
      </c>
      <c r="AE250" s="148" t="n">
        <v>0</v>
      </c>
      <c r="AF250" s="148" t="n">
        <v>0</v>
      </c>
      <c r="AG250" s="148" t="n">
        <v>0</v>
      </c>
      <c r="AH250" s="148" t="n">
        <v>0</v>
      </c>
      <c r="AI250" s="148" t="n">
        <v>0</v>
      </c>
      <c r="AJ250" s="148" t="n">
        <v>0</v>
      </c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  <c r="BI250" s="148"/>
      <c r="BJ250" s="148"/>
      <c r="BK250" s="148"/>
      <c r="BL250" s="148"/>
      <c r="BM250" s="148"/>
      <c r="BN250" s="148"/>
      <c r="BO250" s="148"/>
      <c r="BP250" s="148"/>
      <c r="BQ250" s="148"/>
      <c r="BR250" s="148"/>
      <c r="BS250" s="148"/>
      <c r="BT250" s="148"/>
      <c r="BU250" s="148"/>
      <c r="BV250" s="148"/>
      <c r="BW250" s="148"/>
      <c r="BX250" s="148"/>
      <c r="BY250" s="148"/>
      <c r="BZ250" s="148"/>
      <c r="CA250" s="148"/>
      <c r="CB250" s="148"/>
      <c r="CC250" s="148"/>
      <c r="CD250" s="148"/>
      <c r="CE250" s="148"/>
      <c r="CF250" s="148"/>
      <c r="CG250" s="148"/>
      <c r="CH250" s="148"/>
      <c r="CI250" s="148"/>
      <c r="CJ250" s="148"/>
      <c r="CK250" s="148"/>
      <c r="CL250" s="148"/>
      <c r="CM250" s="148"/>
      <c r="CN250" s="148"/>
      <c r="CO250" s="148"/>
      <c r="CP250" s="148"/>
      <c r="CQ250" s="148"/>
      <c r="CR250" s="148"/>
      <c r="CS250" s="148"/>
      <c r="CT250" s="148"/>
      <c r="CU250" s="148"/>
      <c r="CV250" s="148"/>
      <c r="CW250" s="148"/>
      <c r="CX250" s="148"/>
      <c r="CY250" s="148"/>
      <c r="CZ250" s="148"/>
      <c r="DA250" s="148"/>
      <c r="DB250" s="148"/>
      <c r="DC250" s="148"/>
      <c r="DD250" s="148"/>
      <c r="DE250" s="148"/>
      <c r="DF250" s="148"/>
      <c r="DG250" s="148"/>
      <c r="DH250" s="148"/>
      <c r="DI250" s="148"/>
      <c r="DJ250" s="148"/>
      <c r="DK250" s="148"/>
      <c r="DL250" s="148"/>
      <c r="DM250" s="148"/>
      <c r="DN250" s="148"/>
    </row>
    <row r="251" customFormat="false" ht="12.75" hidden="false" customHeight="false" outlineLevel="0" collapsed="false">
      <c r="A251" s="0" t="s">
        <v>190</v>
      </c>
      <c r="B251" s="0" t="s">
        <v>193</v>
      </c>
      <c r="C251" s="0" t="n">
        <v>8</v>
      </c>
      <c r="D251" s="0" t="s">
        <v>44</v>
      </c>
      <c r="E251" s="15" t="n">
        <v>-36701552</v>
      </c>
      <c r="F251" s="15" t="n">
        <v>-66852491</v>
      </c>
      <c r="G251" s="148" t="n">
        <v>0</v>
      </c>
      <c r="H251" s="148" t="n">
        <v>0</v>
      </c>
      <c r="I251" s="148" t="n">
        <v>0</v>
      </c>
      <c r="J251" s="148" t="n">
        <v>0</v>
      </c>
      <c r="K251" s="148" t="n">
        <v>-890</v>
      </c>
      <c r="L251" s="148" t="n">
        <v>-1416</v>
      </c>
      <c r="M251" s="148" t="n">
        <v>15405</v>
      </c>
      <c r="N251" s="148" t="n">
        <v>23646</v>
      </c>
      <c r="O251" s="148" t="n">
        <v>0</v>
      </c>
      <c r="P251" s="148" t="n">
        <v>0</v>
      </c>
      <c r="Q251" s="148" t="n">
        <v>0</v>
      </c>
      <c r="R251" s="148" t="n">
        <v>0</v>
      </c>
      <c r="S251" s="148" t="n">
        <v>0</v>
      </c>
      <c r="T251" s="148" t="n">
        <v>0</v>
      </c>
      <c r="U251" s="148" t="n">
        <v>0</v>
      </c>
      <c r="V251" s="148" t="n">
        <v>0</v>
      </c>
      <c r="W251" s="148" t="n">
        <v>-2570465</v>
      </c>
      <c r="X251" s="148" t="n">
        <v>-4646111</v>
      </c>
      <c r="Y251" s="148" t="n">
        <v>-2630465</v>
      </c>
      <c r="Z251" s="148" t="n">
        <v>-4752911</v>
      </c>
      <c r="AA251" s="148" t="n">
        <v>5186415</v>
      </c>
      <c r="AB251" s="148" t="n">
        <v>9376792</v>
      </c>
      <c r="AC251" s="148" t="n">
        <v>289588</v>
      </c>
      <c r="AD251" s="148" t="n">
        <v>507076</v>
      </c>
      <c r="AE251" s="148" t="n">
        <v>0</v>
      </c>
      <c r="AF251" s="148" t="n">
        <v>0</v>
      </c>
      <c r="AG251" s="148" t="n">
        <v>-289588</v>
      </c>
      <c r="AH251" s="148" t="n">
        <v>-507076</v>
      </c>
      <c r="AI251" s="148" t="n">
        <v>0</v>
      </c>
      <c r="AJ251" s="148" t="n">
        <v>0</v>
      </c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  <c r="BI251" s="148"/>
      <c r="BJ251" s="148"/>
      <c r="BK251" s="148"/>
      <c r="BL251" s="148"/>
      <c r="BM251" s="148"/>
      <c r="BN251" s="148"/>
      <c r="BO251" s="148"/>
      <c r="BP251" s="148"/>
      <c r="BQ251" s="148"/>
      <c r="BR251" s="148"/>
      <c r="BS251" s="148"/>
      <c r="BT251" s="148"/>
      <c r="BU251" s="148"/>
      <c r="BV251" s="148"/>
      <c r="BW251" s="148"/>
      <c r="BX251" s="148"/>
      <c r="BY251" s="148"/>
      <c r="BZ251" s="148"/>
      <c r="CA251" s="148"/>
      <c r="CB251" s="148"/>
      <c r="CC251" s="148"/>
      <c r="CD251" s="148"/>
      <c r="CE251" s="148"/>
      <c r="CF251" s="148"/>
      <c r="CG251" s="148"/>
      <c r="CH251" s="148"/>
      <c r="CI251" s="148"/>
      <c r="CJ251" s="148"/>
      <c r="CK251" s="148"/>
      <c r="CL251" s="148"/>
      <c r="CM251" s="148"/>
      <c r="CN251" s="148"/>
      <c r="CO251" s="148"/>
      <c r="CP251" s="148"/>
      <c r="CQ251" s="148"/>
      <c r="CR251" s="148"/>
      <c r="CS251" s="148"/>
      <c r="CT251" s="148"/>
      <c r="CU251" s="148"/>
      <c r="CV251" s="148"/>
      <c r="CW251" s="148"/>
      <c r="CX251" s="148"/>
      <c r="CY251" s="148"/>
      <c r="CZ251" s="148"/>
      <c r="DA251" s="148"/>
      <c r="DB251" s="148"/>
      <c r="DC251" s="148"/>
      <c r="DD251" s="148"/>
      <c r="DE251" s="148"/>
      <c r="DF251" s="148"/>
      <c r="DG251" s="148"/>
      <c r="DH251" s="148"/>
      <c r="DI251" s="148"/>
      <c r="DJ251" s="148"/>
      <c r="DK251" s="148"/>
      <c r="DL251" s="148"/>
      <c r="DM251" s="148"/>
      <c r="DN251" s="148"/>
    </row>
    <row r="252" customFormat="false" ht="12.75" hidden="false" customHeight="false" outlineLevel="0" collapsed="false">
      <c r="A252" s="0" t="s">
        <v>190</v>
      </c>
      <c r="B252" s="0" t="s">
        <v>193</v>
      </c>
      <c r="C252" s="0" t="n">
        <v>9</v>
      </c>
      <c r="D252" s="0" t="s">
        <v>45</v>
      </c>
      <c r="E252" s="15" t="n">
        <v>0</v>
      </c>
      <c r="F252" s="15" t="n">
        <v>0</v>
      </c>
      <c r="G252" s="148" t="n">
        <v>0</v>
      </c>
      <c r="H252" s="148" t="n">
        <v>0</v>
      </c>
      <c r="I252" s="148" t="n">
        <v>0</v>
      </c>
      <c r="J252" s="148" t="n">
        <v>0</v>
      </c>
      <c r="K252" s="148" t="n">
        <v>0</v>
      </c>
      <c r="L252" s="148" t="n">
        <v>0</v>
      </c>
      <c r="M252" s="148" t="n">
        <v>0</v>
      </c>
      <c r="N252" s="148" t="n">
        <v>0</v>
      </c>
      <c r="O252" s="148" t="n">
        <v>0</v>
      </c>
      <c r="P252" s="148" t="n">
        <v>0</v>
      </c>
      <c r="Q252" s="148" t="n">
        <v>0</v>
      </c>
      <c r="R252" s="148" t="n">
        <v>0</v>
      </c>
      <c r="S252" s="148" t="n">
        <v>0</v>
      </c>
      <c r="T252" s="148" t="n">
        <v>0</v>
      </c>
      <c r="U252" s="148" t="n">
        <v>0</v>
      </c>
      <c r="V252" s="148" t="n">
        <v>0</v>
      </c>
      <c r="W252" s="148" t="n">
        <v>0</v>
      </c>
      <c r="X252" s="148" t="n">
        <v>0</v>
      </c>
      <c r="Y252" s="148" t="n">
        <v>0</v>
      </c>
      <c r="Z252" s="148" t="n">
        <v>0</v>
      </c>
      <c r="AA252" s="148" t="n">
        <v>0</v>
      </c>
      <c r="AB252" s="148" t="n">
        <v>0</v>
      </c>
      <c r="AC252" s="148" t="n">
        <v>0</v>
      </c>
      <c r="AD252" s="148" t="n">
        <v>0</v>
      </c>
      <c r="AE252" s="148" t="n">
        <v>0</v>
      </c>
      <c r="AF252" s="148" t="n">
        <v>0</v>
      </c>
      <c r="AG252" s="148" t="n">
        <v>0</v>
      </c>
      <c r="AH252" s="148" t="n">
        <v>0</v>
      </c>
      <c r="AI252" s="148" t="n">
        <v>0</v>
      </c>
      <c r="AJ252" s="148" t="n">
        <v>0</v>
      </c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  <c r="BI252" s="148"/>
      <c r="BJ252" s="148"/>
      <c r="BK252" s="148"/>
      <c r="BL252" s="148"/>
      <c r="BM252" s="148"/>
      <c r="BN252" s="148"/>
      <c r="BO252" s="148"/>
      <c r="BP252" s="148"/>
      <c r="BQ252" s="148"/>
      <c r="BR252" s="148"/>
      <c r="BS252" s="148"/>
      <c r="BT252" s="148"/>
      <c r="BU252" s="148"/>
      <c r="BV252" s="148"/>
      <c r="BW252" s="148"/>
      <c r="BX252" s="148"/>
      <c r="BY252" s="148"/>
      <c r="BZ252" s="148"/>
      <c r="CA252" s="148"/>
      <c r="CB252" s="148"/>
      <c r="CC252" s="148"/>
      <c r="CD252" s="148"/>
      <c r="CE252" s="148"/>
      <c r="CF252" s="148"/>
      <c r="CG252" s="148"/>
      <c r="CH252" s="148"/>
      <c r="CI252" s="148"/>
      <c r="CJ252" s="148"/>
      <c r="CK252" s="148"/>
      <c r="CL252" s="148"/>
      <c r="CM252" s="148"/>
      <c r="CN252" s="148"/>
      <c r="CO252" s="148"/>
      <c r="CP252" s="148"/>
      <c r="CQ252" s="148"/>
      <c r="CR252" s="148"/>
      <c r="CS252" s="148"/>
      <c r="CT252" s="148"/>
      <c r="CU252" s="148"/>
      <c r="CV252" s="148"/>
      <c r="CW252" s="148"/>
      <c r="CX252" s="148"/>
      <c r="CY252" s="148"/>
      <c r="CZ252" s="148"/>
      <c r="DA252" s="148"/>
      <c r="DB252" s="148"/>
      <c r="DC252" s="148"/>
      <c r="DD252" s="148"/>
      <c r="DE252" s="148"/>
      <c r="DF252" s="148"/>
      <c r="DG252" s="148"/>
      <c r="DH252" s="148"/>
      <c r="DI252" s="148"/>
      <c r="DJ252" s="148"/>
      <c r="DK252" s="148"/>
      <c r="DL252" s="148"/>
      <c r="DM252" s="148"/>
      <c r="DN252" s="148"/>
    </row>
    <row r="253" customFormat="false" ht="12.75" hidden="false" customHeight="false" outlineLevel="0" collapsed="false">
      <c r="A253" s="0" t="s">
        <v>190</v>
      </c>
      <c r="B253" s="0" t="s">
        <v>193</v>
      </c>
      <c r="C253" s="0" t="n">
        <v>10</v>
      </c>
      <c r="D253" s="0" t="s">
        <v>49</v>
      </c>
      <c r="E253" s="15" t="n">
        <v>0</v>
      </c>
      <c r="F253" s="15" t="n">
        <v>0</v>
      </c>
      <c r="G253" s="148" t="n">
        <v>8455</v>
      </c>
      <c r="H253" s="148" t="n">
        <v>14500</v>
      </c>
      <c r="I253" s="148" t="n">
        <v>-46</v>
      </c>
      <c r="J253" s="148" t="n">
        <v>-79</v>
      </c>
      <c r="K253" s="148" t="n">
        <v>600</v>
      </c>
      <c r="L253" s="148" t="n">
        <v>1033.2</v>
      </c>
      <c r="M253" s="148" t="n">
        <v>0</v>
      </c>
      <c r="N253" s="148" t="n">
        <v>0</v>
      </c>
      <c r="O253" s="148" t="n">
        <v>0</v>
      </c>
      <c r="P253" s="148" t="n">
        <v>0</v>
      </c>
      <c r="Q253" s="148" t="n">
        <v>0</v>
      </c>
      <c r="R253" s="148" t="n">
        <v>0</v>
      </c>
      <c r="S253" s="148" t="n">
        <v>0</v>
      </c>
      <c r="T253" s="148" t="n">
        <v>0</v>
      </c>
      <c r="U253" s="148" t="n">
        <v>0</v>
      </c>
      <c r="V253" s="148" t="n">
        <v>0</v>
      </c>
      <c r="W253" s="148" t="n">
        <v>0</v>
      </c>
      <c r="X253" s="148" t="n">
        <v>0</v>
      </c>
      <c r="Y253" s="148" t="n">
        <v>0</v>
      </c>
      <c r="Z253" s="148" t="n">
        <v>0</v>
      </c>
      <c r="AA253" s="148" t="n">
        <v>0</v>
      </c>
      <c r="AB253" s="148" t="n">
        <v>0</v>
      </c>
      <c r="AC253" s="148" t="n">
        <v>0</v>
      </c>
      <c r="AD253" s="148" t="n">
        <v>0</v>
      </c>
      <c r="AE253" s="148" t="n">
        <v>0</v>
      </c>
      <c r="AF253" s="148" t="n">
        <v>0</v>
      </c>
      <c r="AG253" s="148" t="n">
        <v>0</v>
      </c>
      <c r="AH253" s="148" t="n">
        <v>0</v>
      </c>
      <c r="AI253" s="148" t="n">
        <v>0</v>
      </c>
      <c r="AJ253" s="148" t="n">
        <v>0</v>
      </c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  <c r="BI253" s="148"/>
      <c r="BJ253" s="148"/>
      <c r="BK253" s="148"/>
      <c r="BL253" s="148"/>
      <c r="BM253" s="148"/>
      <c r="BN253" s="148"/>
      <c r="BO253" s="148"/>
      <c r="BP253" s="148"/>
      <c r="BQ253" s="148"/>
      <c r="BR253" s="148"/>
      <c r="BS253" s="148"/>
      <c r="BT253" s="148"/>
      <c r="BU253" s="148"/>
      <c r="BV253" s="148"/>
      <c r="BW253" s="148"/>
      <c r="BX253" s="148"/>
      <c r="BY253" s="148"/>
      <c r="BZ253" s="148"/>
      <c r="CA253" s="148"/>
      <c r="CB253" s="148"/>
      <c r="CC253" s="148"/>
      <c r="CD253" s="148"/>
      <c r="CE253" s="148"/>
      <c r="CF253" s="148"/>
      <c r="CG253" s="148"/>
      <c r="CH253" s="148"/>
      <c r="CI253" s="148"/>
      <c r="CJ253" s="148"/>
      <c r="CK253" s="148"/>
      <c r="CL253" s="148"/>
      <c r="CM253" s="148"/>
      <c r="CN253" s="148"/>
      <c r="CO253" s="148"/>
      <c r="CP253" s="148"/>
      <c r="CQ253" s="148"/>
      <c r="CR253" s="148"/>
      <c r="CS253" s="148"/>
      <c r="CT253" s="148"/>
      <c r="CU253" s="148"/>
      <c r="CV253" s="148"/>
      <c r="CW253" s="148"/>
      <c r="CX253" s="148"/>
      <c r="CY253" s="148"/>
      <c r="CZ253" s="148"/>
      <c r="DA253" s="148"/>
      <c r="DB253" s="148"/>
      <c r="DC253" s="148"/>
      <c r="DD253" s="148"/>
      <c r="DE253" s="148"/>
      <c r="DF253" s="148"/>
      <c r="DG253" s="148"/>
      <c r="DH253" s="148"/>
      <c r="DI253" s="148"/>
      <c r="DJ253" s="148"/>
      <c r="DK253" s="148"/>
      <c r="DL253" s="148"/>
      <c r="DM253" s="148"/>
      <c r="DN253" s="148"/>
    </row>
    <row r="254" customFormat="false" ht="12.75" hidden="false" customHeight="false" outlineLevel="0" collapsed="false">
      <c r="A254" s="0" t="s">
        <v>190</v>
      </c>
      <c r="B254" s="0" t="s">
        <v>193</v>
      </c>
      <c r="C254" s="0" t="n">
        <v>11</v>
      </c>
      <c r="D254" s="0" t="s">
        <v>52</v>
      </c>
      <c r="E254" s="15" t="n">
        <v>1609485</v>
      </c>
      <c r="F254" s="15" t="n">
        <v>2864883</v>
      </c>
      <c r="G254" s="148" t="n">
        <v>6972030</v>
      </c>
      <c r="H254" s="148" t="n">
        <v>12410213.36</v>
      </c>
      <c r="I254" s="148" t="n">
        <v>-81916</v>
      </c>
      <c r="J254" s="148" t="n">
        <v>-145810.65</v>
      </c>
      <c r="K254" s="148" t="n">
        <v>0</v>
      </c>
      <c r="L254" s="148" t="n">
        <v>0.21</v>
      </c>
      <c r="M254" s="148" t="n">
        <v>382767</v>
      </c>
      <c r="N254" s="148" t="n">
        <v>681325.26</v>
      </c>
      <c r="O254" s="148" t="n">
        <v>-45488</v>
      </c>
      <c r="P254" s="148" t="n">
        <v>-80968.64</v>
      </c>
      <c r="Q254" s="148" t="n">
        <v>3913</v>
      </c>
      <c r="R254" s="148" t="n">
        <v>6966</v>
      </c>
      <c r="S254" s="148" t="n">
        <v>-22786</v>
      </c>
      <c r="T254" s="148" t="n">
        <v>-40560</v>
      </c>
      <c r="U254" s="148" t="n">
        <v>16016</v>
      </c>
      <c r="V254" s="148" t="n">
        <v>28508.48</v>
      </c>
      <c r="W254" s="148" t="n">
        <v>25218</v>
      </c>
      <c r="X254" s="148" t="n">
        <v>44888.04</v>
      </c>
      <c r="Y254" s="148" t="n">
        <v>-6270</v>
      </c>
      <c r="Z254" s="148" t="n">
        <v>-11160.6</v>
      </c>
      <c r="AA254" s="148" t="n">
        <v>-20000</v>
      </c>
      <c r="AB254" s="148" t="n">
        <v>-35600</v>
      </c>
      <c r="AC254" s="148" t="n">
        <v>0</v>
      </c>
      <c r="AD254" s="148" t="n">
        <v>0</v>
      </c>
      <c r="AE254" s="148" t="n">
        <v>0</v>
      </c>
      <c r="AF254" s="148" t="n">
        <v>0</v>
      </c>
      <c r="AG254" s="148" t="n">
        <v>0</v>
      </c>
      <c r="AH254" s="148" t="n">
        <v>0</v>
      </c>
      <c r="AI254" s="148" t="n">
        <v>0</v>
      </c>
      <c r="AJ254" s="148" t="n">
        <v>0</v>
      </c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  <c r="BI254" s="148"/>
      <c r="BJ254" s="148"/>
      <c r="BK254" s="148"/>
      <c r="BL254" s="148"/>
      <c r="BM254" s="148"/>
      <c r="BN254" s="148"/>
      <c r="BO254" s="148"/>
      <c r="BP254" s="148"/>
      <c r="BQ254" s="148"/>
      <c r="BR254" s="148"/>
      <c r="BS254" s="148"/>
      <c r="BT254" s="148"/>
      <c r="BU254" s="148"/>
      <c r="BV254" s="148"/>
      <c r="BW254" s="148"/>
      <c r="BX254" s="148"/>
      <c r="BY254" s="148"/>
      <c r="BZ254" s="148"/>
      <c r="CA254" s="148"/>
      <c r="CB254" s="148"/>
      <c r="CC254" s="148"/>
      <c r="CD254" s="148"/>
      <c r="CE254" s="148"/>
      <c r="CF254" s="148"/>
      <c r="CG254" s="148"/>
      <c r="CH254" s="148"/>
      <c r="CI254" s="148"/>
      <c r="CJ254" s="148"/>
      <c r="CK254" s="148"/>
      <c r="CL254" s="148"/>
      <c r="CM254" s="148"/>
      <c r="CN254" s="148"/>
      <c r="CO254" s="148"/>
      <c r="CP254" s="148"/>
      <c r="CQ254" s="148"/>
      <c r="CR254" s="148"/>
      <c r="CS254" s="148"/>
      <c r="CT254" s="148"/>
      <c r="CU254" s="148"/>
      <c r="CV254" s="148"/>
      <c r="CW254" s="148"/>
      <c r="CX254" s="148"/>
      <c r="CY254" s="148"/>
      <c r="CZ254" s="148"/>
      <c r="DA254" s="148"/>
      <c r="DB254" s="148"/>
      <c r="DC254" s="148"/>
      <c r="DD254" s="148"/>
      <c r="DE254" s="148"/>
      <c r="DF254" s="148"/>
      <c r="DG254" s="148"/>
      <c r="DH254" s="148"/>
      <c r="DI254" s="148"/>
      <c r="DJ254" s="148"/>
      <c r="DK254" s="148"/>
      <c r="DL254" s="148"/>
      <c r="DM254" s="148"/>
      <c r="DN254" s="148"/>
    </row>
    <row r="255" customFormat="false" ht="12.75" hidden="false" customHeight="false" outlineLevel="0" collapsed="false">
      <c r="A255" s="0" t="s">
        <v>190</v>
      </c>
      <c r="B255" s="0" t="s">
        <v>193</v>
      </c>
      <c r="C255" s="0" t="n">
        <v>12</v>
      </c>
      <c r="D255" s="0" t="s">
        <v>53</v>
      </c>
      <c r="E255" s="15" t="n">
        <v>-3833468</v>
      </c>
      <c r="F255" s="15" t="n">
        <v>-6784903</v>
      </c>
      <c r="G255" s="148" t="n">
        <v>-17568089</v>
      </c>
      <c r="H255" s="148" t="n">
        <v>-8520348.3</v>
      </c>
      <c r="I255" s="148" t="n">
        <v>12726239</v>
      </c>
      <c r="J255" s="148" t="n">
        <v>26662.38</v>
      </c>
      <c r="K255" s="148" t="n">
        <v>-84156</v>
      </c>
      <c r="L255" s="148" t="n">
        <v>-150684.48</v>
      </c>
      <c r="M255" s="148" t="n">
        <v>5591083</v>
      </c>
      <c r="N255" s="148" t="n">
        <v>9952127.74</v>
      </c>
      <c r="O255" s="148" t="n">
        <v>0</v>
      </c>
      <c r="P255" s="148" t="n">
        <v>0</v>
      </c>
      <c r="Q255" s="148" t="n">
        <v>-144183</v>
      </c>
      <c r="R255" s="148" t="n">
        <v>6528258</v>
      </c>
      <c r="S255" s="148" t="n">
        <v>154132</v>
      </c>
      <c r="T255" s="148" t="n">
        <v>274354</v>
      </c>
      <c r="U255" s="148" t="n">
        <v>0</v>
      </c>
      <c r="V255" s="148" t="n">
        <v>0</v>
      </c>
      <c r="W255" s="148" t="n">
        <v>0</v>
      </c>
      <c r="X255" s="148" t="n">
        <v>0</v>
      </c>
      <c r="Y255" s="148" t="n">
        <v>4551</v>
      </c>
      <c r="Z255" s="148" t="n">
        <v>8100.78</v>
      </c>
      <c r="AA255" s="148" t="n">
        <v>0</v>
      </c>
      <c r="AB255" s="148" t="n">
        <v>0</v>
      </c>
      <c r="AC255" s="148" t="n">
        <v>0</v>
      </c>
      <c r="AD255" s="148" t="n">
        <v>0</v>
      </c>
      <c r="AE255" s="148" t="n">
        <v>0</v>
      </c>
      <c r="AF255" s="148" t="n">
        <v>0</v>
      </c>
      <c r="AG255" s="148" t="n">
        <v>0</v>
      </c>
      <c r="AH255" s="148" t="n">
        <v>0</v>
      </c>
      <c r="AI255" s="148" t="n">
        <v>0</v>
      </c>
      <c r="AJ255" s="148" t="n">
        <v>0</v>
      </c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  <c r="BI255" s="148"/>
      <c r="BJ255" s="148"/>
      <c r="BK255" s="148"/>
      <c r="BL255" s="148"/>
      <c r="BM255" s="148"/>
      <c r="BN255" s="148"/>
      <c r="BO255" s="148"/>
      <c r="BP255" s="148"/>
      <c r="BQ255" s="148"/>
      <c r="BR255" s="148"/>
      <c r="BS255" s="148"/>
      <c r="BT255" s="148"/>
      <c r="BU255" s="148"/>
      <c r="BV255" s="148"/>
      <c r="BW255" s="148"/>
      <c r="BX255" s="148"/>
      <c r="BY255" s="148"/>
      <c r="BZ255" s="148"/>
      <c r="CA255" s="148"/>
      <c r="CB255" s="148"/>
      <c r="CC255" s="148"/>
      <c r="CD255" s="148"/>
      <c r="CE255" s="148"/>
      <c r="CF255" s="148"/>
      <c r="CG255" s="148"/>
      <c r="CH255" s="148"/>
      <c r="CI255" s="148"/>
      <c r="CJ255" s="148"/>
      <c r="CK255" s="148"/>
      <c r="CL255" s="148"/>
      <c r="CM255" s="148"/>
      <c r="CN255" s="148"/>
      <c r="CO255" s="148"/>
      <c r="CP255" s="148"/>
      <c r="CQ255" s="148"/>
      <c r="CR255" s="148"/>
      <c r="CS255" s="148"/>
      <c r="CT255" s="148"/>
      <c r="CU255" s="148"/>
      <c r="CV255" s="148"/>
      <c r="CW255" s="148"/>
      <c r="CX255" s="148"/>
      <c r="CY255" s="148"/>
      <c r="CZ255" s="148"/>
      <c r="DA255" s="148"/>
      <c r="DB255" s="148"/>
      <c r="DC255" s="148"/>
      <c r="DD255" s="148"/>
      <c r="DE255" s="148"/>
      <c r="DF255" s="148"/>
      <c r="DG255" s="148"/>
      <c r="DH255" s="148"/>
      <c r="DI255" s="148"/>
      <c r="DJ255" s="148"/>
      <c r="DK255" s="148"/>
      <c r="DL255" s="148"/>
      <c r="DM255" s="148"/>
      <c r="DN255" s="148"/>
    </row>
    <row r="256" customFormat="false" ht="12.75" hidden="false" customHeight="false" outlineLevel="0" collapsed="false">
      <c r="A256" s="0" t="s">
        <v>190</v>
      </c>
      <c r="B256" s="0" t="s">
        <v>193</v>
      </c>
      <c r="C256" s="0" t="n">
        <v>13</v>
      </c>
      <c r="D256" s="0" t="s">
        <v>56</v>
      </c>
      <c r="E256" s="15" t="n">
        <v>0</v>
      </c>
      <c r="F256" s="15" t="n">
        <v>0</v>
      </c>
      <c r="G256" s="148" t="n">
        <v>-2669</v>
      </c>
      <c r="H256" s="148" t="n">
        <v>-4577</v>
      </c>
      <c r="I256" s="148" t="n">
        <v>-26529</v>
      </c>
      <c r="J256" s="148" t="n">
        <v>-45498</v>
      </c>
      <c r="K256" s="148" t="n">
        <v>-145467</v>
      </c>
      <c r="L256" s="148" t="n">
        <v>-267465.97</v>
      </c>
      <c r="M256" s="148" t="n">
        <v>0</v>
      </c>
      <c r="N256" s="148" t="n">
        <v>16767.84</v>
      </c>
      <c r="O256" s="148" t="n">
        <v>167570</v>
      </c>
      <c r="P256" s="148" t="n">
        <v>285298.93</v>
      </c>
      <c r="Q256" s="148" t="n">
        <v>14</v>
      </c>
      <c r="R256" s="148" t="n">
        <v>31.5</v>
      </c>
      <c r="S256" s="148" t="n">
        <v>-257</v>
      </c>
      <c r="T256" s="148" t="n">
        <v>-870.335</v>
      </c>
      <c r="U256" s="148" t="n">
        <v>86</v>
      </c>
      <c r="V256" s="148" t="n">
        <v>388.36</v>
      </c>
      <c r="W256" s="148" t="n">
        <v>-6924</v>
      </c>
      <c r="X256" s="148" t="n">
        <v>-11742.77</v>
      </c>
      <c r="Y256" s="148" t="n">
        <v>166559</v>
      </c>
      <c r="Z256" s="148" t="n">
        <v>286814.603</v>
      </c>
      <c r="AA256" s="148" t="n">
        <v>-156883</v>
      </c>
      <c r="AB256" s="148" t="n">
        <v>-270152.526</v>
      </c>
      <c r="AC256" s="148" t="n">
        <v>0</v>
      </c>
      <c r="AD256" s="148" t="n">
        <v>0</v>
      </c>
      <c r="AE256" s="148" t="n">
        <v>0</v>
      </c>
      <c r="AF256" s="148" t="n">
        <v>0</v>
      </c>
      <c r="AG256" s="148" t="n">
        <v>0</v>
      </c>
      <c r="AH256" s="148" t="n">
        <v>0</v>
      </c>
      <c r="AI256" s="148" t="n">
        <v>0</v>
      </c>
      <c r="AJ256" s="148" t="n">
        <v>0</v>
      </c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  <c r="BI256" s="148"/>
      <c r="BJ256" s="148"/>
      <c r="BK256" s="148"/>
      <c r="BL256" s="148"/>
      <c r="BM256" s="148"/>
      <c r="BN256" s="148"/>
      <c r="BO256" s="148"/>
      <c r="BP256" s="148"/>
      <c r="BQ256" s="148"/>
      <c r="BR256" s="148"/>
      <c r="BS256" s="148"/>
      <c r="BT256" s="148"/>
      <c r="BU256" s="148"/>
      <c r="BV256" s="148"/>
      <c r="BW256" s="148"/>
      <c r="BX256" s="148"/>
      <c r="BY256" s="148"/>
      <c r="BZ256" s="148"/>
      <c r="CA256" s="148"/>
      <c r="CB256" s="148"/>
      <c r="CC256" s="148"/>
      <c r="CD256" s="148"/>
      <c r="CE256" s="148"/>
      <c r="CF256" s="148"/>
      <c r="CG256" s="148"/>
      <c r="CH256" s="148"/>
      <c r="CI256" s="148"/>
      <c r="CJ256" s="148"/>
      <c r="CK256" s="148"/>
      <c r="CL256" s="148"/>
      <c r="CM256" s="148"/>
      <c r="CN256" s="148"/>
      <c r="CO256" s="148"/>
      <c r="CP256" s="148"/>
      <c r="CQ256" s="148"/>
      <c r="CR256" s="148"/>
      <c r="CS256" s="148"/>
      <c r="CT256" s="148"/>
      <c r="CU256" s="148"/>
      <c r="CV256" s="148"/>
      <c r="CW256" s="148"/>
      <c r="CX256" s="148"/>
      <c r="CY256" s="148"/>
      <c r="CZ256" s="148"/>
      <c r="DA256" s="148"/>
      <c r="DB256" s="148"/>
      <c r="DC256" s="148"/>
      <c r="DD256" s="148"/>
      <c r="DE256" s="148"/>
      <c r="DF256" s="148"/>
      <c r="DG256" s="148"/>
      <c r="DH256" s="148"/>
      <c r="DI256" s="148"/>
      <c r="DJ256" s="148"/>
      <c r="DK256" s="148"/>
      <c r="DL256" s="148"/>
      <c r="DM256" s="148"/>
      <c r="DN256" s="148"/>
    </row>
    <row r="257" customFormat="false" ht="12.75" hidden="false" customHeight="false" outlineLevel="0" collapsed="false">
      <c r="A257" s="0" t="s">
        <v>190</v>
      </c>
      <c r="B257" s="0" t="s">
        <v>193</v>
      </c>
      <c r="C257" s="0" t="n">
        <v>14</v>
      </c>
      <c r="D257" s="0" t="s">
        <v>57</v>
      </c>
      <c r="E257" s="15" t="n">
        <v>0</v>
      </c>
      <c r="F257" s="15" t="n">
        <v>0</v>
      </c>
      <c r="G257" s="148" t="n">
        <v>0</v>
      </c>
      <c r="H257" s="148" t="n">
        <v>0</v>
      </c>
      <c r="I257" s="148" t="n">
        <v>0</v>
      </c>
      <c r="J257" s="148" t="n">
        <v>0</v>
      </c>
      <c r="K257" s="148" t="n">
        <v>0</v>
      </c>
      <c r="L257" s="148" t="n">
        <v>0</v>
      </c>
      <c r="M257" s="148" t="n">
        <v>0</v>
      </c>
      <c r="N257" s="148" t="n">
        <v>0</v>
      </c>
      <c r="O257" s="148" t="n">
        <v>0</v>
      </c>
      <c r="P257" s="148" t="n">
        <v>0</v>
      </c>
      <c r="Q257" s="148" t="n">
        <v>0</v>
      </c>
      <c r="R257" s="148" t="n">
        <v>0</v>
      </c>
      <c r="S257" s="148" t="n">
        <v>0</v>
      </c>
      <c r="T257" s="148" t="n">
        <v>0</v>
      </c>
      <c r="U257" s="148" t="n">
        <v>0</v>
      </c>
      <c r="V257" s="148" t="n">
        <v>0</v>
      </c>
      <c r="W257" s="148" t="n">
        <v>0</v>
      </c>
      <c r="X257" s="148" t="n">
        <v>0</v>
      </c>
      <c r="Y257" s="148" t="n">
        <v>0</v>
      </c>
      <c r="Z257" s="148" t="n">
        <v>0</v>
      </c>
      <c r="AA257" s="148" t="n">
        <v>0</v>
      </c>
      <c r="AB257" s="148" t="n">
        <v>0</v>
      </c>
      <c r="AC257" s="148" t="n">
        <v>0</v>
      </c>
      <c r="AD257" s="148" t="n">
        <v>0</v>
      </c>
      <c r="AE257" s="148" t="n">
        <v>0</v>
      </c>
      <c r="AF257" s="148" t="n">
        <v>0</v>
      </c>
      <c r="AG257" s="148" t="n">
        <v>0</v>
      </c>
      <c r="AH257" s="148" t="n">
        <v>0</v>
      </c>
      <c r="AI257" s="148" t="n">
        <v>0</v>
      </c>
      <c r="AJ257" s="148" t="n">
        <v>0</v>
      </c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  <c r="BI257" s="148"/>
      <c r="BJ257" s="148"/>
      <c r="BK257" s="148"/>
      <c r="BL257" s="148"/>
      <c r="BM257" s="148"/>
      <c r="BN257" s="148"/>
      <c r="BO257" s="148"/>
      <c r="BP257" s="148"/>
      <c r="BQ257" s="148"/>
      <c r="BR257" s="148"/>
      <c r="BS257" s="148"/>
      <c r="BT257" s="148"/>
      <c r="BU257" s="148"/>
      <c r="BV257" s="148"/>
      <c r="BW257" s="148"/>
      <c r="BX257" s="148"/>
      <c r="BY257" s="148"/>
      <c r="BZ257" s="148"/>
      <c r="CA257" s="148"/>
      <c r="CB257" s="148"/>
      <c r="CC257" s="148"/>
      <c r="CD257" s="148"/>
      <c r="CE257" s="148"/>
      <c r="CF257" s="148"/>
      <c r="CG257" s="148"/>
      <c r="CH257" s="148"/>
      <c r="CI257" s="148"/>
      <c r="CJ257" s="148"/>
      <c r="CK257" s="148"/>
      <c r="CL257" s="148"/>
      <c r="CM257" s="148"/>
      <c r="CN257" s="148"/>
      <c r="CO257" s="148"/>
      <c r="CP257" s="148"/>
      <c r="CQ257" s="148"/>
      <c r="CR257" s="148"/>
      <c r="CS257" s="148"/>
      <c r="CT257" s="148"/>
      <c r="CU257" s="148"/>
      <c r="CV257" s="148"/>
      <c r="CW257" s="148"/>
      <c r="CX257" s="148"/>
      <c r="CY257" s="148"/>
      <c r="CZ257" s="148"/>
      <c r="DA257" s="148"/>
      <c r="DB257" s="148"/>
      <c r="DC257" s="148"/>
      <c r="DD257" s="148"/>
      <c r="DE257" s="148"/>
      <c r="DF257" s="148"/>
      <c r="DG257" s="148"/>
      <c r="DH257" s="148"/>
      <c r="DI257" s="148"/>
      <c r="DJ257" s="148"/>
      <c r="DK257" s="148"/>
      <c r="DL257" s="148"/>
      <c r="DM257" s="148"/>
      <c r="DN257" s="148"/>
    </row>
    <row r="258" customFormat="false" ht="12.75" hidden="false" customHeight="false" outlineLevel="0" collapsed="false">
      <c r="A258" s="0" t="s">
        <v>190</v>
      </c>
      <c r="B258" s="0" t="s">
        <v>193</v>
      </c>
      <c r="C258" s="0" t="n">
        <v>15</v>
      </c>
      <c r="D258" s="0" t="s">
        <v>58</v>
      </c>
      <c r="E258" s="15" t="n">
        <v>0</v>
      </c>
      <c r="F258" s="15" t="n">
        <v>0</v>
      </c>
      <c r="G258" s="148" t="n">
        <v>0</v>
      </c>
      <c r="H258" s="148" t="n">
        <v>0</v>
      </c>
      <c r="I258" s="148" t="n">
        <v>0</v>
      </c>
      <c r="J258" s="148" t="n">
        <v>0</v>
      </c>
      <c r="K258" s="148" t="n">
        <v>0</v>
      </c>
      <c r="L258" s="148" t="n">
        <v>0</v>
      </c>
      <c r="M258" s="148" t="n">
        <v>0</v>
      </c>
      <c r="N258" s="148" t="n">
        <v>0</v>
      </c>
      <c r="O258" s="148" t="n">
        <v>0</v>
      </c>
      <c r="P258" s="148" t="n">
        <v>0</v>
      </c>
      <c r="Q258" s="148" t="n">
        <v>0</v>
      </c>
      <c r="R258" s="148" t="n">
        <v>0</v>
      </c>
      <c r="S258" s="148" t="n">
        <v>0</v>
      </c>
      <c r="T258" s="148" t="n">
        <v>0</v>
      </c>
      <c r="U258" s="148" t="n">
        <v>0</v>
      </c>
      <c r="V258" s="148" t="n">
        <v>0</v>
      </c>
      <c r="W258" s="148" t="n">
        <v>0</v>
      </c>
      <c r="X258" s="148" t="n">
        <v>0</v>
      </c>
      <c r="Y258" s="148" t="n">
        <v>0</v>
      </c>
      <c r="Z258" s="148" t="n">
        <v>0</v>
      </c>
      <c r="AA258" s="148" t="n">
        <v>0</v>
      </c>
      <c r="AB258" s="148" t="n">
        <v>0</v>
      </c>
      <c r="AC258" s="148" t="n">
        <v>0</v>
      </c>
      <c r="AD258" s="148" t="n">
        <v>0</v>
      </c>
      <c r="AE258" s="148" t="n">
        <v>0</v>
      </c>
      <c r="AF258" s="148" t="n">
        <v>0</v>
      </c>
      <c r="AG258" s="148" t="n">
        <v>0</v>
      </c>
      <c r="AH258" s="148" t="n">
        <v>0</v>
      </c>
      <c r="AI258" s="148" t="n">
        <v>0</v>
      </c>
      <c r="AJ258" s="148" t="n">
        <v>0</v>
      </c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48"/>
      <c r="BB258" s="148"/>
      <c r="BC258" s="148"/>
      <c r="BD258" s="148"/>
      <c r="BE258" s="148"/>
      <c r="BF258" s="148"/>
      <c r="BG258" s="148"/>
      <c r="BH258" s="148"/>
      <c r="BI258" s="148"/>
      <c r="BJ258" s="148"/>
      <c r="BK258" s="148"/>
      <c r="BL258" s="148"/>
      <c r="BM258" s="148"/>
      <c r="BN258" s="148"/>
      <c r="BO258" s="148"/>
      <c r="BP258" s="148"/>
      <c r="BQ258" s="148"/>
      <c r="BR258" s="148"/>
      <c r="BS258" s="148"/>
      <c r="BT258" s="148"/>
      <c r="BU258" s="148"/>
      <c r="BV258" s="148"/>
      <c r="BW258" s="148"/>
      <c r="BX258" s="148"/>
      <c r="BY258" s="148"/>
      <c r="BZ258" s="148"/>
      <c r="CA258" s="148"/>
      <c r="CB258" s="148"/>
      <c r="CC258" s="148"/>
      <c r="CD258" s="148"/>
      <c r="CE258" s="148"/>
      <c r="CF258" s="148"/>
      <c r="CG258" s="148"/>
      <c r="CH258" s="148"/>
      <c r="CI258" s="148"/>
      <c r="CJ258" s="148"/>
      <c r="CK258" s="148"/>
      <c r="CL258" s="148"/>
      <c r="CM258" s="148"/>
      <c r="CN258" s="148"/>
      <c r="CO258" s="148"/>
      <c r="CP258" s="148"/>
      <c r="CQ258" s="148"/>
      <c r="CR258" s="148"/>
      <c r="CS258" s="148"/>
      <c r="CT258" s="148"/>
      <c r="CU258" s="148"/>
      <c r="CV258" s="148"/>
      <c r="CW258" s="148"/>
      <c r="CX258" s="148"/>
      <c r="CY258" s="148"/>
      <c r="CZ258" s="148"/>
      <c r="DA258" s="148"/>
      <c r="DB258" s="148"/>
      <c r="DC258" s="148"/>
      <c r="DD258" s="148"/>
      <c r="DE258" s="148"/>
      <c r="DF258" s="148"/>
      <c r="DG258" s="148"/>
      <c r="DH258" s="148"/>
      <c r="DI258" s="148"/>
      <c r="DJ258" s="148"/>
      <c r="DK258" s="148"/>
      <c r="DL258" s="148"/>
      <c r="DM258" s="148"/>
      <c r="DN258" s="148"/>
    </row>
    <row r="259" customFormat="false" ht="12.75" hidden="false" customHeight="false" outlineLevel="0" collapsed="false">
      <c r="A259" s="0" t="s">
        <v>190</v>
      </c>
      <c r="B259" s="0" t="s">
        <v>193</v>
      </c>
      <c r="C259" s="0" t="n">
        <v>16</v>
      </c>
      <c r="D259" s="0" t="s">
        <v>59</v>
      </c>
      <c r="E259" s="15" t="n">
        <v>0</v>
      </c>
      <c r="F259" s="15" t="n">
        <v>0.01</v>
      </c>
      <c r="G259" s="148" t="n">
        <v>0</v>
      </c>
      <c r="H259" s="148" t="n">
        <v>0</v>
      </c>
      <c r="I259" s="148" t="n">
        <v>0</v>
      </c>
      <c r="J259" s="148" t="n">
        <v>0</v>
      </c>
      <c r="K259" s="148" t="n">
        <v>0</v>
      </c>
      <c r="L259" s="148" t="n">
        <v>0</v>
      </c>
      <c r="M259" s="148" t="n">
        <v>0</v>
      </c>
      <c r="N259" s="148" t="n">
        <v>0</v>
      </c>
      <c r="O259" s="148" t="n">
        <v>0</v>
      </c>
      <c r="P259" s="148" t="n">
        <v>0</v>
      </c>
      <c r="Q259" s="148" t="n">
        <v>0</v>
      </c>
      <c r="R259" s="148" t="n">
        <v>0</v>
      </c>
      <c r="S259" s="148" t="n">
        <v>0</v>
      </c>
      <c r="T259" s="148" t="n">
        <v>0</v>
      </c>
      <c r="U259" s="148" t="n">
        <v>0</v>
      </c>
      <c r="V259" s="148" t="n">
        <v>0</v>
      </c>
      <c r="W259" s="148" t="n">
        <v>0</v>
      </c>
      <c r="X259" s="148" t="n">
        <v>0</v>
      </c>
      <c r="Y259" s="148" t="n">
        <v>0</v>
      </c>
      <c r="Z259" s="148" t="n">
        <v>0</v>
      </c>
      <c r="AA259" s="148" t="n">
        <v>0</v>
      </c>
      <c r="AB259" s="148" t="n">
        <v>0</v>
      </c>
      <c r="AC259" s="148" t="n">
        <v>0</v>
      </c>
      <c r="AD259" s="148" t="n">
        <v>0</v>
      </c>
      <c r="AE259" s="148" t="n">
        <v>0</v>
      </c>
      <c r="AF259" s="148" t="n">
        <v>0</v>
      </c>
      <c r="AG259" s="148" t="n">
        <v>0</v>
      </c>
      <c r="AH259" s="148" t="n">
        <v>0</v>
      </c>
      <c r="AI259" s="148" t="n">
        <v>0</v>
      </c>
      <c r="AJ259" s="148" t="n">
        <v>0</v>
      </c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  <c r="BI259" s="148"/>
      <c r="BJ259" s="148"/>
      <c r="BK259" s="148"/>
      <c r="BL259" s="148"/>
      <c r="BM259" s="148"/>
      <c r="BN259" s="148"/>
      <c r="BO259" s="148"/>
      <c r="BP259" s="148"/>
      <c r="BQ259" s="148"/>
      <c r="BR259" s="148"/>
      <c r="BS259" s="148"/>
      <c r="BT259" s="148"/>
      <c r="BU259" s="148"/>
      <c r="BV259" s="148"/>
      <c r="BW259" s="148"/>
      <c r="BX259" s="148"/>
      <c r="BY259" s="148"/>
      <c r="BZ259" s="148"/>
      <c r="CA259" s="148"/>
      <c r="CB259" s="148"/>
      <c r="CC259" s="148"/>
      <c r="CD259" s="148"/>
      <c r="CE259" s="148"/>
      <c r="CF259" s="148"/>
      <c r="CG259" s="148"/>
      <c r="CH259" s="148"/>
      <c r="CI259" s="148"/>
      <c r="CJ259" s="148"/>
      <c r="CK259" s="148"/>
      <c r="CL259" s="148"/>
      <c r="CM259" s="148"/>
      <c r="CN259" s="148"/>
      <c r="CO259" s="148"/>
      <c r="CP259" s="148"/>
      <c r="CQ259" s="148"/>
      <c r="CR259" s="148"/>
      <c r="CS259" s="148"/>
      <c r="CT259" s="148"/>
      <c r="CU259" s="148"/>
      <c r="CV259" s="148"/>
      <c r="CW259" s="148"/>
      <c r="CX259" s="148"/>
      <c r="CY259" s="148"/>
      <c r="CZ259" s="148"/>
      <c r="DA259" s="148"/>
      <c r="DB259" s="148"/>
      <c r="DC259" s="148"/>
      <c r="DD259" s="148"/>
      <c r="DE259" s="148"/>
      <c r="DF259" s="148"/>
      <c r="DG259" s="148"/>
      <c r="DH259" s="148"/>
      <c r="DI259" s="148"/>
      <c r="DJ259" s="148"/>
      <c r="DK259" s="148"/>
      <c r="DL259" s="148"/>
      <c r="DM259" s="148"/>
      <c r="DN259" s="148"/>
    </row>
    <row r="260" customFormat="false" ht="12.75" hidden="false" customHeight="false" outlineLevel="0" collapsed="false">
      <c r="A260" s="0" t="s">
        <v>190</v>
      </c>
      <c r="B260" s="0" t="s">
        <v>193</v>
      </c>
      <c r="C260" s="0" t="n">
        <v>17</v>
      </c>
      <c r="D260" s="0" t="s">
        <v>176</v>
      </c>
      <c r="E260" s="15" t="n">
        <v>5774754</v>
      </c>
      <c r="F260" s="15" t="n">
        <v>10299274</v>
      </c>
      <c r="G260" s="148" t="n">
        <v>-5774754</v>
      </c>
      <c r="H260" s="148" t="n">
        <v>-10299274</v>
      </c>
      <c r="I260" s="148" t="n">
        <v>-18900</v>
      </c>
      <c r="J260" s="148" t="n">
        <v>-33642</v>
      </c>
      <c r="K260" s="148" t="n">
        <v>0</v>
      </c>
      <c r="L260" s="148" t="n">
        <v>0</v>
      </c>
      <c r="M260" s="148" t="n">
        <v>0</v>
      </c>
      <c r="N260" s="148" t="n">
        <v>0</v>
      </c>
      <c r="O260" s="148" t="n">
        <v>0</v>
      </c>
      <c r="P260" s="148" t="n">
        <v>0</v>
      </c>
      <c r="Q260" s="148" t="n">
        <v>0</v>
      </c>
      <c r="R260" s="148" t="n">
        <v>0</v>
      </c>
      <c r="S260" s="148" t="n">
        <v>0</v>
      </c>
      <c r="T260" s="148" t="n">
        <v>0</v>
      </c>
      <c r="U260" s="148" t="n">
        <v>0</v>
      </c>
      <c r="V260" s="148" t="n">
        <v>0</v>
      </c>
      <c r="W260" s="148" t="n">
        <v>0</v>
      </c>
      <c r="X260" s="148" t="n">
        <v>0</v>
      </c>
      <c r="Y260" s="148" t="n">
        <v>0</v>
      </c>
      <c r="Z260" s="148" t="n">
        <v>0</v>
      </c>
      <c r="AA260" s="148" t="n">
        <v>0</v>
      </c>
      <c r="AB260" s="148" t="n">
        <v>0</v>
      </c>
      <c r="AC260" s="148" t="n">
        <v>0</v>
      </c>
      <c r="AD260" s="148" t="n">
        <v>0</v>
      </c>
      <c r="AE260" s="148" t="n">
        <v>0</v>
      </c>
      <c r="AF260" s="148" t="n">
        <v>0</v>
      </c>
      <c r="AG260" s="148" t="n">
        <v>0</v>
      </c>
      <c r="AH260" s="148" t="n">
        <v>0</v>
      </c>
      <c r="AI260" s="148" t="n">
        <v>0</v>
      </c>
      <c r="AJ260" s="148" t="n">
        <v>0</v>
      </c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  <c r="BI260" s="148"/>
      <c r="BJ260" s="148"/>
      <c r="BK260" s="148"/>
      <c r="BL260" s="148"/>
      <c r="BM260" s="148"/>
      <c r="BN260" s="148"/>
      <c r="BO260" s="148"/>
      <c r="BP260" s="148"/>
      <c r="BQ260" s="148"/>
      <c r="BR260" s="148"/>
      <c r="BS260" s="148"/>
      <c r="BT260" s="148"/>
      <c r="BU260" s="148"/>
      <c r="BV260" s="148"/>
      <c r="BW260" s="148"/>
      <c r="BX260" s="148"/>
      <c r="BY260" s="148"/>
      <c r="BZ260" s="148"/>
      <c r="CA260" s="148"/>
      <c r="CB260" s="148"/>
      <c r="CC260" s="148"/>
      <c r="CD260" s="148"/>
      <c r="CE260" s="148"/>
      <c r="CF260" s="148"/>
      <c r="CG260" s="148"/>
      <c r="CH260" s="148"/>
      <c r="CI260" s="148"/>
      <c r="CJ260" s="148"/>
      <c r="CK260" s="148"/>
      <c r="CL260" s="148"/>
      <c r="CM260" s="148"/>
      <c r="CN260" s="148"/>
      <c r="CO260" s="148"/>
      <c r="CP260" s="148"/>
      <c r="CQ260" s="148"/>
      <c r="CR260" s="148"/>
      <c r="CS260" s="148"/>
      <c r="CT260" s="148"/>
      <c r="CU260" s="148"/>
      <c r="CV260" s="148"/>
      <c r="CW260" s="148"/>
      <c r="CX260" s="148"/>
      <c r="CY260" s="148"/>
      <c r="CZ260" s="148"/>
      <c r="DA260" s="148"/>
      <c r="DB260" s="148"/>
      <c r="DC260" s="148"/>
      <c r="DD260" s="148"/>
      <c r="DE260" s="148"/>
      <c r="DF260" s="148"/>
      <c r="DG260" s="148"/>
      <c r="DH260" s="148"/>
      <c r="DI260" s="148"/>
      <c r="DJ260" s="148"/>
      <c r="DK260" s="148"/>
      <c r="DL260" s="148"/>
      <c r="DM260" s="148"/>
      <c r="DN260" s="148"/>
    </row>
    <row r="261" customFormat="false" ht="12.75" hidden="false" customHeight="false" outlineLevel="0" collapsed="false">
      <c r="A261" s="0" t="s">
        <v>190</v>
      </c>
      <c r="B261" s="0" t="s">
        <v>193</v>
      </c>
      <c r="C261" s="0" t="n">
        <v>18</v>
      </c>
      <c r="D261" s="0" t="s">
        <v>177</v>
      </c>
      <c r="E261" s="15" t="n">
        <v>-560000</v>
      </c>
      <c r="F261" s="15" t="n">
        <v>-993440</v>
      </c>
      <c r="G261" s="148" t="n">
        <v>18900</v>
      </c>
      <c r="H261" s="148" t="n">
        <v>33528.6</v>
      </c>
      <c r="I261" s="148" t="n">
        <v>0</v>
      </c>
      <c r="J261" s="148" t="n">
        <v>0</v>
      </c>
      <c r="K261" s="148" t="n">
        <v>-833120</v>
      </c>
      <c r="L261" s="148" t="n">
        <v>-0.01</v>
      </c>
      <c r="M261" s="148" t="n">
        <v>-5615217</v>
      </c>
      <c r="N261" s="148" t="n">
        <v>-12401366.24</v>
      </c>
      <c r="O261" s="148" t="n">
        <v>23534</v>
      </c>
      <c r="P261" s="148" t="n">
        <v>46149.09</v>
      </c>
      <c r="Q261" s="148" t="n">
        <v>600</v>
      </c>
      <c r="R261" s="148" t="n">
        <v>644846.47</v>
      </c>
      <c r="S261" s="148" t="n">
        <v>6988</v>
      </c>
      <c r="T261" s="148" t="n">
        <v>100774.21</v>
      </c>
      <c r="U261" s="148" t="n">
        <v>-6450</v>
      </c>
      <c r="V261" s="148" t="n">
        <v>-11714.87</v>
      </c>
      <c r="W261" s="148" t="n">
        <v>0</v>
      </c>
      <c r="X261" s="148" t="n">
        <v>0</v>
      </c>
      <c r="Y261" s="148" t="n">
        <v>0</v>
      </c>
      <c r="Z261" s="148" t="n">
        <v>0</v>
      </c>
      <c r="AA261" s="148" t="n">
        <v>0</v>
      </c>
      <c r="AB261" s="148" t="n">
        <v>-950605.3</v>
      </c>
      <c r="AC261" s="148" t="n">
        <v>0</v>
      </c>
      <c r="AD261" s="148" t="n">
        <v>0</v>
      </c>
      <c r="AE261" s="148" t="n">
        <v>0</v>
      </c>
      <c r="AF261" s="148" t="n">
        <v>0</v>
      </c>
      <c r="AG261" s="148" t="n">
        <v>0</v>
      </c>
      <c r="AH261" s="148" t="n">
        <v>0</v>
      </c>
      <c r="AI261" s="148" t="n">
        <v>0</v>
      </c>
      <c r="AJ261" s="148" t="n">
        <v>0</v>
      </c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  <c r="BI261" s="148"/>
      <c r="BJ261" s="148"/>
      <c r="BK261" s="148"/>
      <c r="BL261" s="148"/>
      <c r="BM261" s="148"/>
      <c r="BN261" s="148"/>
      <c r="BO261" s="148"/>
      <c r="BP261" s="148"/>
      <c r="BQ261" s="148"/>
      <c r="BR261" s="148"/>
      <c r="BS261" s="148"/>
      <c r="BT261" s="148"/>
      <c r="BU261" s="148"/>
      <c r="BV261" s="148"/>
      <c r="BW261" s="148"/>
      <c r="BX261" s="148"/>
      <c r="BY261" s="148"/>
      <c r="BZ261" s="148"/>
      <c r="CA261" s="148"/>
      <c r="CB261" s="148"/>
      <c r="CC261" s="148"/>
      <c r="CD261" s="148"/>
      <c r="CE261" s="148"/>
      <c r="CF261" s="148"/>
      <c r="CG261" s="148"/>
      <c r="CH261" s="148"/>
      <c r="CI261" s="148"/>
      <c r="CJ261" s="148"/>
      <c r="CK261" s="148"/>
      <c r="CL261" s="148"/>
      <c r="CM261" s="148"/>
      <c r="CN261" s="148"/>
      <c r="CO261" s="148"/>
      <c r="CP261" s="148"/>
      <c r="CQ261" s="148"/>
      <c r="CR261" s="148"/>
      <c r="CS261" s="148"/>
      <c r="CT261" s="148"/>
      <c r="CU261" s="148"/>
      <c r="CV261" s="148"/>
      <c r="CW261" s="148"/>
      <c r="CX261" s="148"/>
      <c r="CY261" s="148"/>
      <c r="CZ261" s="148"/>
      <c r="DA261" s="148"/>
      <c r="DB261" s="148"/>
      <c r="DC261" s="148"/>
      <c r="DD261" s="148"/>
      <c r="DE261" s="148"/>
      <c r="DF261" s="148"/>
      <c r="DG261" s="148"/>
      <c r="DH261" s="148"/>
      <c r="DI261" s="148"/>
      <c r="DJ261" s="148"/>
      <c r="DK261" s="148"/>
      <c r="DL261" s="148"/>
      <c r="DM261" s="148"/>
      <c r="DN261" s="148"/>
    </row>
    <row r="262" customFormat="false" ht="12.75" hidden="false" customHeight="false" outlineLevel="0" collapsed="false">
      <c r="A262" s="0" t="s">
        <v>190</v>
      </c>
      <c r="B262" s="0" t="s">
        <v>193</v>
      </c>
      <c r="C262" s="0" t="n">
        <v>19</v>
      </c>
      <c r="D262" s="0" t="s">
        <v>64</v>
      </c>
      <c r="E262" s="15" t="n">
        <v>0</v>
      </c>
      <c r="F262" s="15" t="n">
        <v>0</v>
      </c>
      <c r="G262" s="148" t="n">
        <v>0</v>
      </c>
      <c r="H262" s="148" t="n">
        <v>0</v>
      </c>
      <c r="I262" s="148" t="n">
        <v>0</v>
      </c>
      <c r="J262" s="148" t="n">
        <v>0</v>
      </c>
      <c r="K262" s="148" t="n">
        <v>0</v>
      </c>
      <c r="L262" s="148" t="n">
        <v>0</v>
      </c>
      <c r="M262" s="148" t="n">
        <v>0</v>
      </c>
      <c r="N262" s="148" t="n">
        <v>0</v>
      </c>
      <c r="O262" s="148" t="n">
        <v>0</v>
      </c>
      <c r="P262" s="148" t="n">
        <v>0</v>
      </c>
      <c r="Q262" s="148" t="n">
        <v>0</v>
      </c>
      <c r="R262" s="148" t="n">
        <v>0</v>
      </c>
      <c r="S262" s="148" t="n">
        <v>0</v>
      </c>
      <c r="T262" s="148" t="n">
        <v>0</v>
      </c>
      <c r="U262" s="148" t="n">
        <v>0</v>
      </c>
      <c r="V262" s="148" t="n">
        <v>0</v>
      </c>
      <c r="W262" s="148" t="n">
        <v>0</v>
      </c>
      <c r="X262" s="148" t="n">
        <v>0</v>
      </c>
      <c r="Y262" s="148" t="n">
        <v>0</v>
      </c>
      <c r="Z262" s="148" t="n">
        <v>0</v>
      </c>
      <c r="AA262" s="148" t="n">
        <v>0</v>
      </c>
      <c r="AB262" s="148" t="n">
        <v>0</v>
      </c>
      <c r="AC262" s="148" t="n">
        <v>0</v>
      </c>
      <c r="AD262" s="148" t="n">
        <v>0</v>
      </c>
      <c r="AE262" s="148" t="n">
        <v>0</v>
      </c>
      <c r="AF262" s="148" t="n">
        <v>0</v>
      </c>
      <c r="AG262" s="148" t="n">
        <v>0</v>
      </c>
      <c r="AH262" s="148" t="n">
        <v>0</v>
      </c>
      <c r="AI262" s="148" t="n">
        <v>0</v>
      </c>
      <c r="AJ262" s="148" t="n">
        <v>0</v>
      </c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  <c r="BI262" s="148"/>
      <c r="BJ262" s="148"/>
      <c r="BK262" s="148"/>
      <c r="BL262" s="148"/>
      <c r="BM262" s="148"/>
      <c r="BN262" s="148"/>
      <c r="BO262" s="148"/>
      <c r="BP262" s="148"/>
      <c r="BQ262" s="148"/>
      <c r="BR262" s="148"/>
      <c r="BS262" s="148"/>
      <c r="BT262" s="148"/>
      <c r="BU262" s="148"/>
      <c r="BV262" s="148"/>
      <c r="BW262" s="148"/>
      <c r="BX262" s="148"/>
      <c r="BY262" s="148"/>
      <c r="BZ262" s="148"/>
      <c r="CA262" s="148"/>
      <c r="CB262" s="148"/>
      <c r="CC262" s="148"/>
      <c r="CD262" s="148"/>
      <c r="CE262" s="148"/>
      <c r="CF262" s="148"/>
      <c r="CG262" s="148"/>
      <c r="CH262" s="148"/>
      <c r="CI262" s="148"/>
      <c r="CJ262" s="148"/>
      <c r="CK262" s="148"/>
      <c r="CL262" s="148"/>
      <c r="CM262" s="148"/>
      <c r="CN262" s="148"/>
      <c r="CO262" s="148"/>
      <c r="CP262" s="148"/>
      <c r="CQ262" s="148"/>
      <c r="CR262" s="148"/>
      <c r="CS262" s="148"/>
      <c r="CT262" s="148"/>
      <c r="CU262" s="148"/>
      <c r="CV262" s="148"/>
      <c r="CW262" s="148"/>
      <c r="CX262" s="148"/>
      <c r="CY262" s="148"/>
      <c r="CZ262" s="148"/>
      <c r="DA262" s="148"/>
      <c r="DB262" s="148"/>
      <c r="DC262" s="148"/>
      <c r="DD262" s="148"/>
      <c r="DE262" s="148"/>
      <c r="DF262" s="148"/>
      <c r="DG262" s="148"/>
      <c r="DH262" s="148"/>
      <c r="DI262" s="148"/>
      <c r="DJ262" s="148"/>
      <c r="DK262" s="148"/>
      <c r="DL262" s="148"/>
      <c r="DM262" s="148"/>
      <c r="DN262" s="148"/>
    </row>
    <row r="263" customFormat="false" ht="12.75" hidden="false" customHeight="false" outlineLevel="0" collapsed="false">
      <c r="A263" s="0" t="s">
        <v>190</v>
      </c>
      <c r="B263" s="0" t="s">
        <v>193</v>
      </c>
      <c r="C263" s="0" t="n">
        <v>20</v>
      </c>
      <c r="D263" s="0" t="s">
        <v>178</v>
      </c>
      <c r="E263" s="15" t="n">
        <v>0</v>
      </c>
      <c r="F263" s="15" t="n">
        <v>0</v>
      </c>
      <c r="G263" s="148" t="n">
        <v>0</v>
      </c>
      <c r="H263" s="148" t="n">
        <v>0</v>
      </c>
      <c r="I263" s="148" t="n">
        <v>0</v>
      </c>
      <c r="J263" s="148" t="n">
        <v>0</v>
      </c>
      <c r="K263" s="148" t="n">
        <v>0</v>
      </c>
      <c r="L263" s="148" t="n">
        <v>0</v>
      </c>
      <c r="M263" s="148" t="n">
        <v>0</v>
      </c>
      <c r="N263" s="148" t="n">
        <v>0</v>
      </c>
      <c r="O263" s="148" t="n">
        <v>0</v>
      </c>
      <c r="P263" s="148" t="n">
        <v>0</v>
      </c>
      <c r="Q263" s="148" t="n">
        <v>0</v>
      </c>
      <c r="R263" s="148" t="n">
        <v>0</v>
      </c>
      <c r="S263" s="148" t="n">
        <v>0</v>
      </c>
      <c r="T263" s="148" t="n">
        <v>0</v>
      </c>
      <c r="U263" s="148" t="n">
        <v>0</v>
      </c>
      <c r="V263" s="148" t="n">
        <v>0</v>
      </c>
      <c r="W263" s="148" t="n">
        <v>0</v>
      </c>
      <c r="X263" s="148" t="n">
        <v>0</v>
      </c>
      <c r="Y263" s="148" t="n">
        <v>0</v>
      </c>
      <c r="Z263" s="148" t="n">
        <v>0</v>
      </c>
      <c r="AA263" s="148" t="n">
        <v>0</v>
      </c>
      <c r="AB263" s="148" t="n">
        <v>0</v>
      </c>
      <c r="AC263" s="148" t="n">
        <v>0</v>
      </c>
      <c r="AD263" s="148" t="n">
        <v>0</v>
      </c>
      <c r="AE263" s="148" t="n">
        <v>0</v>
      </c>
      <c r="AF263" s="148" t="n">
        <v>0</v>
      </c>
      <c r="AG263" s="148" t="n">
        <v>0</v>
      </c>
      <c r="AH263" s="148" t="n">
        <v>0</v>
      </c>
      <c r="AI263" s="148" t="n">
        <v>0</v>
      </c>
      <c r="AJ263" s="148" t="n">
        <v>0</v>
      </c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  <c r="BI263" s="148"/>
      <c r="BJ263" s="148"/>
      <c r="BK263" s="148"/>
      <c r="BL263" s="148"/>
      <c r="BM263" s="148"/>
      <c r="BN263" s="148"/>
      <c r="BO263" s="148"/>
      <c r="BP263" s="148"/>
      <c r="BQ263" s="148"/>
      <c r="BR263" s="148"/>
      <c r="BS263" s="148"/>
      <c r="BT263" s="148"/>
      <c r="BU263" s="148"/>
      <c r="BV263" s="148"/>
      <c r="BW263" s="148"/>
      <c r="BX263" s="148"/>
      <c r="BY263" s="148"/>
      <c r="BZ263" s="148"/>
      <c r="CA263" s="148"/>
      <c r="CB263" s="148"/>
      <c r="CC263" s="148"/>
      <c r="CD263" s="148"/>
      <c r="CE263" s="148"/>
      <c r="CF263" s="148"/>
      <c r="CG263" s="148"/>
      <c r="CH263" s="148"/>
      <c r="CI263" s="148"/>
      <c r="CJ263" s="148"/>
      <c r="CK263" s="148"/>
      <c r="CL263" s="148"/>
      <c r="CM263" s="148"/>
      <c r="CN263" s="148"/>
      <c r="CO263" s="148"/>
      <c r="CP263" s="148"/>
      <c r="CQ263" s="148"/>
      <c r="CR263" s="148"/>
      <c r="CS263" s="148"/>
      <c r="CT263" s="148"/>
      <c r="CU263" s="148"/>
      <c r="CV263" s="148"/>
      <c r="CW263" s="148"/>
      <c r="CX263" s="148"/>
      <c r="CY263" s="148"/>
      <c r="CZ263" s="148"/>
      <c r="DA263" s="148"/>
      <c r="DB263" s="148"/>
      <c r="DC263" s="148"/>
      <c r="DD263" s="148"/>
      <c r="DE263" s="148"/>
      <c r="DF263" s="148"/>
      <c r="DG263" s="148"/>
      <c r="DH263" s="148"/>
      <c r="DI263" s="148"/>
      <c r="DJ263" s="148"/>
      <c r="DK263" s="148"/>
      <c r="DL263" s="148"/>
      <c r="DM263" s="148"/>
      <c r="DN263" s="148"/>
    </row>
    <row r="264" customFormat="false" ht="12.75" hidden="false" customHeight="false" outlineLevel="0" collapsed="false">
      <c r="A264" s="0" t="s">
        <v>190</v>
      </c>
      <c r="B264" s="0" t="s">
        <v>193</v>
      </c>
      <c r="C264" s="0" t="n">
        <v>21</v>
      </c>
      <c r="D264" s="0" t="s">
        <v>179</v>
      </c>
      <c r="E264" s="15" t="n">
        <v>0</v>
      </c>
      <c r="F264" s="15" t="n">
        <v>0</v>
      </c>
      <c r="G264" s="148" t="n">
        <v>0</v>
      </c>
      <c r="H264" s="148" t="n">
        <v>0</v>
      </c>
      <c r="I264" s="148" t="n">
        <v>0</v>
      </c>
      <c r="J264" s="148" t="n">
        <v>0</v>
      </c>
      <c r="K264" s="148" t="n">
        <v>0</v>
      </c>
      <c r="L264" s="148" t="n">
        <v>0</v>
      </c>
      <c r="M264" s="148" t="n">
        <v>0</v>
      </c>
      <c r="N264" s="148" t="n">
        <v>0</v>
      </c>
      <c r="O264" s="148" t="n">
        <v>0</v>
      </c>
      <c r="P264" s="148" t="n">
        <v>0</v>
      </c>
      <c r="Q264" s="148" t="n">
        <v>0</v>
      </c>
      <c r="R264" s="148" t="n">
        <v>0</v>
      </c>
      <c r="S264" s="148" t="n">
        <v>0</v>
      </c>
      <c r="T264" s="148" t="n">
        <v>0</v>
      </c>
      <c r="U264" s="148" t="n">
        <v>0</v>
      </c>
      <c r="V264" s="148" t="n">
        <v>0</v>
      </c>
      <c r="W264" s="148" t="n">
        <v>0</v>
      </c>
      <c r="X264" s="148" t="n">
        <v>0</v>
      </c>
      <c r="Y264" s="148" t="n">
        <v>0</v>
      </c>
      <c r="Z264" s="148" t="n">
        <v>0</v>
      </c>
      <c r="AA264" s="148" t="n">
        <v>0</v>
      </c>
      <c r="AB264" s="148" t="n">
        <v>0</v>
      </c>
      <c r="AC264" s="148" t="n">
        <v>0</v>
      </c>
      <c r="AD264" s="148" t="n">
        <v>0</v>
      </c>
      <c r="AE264" s="148" t="n">
        <v>0</v>
      </c>
      <c r="AF264" s="148" t="n">
        <v>0</v>
      </c>
      <c r="AG264" s="148" t="n">
        <v>0</v>
      </c>
      <c r="AH264" s="148" t="n">
        <v>0</v>
      </c>
      <c r="AI264" s="148" t="n">
        <v>0</v>
      </c>
      <c r="AJ264" s="148" t="n">
        <v>0</v>
      </c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  <c r="BI264" s="148"/>
      <c r="BJ264" s="148"/>
      <c r="BK264" s="148"/>
      <c r="BL264" s="148"/>
      <c r="BM264" s="148"/>
      <c r="BN264" s="148"/>
      <c r="BO264" s="148"/>
      <c r="BP264" s="148"/>
      <c r="BQ264" s="148"/>
      <c r="BR264" s="148"/>
      <c r="BS264" s="148"/>
      <c r="BT264" s="148"/>
      <c r="BU264" s="148"/>
      <c r="BV264" s="148"/>
      <c r="BW264" s="148"/>
      <c r="BX264" s="148"/>
      <c r="BY264" s="148"/>
      <c r="BZ264" s="148"/>
      <c r="CA264" s="148"/>
      <c r="CB264" s="148"/>
      <c r="CC264" s="148"/>
      <c r="CD264" s="148"/>
      <c r="CE264" s="148"/>
      <c r="CF264" s="148"/>
      <c r="CG264" s="148"/>
      <c r="CH264" s="148"/>
      <c r="CI264" s="148"/>
      <c r="CJ264" s="148"/>
      <c r="CK264" s="148"/>
      <c r="CL264" s="148"/>
      <c r="CM264" s="148"/>
      <c r="CN264" s="148"/>
      <c r="CO264" s="148"/>
      <c r="CP264" s="148"/>
      <c r="CQ264" s="148"/>
      <c r="CR264" s="148"/>
      <c r="CS264" s="148"/>
      <c r="CT264" s="148"/>
      <c r="CU264" s="148"/>
      <c r="CV264" s="148"/>
      <c r="CW264" s="148"/>
      <c r="CX264" s="148"/>
      <c r="CY264" s="148"/>
      <c r="CZ264" s="148"/>
      <c r="DA264" s="148"/>
      <c r="DB264" s="148"/>
      <c r="DC264" s="148"/>
      <c r="DD264" s="148"/>
      <c r="DE264" s="148"/>
      <c r="DF264" s="148"/>
      <c r="DG264" s="148"/>
      <c r="DH264" s="148"/>
      <c r="DI264" s="148"/>
      <c r="DJ264" s="148"/>
      <c r="DK264" s="148"/>
      <c r="DL264" s="148"/>
      <c r="DM264" s="148"/>
      <c r="DN264" s="148"/>
    </row>
    <row r="265" customFormat="false" ht="12.75" hidden="false" customHeight="false" outlineLevel="0" collapsed="false">
      <c r="A265" s="0" t="s">
        <v>190</v>
      </c>
      <c r="B265" s="0" t="s">
        <v>193</v>
      </c>
      <c r="C265" s="0" t="n">
        <v>22</v>
      </c>
      <c r="D265" s="0" t="s">
        <v>180</v>
      </c>
      <c r="E265" s="15" t="n">
        <v>0</v>
      </c>
      <c r="F265" s="15" t="n">
        <v>0</v>
      </c>
      <c r="G265" s="148" t="n">
        <v>1272389</v>
      </c>
      <c r="H265" s="148" t="n">
        <v>2191053.858</v>
      </c>
      <c r="I265" s="148" t="n">
        <v>-2375592</v>
      </c>
      <c r="J265" s="148" t="n">
        <v>-4090769.424</v>
      </c>
      <c r="K265" s="148" t="n">
        <v>1831703</v>
      </c>
      <c r="L265" s="148" t="n">
        <v>4746620.676</v>
      </c>
      <c r="M265" s="148" t="n">
        <v>-389900</v>
      </c>
      <c r="N265" s="148" t="n">
        <v>-2264232.8</v>
      </c>
      <c r="O265" s="148" t="n">
        <v>-165630</v>
      </c>
      <c r="P265" s="148" t="n">
        <v>-285214.86</v>
      </c>
      <c r="Q265" s="148" t="n">
        <v>172225</v>
      </c>
      <c r="R265" s="148" t="n">
        <v>296571.45</v>
      </c>
      <c r="S265" s="148" t="n">
        <v>-153820</v>
      </c>
      <c r="T265" s="148" t="n">
        <v>-264878.04</v>
      </c>
      <c r="U265" s="148" t="n">
        <v>7420</v>
      </c>
      <c r="V265" s="148" t="n">
        <v>12777.24</v>
      </c>
      <c r="W265" s="148" t="n">
        <v>1952</v>
      </c>
      <c r="X265" s="148" t="n">
        <v>3361.344</v>
      </c>
      <c r="Y265" s="148" t="n">
        <v>-184252</v>
      </c>
      <c r="Z265" s="148" t="n">
        <v>-317281.944</v>
      </c>
      <c r="AA265" s="148" t="n">
        <v>-544017</v>
      </c>
      <c r="AB265" s="148" t="n">
        <v>-936797.274</v>
      </c>
      <c r="AC265" s="148" t="n">
        <v>-462259</v>
      </c>
      <c r="AD265" s="148" t="n">
        <v>-816811.653</v>
      </c>
      <c r="AE265" s="148" t="n">
        <v>0</v>
      </c>
      <c r="AF265" s="148" t="n">
        <v>0</v>
      </c>
      <c r="AG265" s="148" t="n">
        <v>462259</v>
      </c>
      <c r="AH265" s="148" t="n">
        <v>816811.653</v>
      </c>
      <c r="AI265" s="148" t="n">
        <v>0</v>
      </c>
      <c r="AJ265" s="148" t="n">
        <v>0</v>
      </c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  <c r="BI265" s="148"/>
      <c r="BJ265" s="148"/>
      <c r="BK265" s="148"/>
      <c r="BL265" s="148"/>
      <c r="BM265" s="148"/>
      <c r="BN265" s="148"/>
      <c r="BO265" s="148"/>
      <c r="BP265" s="148"/>
      <c r="BQ265" s="148"/>
      <c r="BR265" s="148"/>
      <c r="BS265" s="148"/>
      <c r="BT265" s="148"/>
      <c r="BU265" s="148"/>
      <c r="BV265" s="148"/>
      <c r="BW265" s="148"/>
      <c r="BX265" s="148"/>
      <c r="BY265" s="148"/>
      <c r="BZ265" s="148"/>
      <c r="CA265" s="148"/>
      <c r="CB265" s="148"/>
      <c r="CC265" s="148"/>
      <c r="CD265" s="148"/>
      <c r="CE265" s="148"/>
      <c r="CF265" s="148"/>
      <c r="CG265" s="148"/>
      <c r="CH265" s="148"/>
      <c r="CI265" s="148"/>
      <c r="CJ265" s="148"/>
      <c r="CK265" s="148"/>
      <c r="CL265" s="148"/>
      <c r="CM265" s="148"/>
      <c r="CN265" s="148"/>
      <c r="CO265" s="148"/>
      <c r="CP265" s="148"/>
      <c r="CQ265" s="148"/>
      <c r="CR265" s="148"/>
      <c r="CS265" s="148"/>
      <c r="CT265" s="148"/>
      <c r="CU265" s="148"/>
      <c r="CV265" s="148"/>
      <c r="CW265" s="148"/>
      <c r="CX265" s="148"/>
      <c r="CY265" s="148"/>
      <c r="CZ265" s="148"/>
      <c r="DA265" s="148"/>
      <c r="DB265" s="148"/>
      <c r="DC265" s="148"/>
      <c r="DD265" s="148"/>
      <c r="DE265" s="148"/>
      <c r="DF265" s="148"/>
      <c r="DG265" s="148"/>
      <c r="DH265" s="148"/>
      <c r="DI265" s="148"/>
      <c r="DJ265" s="148"/>
      <c r="DK265" s="148"/>
      <c r="DL265" s="148"/>
      <c r="DM265" s="148"/>
      <c r="DN265" s="148"/>
    </row>
    <row r="266" customFormat="false" ht="12.75" hidden="false" customHeight="false" outlineLevel="0" collapsed="false">
      <c r="A266" s="0" t="s">
        <v>190</v>
      </c>
      <c r="B266" s="0" t="s">
        <v>193</v>
      </c>
      <c r="C266" s="0" t="n">
        <v>23</v>
      </c>
      <c r="D266" s="0" t="s">
        <v>181</v>
      </c>
      <c r="E266" s="15" t="n">
        <v>0</v>
      </c>
      <c r="F266" s="15" t="n">
        <v>0</v>
      </c>
      <c r="G266" s="148" t="n">
        <v>-8455</v>
      </c>
      <c r="H266" s="148" t="n">
        <v>-14500</v>
      </c>
      <c r="I266" s="148" t="n">
        <v>46</v>
      </c>
      <c r="J266" s="148" t="n">
        <v>79</v>
      </c>
      <c r="K266" s="148" t="n">
        <v>-600</v>
      </c>
      <c r="L266" s="148" t="n">
        <v>-1033.2</v>
      </c>
      <c r="M266" s="148" t="n">
        <v>0</v>
      </c>
      <c r="N266" s="148" t="n">
        <v>0</v>
      </c>
      <c r="O266" s="148" t="n">
        <v>0</v>
      </c>
      <c r="P266" s="148" t="n">
        <v>0</v>
      </c>
      <c r="Q266" s="148" t="n">
        <v>0</v>
      </c>
      <c r="R266" s="148" t="n">
        <v>0</v>
      </c>
      <c r="S266" s="148" t="n">
        <v>0</v>
      </c>
      <c r="T266" s="148" t="n">
        <v>0</v>
      </c>
      <c r="U266" s="148" t="n">
        <v>0</v>
      </c>
      <c r="V266" s="148" t="n">
        <v>0</v>
      </c>
      <c r="W266" s="148" t="n">
        <v>0</v>
      </c>
      <c r="X266" s="148" t="n">
        <v>0</v>
      </c>
      <c r="Y266" s="148" t="n">
        <v>0</v>
      </c>
      <c r="Z266" s="148" t="n">
        <v>0</v>
      </c>
      <c r="AA266" s="148" t="n">
        <v>0</v>
      </c>
      <c r="AB266" s="148" t="n">
        <v>0</v>
      </c>
      <c r="AC266" s="148" t="n">
        <v>0</v>
      </c>
      <c r="AD266" s="148" t="n">
        <v>0</v>
      </c>
      <c r="AE266" s="148" t="n">
        <v>0</v>
      </c>
      <c r="AF266" s="148" t="n">
        <v>0</v>
      </c>
      <c r="AG266" s="148" t="n">
        <v>0</v>
      </c>
      <c r="AH266" s="148" t="n">
        <v>0</v>
      </c>
      <c r="AI266" s="148" t="n">
        <v>0</v>
      </c>
      <c r="AJ266" s="148" t="n">
        <v>0</v>
      </c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  <c r="BI266" s="148"/>
      <c r="BJ266" s="148"/>
      <c r="BK266" s="148"/>
      <c r="BL266" s="148"/>
      <c r="BM266" s="148"/>
      <c r="BN266" s="148"/>
      <c r="BO266" s="148"/>
      <c r="BP266" s="148"/>
      <c r="BQ266" s="148"/>
      <c r="BR266" s="148"/>
      <c r="BS266" s="148"/>
      <c r="BT266" s="148"/>
      <c r="BU266" s="148"/>
      <c r="BV266" s="148"/>
      <c r="BW266" s="148"/>
      <c r="BX266" s="148"/>
      <c r="BY266" s="148"/>
      <c r="BZ266" s="148"/>
      <c r="CA266" s="148"/>
      <c r="CB266" s="148"/>
      <c r="CC266" s="148"/>
      <c r="CD266" s="148"/>
      <c r="CE266" s="148"/>
      <c r="CF266" s="148"/>
      <c r="CG266" s="148"/>
      <c r="CH266" s="148"/>
      <c r="CI266" s="148"/>
      <c r="CJ266" s="148"/>
      <c r="CK266" s="148"/>
      <c r="CL266" s="148"/>
      <c r="CM266" s="148"/>
      <c r="CN266" s="148"/>
      <c r="CO266" s="148"/>
      <c r="CP266" s="148"/>
      <c r="CQ266" s="148"/>
      <c r="CR266" s="148"/>
      <c r="CS266" s="148"/>
      <c r="CT266" s="148"/>
      <c r="CU266" s="148"/>
      <c r="CV266" s="148"/>
      <c r="CW266" s="148"/>
      <c r="CX266" s="148"/>
      <c r="CY266" s="148"/>
      <c r="CZ266" s="148"/>
      <c r="DA266" s="148"/>
      <c r="DB266" s="148"/>
      <c r="DC266" s="148"/>
      <c r="DD266" s="148"/>
      <c r="DE266" s="148"/>
      <c r="DF266" s="148"/>
      <c r="DG266" s="148"/>
      <c r="DH266" s="148"/>
      <c r="DI266" s="148"/>
      <c r="DJ266" s="148"/>
      <c r="DK266" s="148"/>
      <c r="DL266" s="148"/>
      <c r="DM266" s="148"/>
      <c r="DN266" s="148"/>
    </row>
    <row r="267" customFormat="false" ht="12.75" hidden="false" customHeight="false" outlineLevel="0" collapsed="false">
      <c r="A267" s="0" t="s">
        <v>190</v>
      </c>
      <c r="B267" s="0" t="s">
        <v>193</v>
      </c>
      <c r="C267" s="0" t="n">
        <v>24</v>
      </c>
      <c r="D267" s="0" t="s">
        <v>72</v>
      </c>
      <c r="E267" s="15" t="n">
        <v>-27994765</v>
      </c>
      <c r="F267" s="15" t="n">
        <v>-352978.04</v>
      </c>
      <c r="G267" s="148" t="n">
        <v>-30381175</v>
      </c>
      <c r="H267" s="148" t="n">
        <v>-254596.35</v>
      </c>
      <c r="I267" s="148" t="n">
        <v>12168436</v>
      </c>
      <c r="J267" s="148" t="n">
        <v>408625.35</v>
      </c>
      <c r="K267" s="148" t="n">
        <v>1240000</v>
      </c>
      <c r="L267" s="148" t="n">
        <v>5014.2</v>
      </c>
      <c r="M267" s="148" t="n">
        <v>-815337</v>
      </c>
      <c r="N267" s="148" t="n">
        <v>-344724.43</v>
      </c>
      <c r="O267" s="148" t="n">
        <v>-29032</v>
      </c>
      <c r="P267" s="148" t="n">
        <v>0</v>
      </c>
      <c r="Q267" s="148" t="n">
        <v>29032</v>
      </c>
      <c r="R267" s="148" t="n">
        <v>-568246.65</v>
      </c>
      <c r="S267" s="148" t="n">
        <v>0</v>
      </c>
      <c r="T267" s="148" t="n">
        <v>330</v>
      </c>
      <c r="U267" s="148" t="n">
        <v>710453</v>
      </c>
      <c r="V267" s="148" t="n">
        <v>-7.77</v>
      </c>
      <c r="W267" s="148" t="n">
        <v>-28882</v>
      </c>
      <c r="X267" s="148" t="n">
        <v>364.63</v>
      </c>
      <c r="Y267" s="148" t="n">
        <v>0</v>
      </c>
      <c r="Z267" s="148" t="n">
        <v>0</v>
      </c>
      <c r="AA267" s="148" t="n">
        <v>242043</v>
      </c>
      <c r="AB267" s="148" t="n">
        <v>1947.58</v>
      </c>
      <c r="AC267" s="148" t="n">
        <v>0</v>
      </c>
      <c r="AD267" s="148" t="n">
        <v>0</v>
      </c>
      <c r="AE267" s="148" t="n">
        <v>0</v>
      </c>
      <c r="AF267" s="148" t="n">
        <v>0</v>
      </c>
      <c r="AG267" s="148" t="n">
        <v>0</v>
      </c>
      <c r="AH267" s="148" t="n">
        <v>0</v>
      </c>
      <c r="AI267" s="148" t="n">
        <v>0</v>
      </c>
      <c r="AJ267" s="148" t="n">
        <v>0</v>
      </c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  <c r="BI267" s="148"/>
      <c r="BJ267" s="148"/>
      <c r="BK267" s="148"/>
      <c r="BL267" s="148"/>
      <c r="BM267" s="148"/>
      <c r="BN267" s="148"/>
      <c r="BO267" s="148"/>
      <c r="BP267" s="148"/>
      <c r="BQ267" s="148"/>
      <c r="BR267" s="148"/>
      <c r="BS267" s="148"/>
      <c r="BT267" s="148"/>
      <c r="BU267" s="148"/>
      <c r="BV267" s="148"/>
      <c r="BW267" s="148"/>
      <c r="BX267" s="148"/>
      <c r="BY267" s="148"/>
      <c r="BZ267" s="148"/>
      <c r="CA267" s="148"/>
      <c r="CB267" s="148"/>
      <c r="CC267" s="148"/>
      <c r="CD267" s="148"/>
      <c r="CE267" s="148"/>
      <c r="CF267" s="148"/>
      <c r="CG267" s="148"/>
      <c r="CH267" s="148"/>
      <c r="CI267" s="148"/>
      <c r="CJ267" s="148"/>
      <c r="CK267" s="148"/>
      <c r="CL267" s="148"/>
      <c r="CM267" s="148"/>
      <c r="CN267" s="148"/>
      <c r="CO267" s="148"/>
      <c r="CP267" s="148"/>
      <c r="CQ267" s="148"/>
      <c r="CR267" s="148"/>
      <c r="CS267" s="148"/>
      <c r="CT267" s="148"/>
      <c r="CU267" s="148"/>
      <c r="CV267" s="148"/>
      <c r="CW267" s="148"/>
      <c r="CX267" s="148"/>
      <c r="CY267" s="148"/>
      <c r="CZ267" s="148"/>
      <c r="DA267" s="148"/>
      <c r="DB267" s="148"/>
      <c r="DC267" s="148"/>
      <c r="DD267" s="148"/>
      <c r="DE267" s="148"/>
      <c r="DF267" s="148"/>
      <c r="DG267" s="148"/>
      <c r="DH267" s="148"/>
      <c r="DI267" s="148"/>
      <c r="DJ267" s="148"/>
      <c r="DK267" s="148"/>
      <c r="DL267" s="148"/>
      <c r="DM267" s="148"/>
      <c r="DN267" s="148"/>
    </row>
    <row r="268" customFormat="false" ht="12.75" hidden="false" customHeight="false" outlineLevel="0" collapsed="false">
      <c r="A268" s="0" t="s">
        <v>190</v>
      </c>
      <c r="B268" s="0" t="s">
        <v>193</v>
      </c>
      <c r="C268" s="0" t="n">
        <v>25</v>
      </c>
      <c r="D268" s="0" t="s">
        <v>73</v>
      </c>
      <c r="E268" s="15" t="n">
        <v>0</v>
      </c>
      <c r="F268" s="15" t="n">
        <v>0</v>
      </c>
      <c r="G268" s="148" t="n">
        <v>0</v>
      </c>
      <c r="H268" s="148" t="n">
        <v>0</v>
      </c>
      <c r="I268" s="148" t="n">
        <v>0</v>
      </c>
      <c r="J268" s="148" t="n">
        <v>0</v>
      </c>
      <c r="K268" s="148" t="n">
        <v>0</v>
      </c>
      <c r="L268" s="148" t="n">
        <v>0</v>
      </c>
      <c r="M268" s="148" t="n">
        <v>0</v>
      </c>
      <c r="N268" s="148" t="n">
        <v>0</v>
      </c>
      <c r="O268" s="148" t="n">
        <v>0</v>
      </c>
      <c r="P268" s="148" t="n">
        <v>0</v>
      </c>
      <c r="Q268" s="148" t="n">
        <v>0</v>
      </c>
      <c r="R268" s="148" t="n">
        <v>0</v>
      </c>
      <c r="S268" s="148" t="n">
        <v>0</v>
      </c>
      <c r="T268" s="148" t="n">
        <v>0</v>
      </c>
      <c r="U268" s="148" t="n">
        <v>0</v>
      </c>
      <c r="V268" s="148" t="n">
        <v>0</v>
      </c>
      <c r="W268" s="148" t="n">
        <v>0</v>
      </c>
      <c r="X268" s="148" t="n">
        <v>0</v>
      </c>
      <c r="Y268" s="148" t="n">
        <v>0</v>
      </c>
      <c r="Z268" s="148" t="n">
        <v>0</v>
      </c>
      <c r="AA268" s="148" t="n">
        <v>0</v>
      </c>
      <c r="AB268" s="148" t="n">
        <v>0</v>
      </c>
      <c r="AC268" s="148" t="n">
        <v>0</v>
      </c>
      <c r="AD268" s="148" t="n">
        <v>0</v>
      </c>
      <c r="AE268" s="148" t="n">
        <v>0</v>
      </c>
      <c r="AF268" s="148" t="n">
        <v>0</v>
      </c>
      <c r="AG268" s="148" t="n">
        <v>0</v>
      </c>
      <c r="AH268" s="148" t="n">
        <v>0</v>
      </c>
      <c r="AI268" s="148" t="n">
        <v>0</v>
      </c>
      <c r="AJ268" s="148" t="n">
        <v>0</v>
      </c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  <c r="BI268" s="148"/>
      <c r="BJ268" s="148"/>
      <c r="BK268" s="148"/>
      <c r="BL268" s="148"/>
      <c r="BM268" s="148"/>
      <c r="BN268" s="148"/>
      <c r="BO268" s="148"/>
      <c r="BP268" s="148"/>
      <c r="BQ268" s="148"/>
      <c r="BR268" s="148"/>
      <c r="BS268" s="148"/>
      <c r="BT268" s="148"/>
      <c r="BU268" s="148"/>
      <c r="BV268" s="148"/>
      <c r="BW268" s="148"/>
      <c r="BX268" s="148"/>
      <c r="BY268" s="148"/>
      <c r="BZ268" s="148"/>
      <c r="CA268" s="148"/>
      <c r="CB268" s="148"/>
      <c r="CC268" s="148"/>
      <c r="CD268" s="148"/>
      <c r="CE268" s="148"/>
      <c r="CF268" s="148"/>
      <c r="CG268" s="148"/>
      <c r="CH268" s="148"/>
      <c r="CI268" s="148"/>
      <c r="CJ268" s="148"/>
      <c r="CK268" s="148"/>
      <c r="CL268" s="148"/>
      <c r="CM268" s="148"/>
      <c r="CN268" s="148"/>
      <c r="CO268" s="148"/>
      <c r="CP268" s="148"/>
      <c r="CQ268" s="148"/>
      <c r="CR268" s="148"/>
      <c r="CS268" s="148"/>
      <c r="CT268" s="148"/>
      <c r="CU268" s="148"/>
      <c r="CV268" s="148"/>
      <c r="CW268" s="148"/>
      <c r="CX268" s="148"/>
      <c r="CY268" s="148"/>
      <c r="CZ268" s="148"/>
      <c r="DA268" s="148"/>
      <c r="DB268" s="148"/>
      <c r="DC268" s="148"/>
      <c r="DD268" s="148"/>
      <c r="DE268" s="148"/>
      <c r="DF268" s="148"/>
      <c r="DG268" s="148"/>
      <c r="DH268" s="148"/>
      <c r="DI268" s="148"/>
      <c r="DJ268" s="148"/>
      <c r="DK268" s="148"/>
      <c r="DL268" s="148"/>
      <c r="DM268" s="148"/>
      <c r="DN268" s="148"/>
    </row>
    <row r="269" customFormat="false" ht="12.75" hidden="false" customHeight="false" outlineLevel="0" collapsed="false">
      <c r="A269" s="0" t="s">
        <v>190</v>
      </c>
      <c r="B269" s="0" t="s">
        <v>193</v>
      </c>
      <c r="C269" s="0" t="n">
        <v>26</v>
      </c>
      <c r="D269" s="0" t="s">
        <v>182</v>
      </c>
      <c r="E269" s="15" t="n">
        <v>0</v>
      </c>
      <c r="F269" s="15" t="n">
        <v>0</v>
      </c>
      <c r="G269" s="148" t="n">
        <v>0</v>
      </c>
      <c r="H269" s="148" t="n">
        <v>-970.66</v>
      </c>
      <c r="I269" s="148" t="n">
        <v>0</v>
      </c>
      <c r="J269" s="148" t="n">
        <v>0</v>
      </c>
      <c r="K269" s="148" t="n">
        <v>0</v>
      </c>
      <c r="L269" s="148" t="n">
        <v>0</v>
      </c>
      <c r="M269" s="148" t="n">
        <v>0</v>
      </c>
      <c r="N269" s="148" t="n">
        <v>0</v>
      </c>
      <c r="O269" s="148" t="n">
        <v>0</v>
      </c>
      <c r="P269" s="148" t="n">
        <v>0</v>
      </c>
      <c r="Q269" s="148" t="n">
        <v>0</v>
      </c>
      <c r="R269" s="148" t="n">
        <v>0</v>
      </c>
      <c r="S269" s="148" t="n">
        <v>0</v>
      </c>
      <c r="T269" s="148" t="n">
        <v>200</v>
      </c>
      <c r="U269" s="148" t="n">
        <v>0</v>
      </c>
      <c r="V269" s="148" t="n">
        <v>0</v>
      </c>
      <c r="W269" s="148" t="n">
        <v>0</v>
      </c>
      <c r="X269" s="148" t="n">
        <v>0</v>
      </c>
      <c r="Y269" s="148" t="n">
        <v>0</v>
      </c>
      <c r="Z269" s="148" t="n">
        <v>0</v>
      </c>
      <c r="AA269" s="148" t="n">
        <v>0</v>
      </c>
      <c r="AB269" s="148" t="n">
        <v>0</v>
      </c>
      <c r="AC269" s="148" t="n">
        <v>0</v>
      </c>
      <c r="AD269" s="148" t="n">
        <v>0</v>
      </c>
      <c r="AE269" s="148" t="n">
        <v>0</v>
      </c>
      <c r="AF269" s="148" t="n">
        <v>0</v>
      </c>
      <c r="AG269" s="148" t="n">
        <v>0</v>
      </c>
      <c r="AH269" s="148" t="n">
        <v>0</v>
      </c>
      <c r="AI269" s="148" t="n">
        <v>0</v>
      </c>
      <c r="AJ269" s="148" t="n">
        <v>0</v>
      </c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  <c r="BI269" s="148"/>
      <c r="BJ269" s="148"/>
      <c r="BK269" s="148"/>
      <c r="BL269" s="148"/>
      <c r="BM269" s="148"/>
      <c r="BN269" s="148"/>
      <c r="BO269" s="148"/>
      <c r="BP269" s="148"/>
      <c r="BQ269" s="148"/>
      <c r="BR269" s="148"/>
      <c r="BS269" s="148"/>
      <c r="BT269" s="148"/>
      <c r="BU269" s="148"/>
      <c r="BV269" s="148"/>
      <c r="BW269" s="148"/>
      <c r="BX269" s="148"/>
      <c r="BY269" s="148"/>
      <c r="BZ269" s="148"/>
      <c r="CA269" s="148"/>
      <c r="CB269" s="148"/>
      <c r="CC269" s="148"/>
      <c r="CD269" s="148"/>
      <c r="CE269" s="148"/>
      <c r="CF269" s="148"/>
      <c r="CG269" s="148"/>
      <c r="CH269" s="148"/>
      <c r="CI269" s="148"/>
      <c r="CJ269" s="148"/>
      <c r="CK269" s="148"/>
      <c r="CL269" s="148"/>
      <c r="CM269" s="148"/>
      <c r="CN269" s="148"/>
      <c r="CO269" s="148"/>
      <c r="CP269" s="148"/>
      <c r="CQ269" s="148"/>
      <c r="CR269" s="148"/>
      <c r="CS269" s="148"/>
      <c r="CT269" s="148"/>
      <c r="CU269" s="148"/>
      <c r="CV269" s="148"/>
      <c r="CW269" s="148"/>
      <c r="CX269" s="148"/>
      <c r="CY269" s="148"/>
      <c r="CZ269" s="148"/>
      <c r="DA269" s="148"/>
      <c r="DB269" s="148"/>
      <c r="DC269" s="148"/>
      <c r="DD269" s="148"/>
      <c r="DE269" s="148"/>
      <c r="DF269" s="148"/>
      <c r="DG269" s="148"/>
      <c r="DH269" s="148"/>
      <c r="DI269" s="148"/>
      <c r="DJ269" s="148"/>
      <c r="DK269" s="148"/>
      <c r="DL269" s="148"/>
      <c r="DM269" s="148"/>
      <c r="DN269" s="148"/>
    </row>
    <row r="270" customFormat="false" ht="12.75" hidden="false" customHeight="false" outlineLevel="0" collapsed="false">
      <c r="A270" s="0" t="s">
        <v>190</v>
      </c>
      <c r="B270" s="0" t="s">
        <v>193</v>
      </c>
      <c r="C270" s="0" t="n">
        <v>27</v>
      </c>
      <c r="D270" s="0" t="s">
        <v>183</v>
      </c>
      <c r="E270" s="15" t="n">
        <v>0</v>
      </c>
      <c r="F270" s="15" t="n">
        <v>0</v>
      </c>
      <c r="G270" s="148" t="n">
        <v>0</v>
      </c>
      <c r="H270" s="148" t="n">
        <v>0</v>
      </c>
      <c r="I270" s="148" t="n">
        <v>0</v>
      </c>
      <c r="J270" s="148" t="n">
        <v>0</v>
      </c>
      <c r="K270" s="148" t="n">
        <v>0</v>
      </c>
      <c r="L270" s="148" t="n">
        <v>0</v>
      </c>
      <c r="M270" s="148" t="n">
        <v>0</v>
      </c>
      <c r="N270" s="148" t="n">
        <v>0</v>
      </c>
      <c r="O270" s="148" t="n">
        <v>0</v>
      </c>
      <c r="P270" s="148" t="n">
        <v>0</v>
      </c>
      <c r="Q270" s="148" t="n">
        <v>0</v>
      </c>
      <c r="R270" s="148" t="n">
        <v>0</v>
      </c>
      <c r="S270" s="148" t="n">
        <v>0</v>
      </c>
      <c r="T270" s="148" t="n">
        <v>0</v>
      </c>
      <c r="U270" s="148" t="n">
        <v>0</v>
      </c>
      <c r="V270" s="148" t="n">
        <v>0</v>
      </c>
      <c r="W270" s="148" t="n">
        <v>0</v>
      </c>
      <c r="X270" s="148" t="n">
        <v>0</v>
      </c>
      <c r="Y270" s="148" t="n">
        <v>0</v>
      </c>
      <c r="Z270" s="148" t="n">
        <v>0</v>
      </c>
      <c r="AA270" s="148" t="n">
        <v>0</v>
      </c>
      <c r="AB270" s="148" t="n">
        <v>0</v>
      </c>
      <c r="AC270" s="148" t="n">
        <v>0</v>
      </c>
      <c r="AD270" s="148" t="n">
        <v>0</v>
      </c>
      <c r="AE270" s="148" t="n">
        <v>0</v>
      </c>
      <c r="AF270" s="148" t="n">
        <v>0</v>
      </c>
      <c r="AG270" s="148" t="n">
        <v>0</v>
      </c>
      <c r="AH270" s="148" t="n">
        <v>0</v>
      </c>
      <c r="AI270" s="148" t="n">
        <v>0</v>
      </c>
      <c r="AJ270" s="148" t="n">
        <v>0</v>
      </c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  <c r="BI270" s="148"/>
      <c r="BJ270" s="148"/>
      <c r="BK270" s="148"/>
      <c r="BL270" s="148"/>
      <c r="BM270" s="148"/>
      <c r="BN270" s="148"/>
      <c r="BO270" s="148"/>
      <c r="BP270" s="148"/>
      <c r="BQ270" s="148"/>
      <c r="BR270" s="148"/>
      <c r="BS270" s="148"/>
      <c r="BT270" s="148"/>
      <c r="BU270" s="148"/>
      <c r="BV270" s="148"/>
      <c r="BW270" s="148"/>
      <c r="BX270" s="148"/>
      <c r="BY270" s="148"/>
      <c r="BZ270" s="148"/>
      <c r="CA270" s="148"/>
      <c r="CB270" s="148"/>
      <c r="CC270" s="148"/>
      <c r="CD270" s="148"/>
      <c r="CE270" s="148"/>
      <c r="CF270" s="148"/>
      <c r="CG270" s="148"/>
      <c r="CH270" s="148"/>
      <c r="CI270" s="148"/>
      <c r="CJ270" s="148"/>
      <c r="CK270" s="148"/>
      <c r="CL270" s="148"/>
      <c r="CM270" s="148"/>
      <c r="CN270" s="148"/>
      <c r="CO270" s="148"/>
      <c r="CP270" s="148"/>
      <c r="CQ270" s="148"/>
      <c r="CR270" s="148"/>
      <c r="CS270" s="148"/>
      <c r="CT270" s="148"/>
      <c r="CU270" s="148"/>
      <c r="CV270" s="148"/>
      <c r="CW270" s="148"/>
      <c r="CX270" s="148"/>
      <c r="CY270" s="148"/>
      <c r="CZ270" s="148"/>
      <c r="DA270" s="148"/>
      <c r="DB270" s="148"/>
      <c r="DC270" s="148"/>
      <c r="DD270" s="148"/>
      <c r="DE270" s="148"/>
      <c r="DF270" s="148"/>
      <c r="DG270" s="148"/>
      <c r="DH270" s="148"/>
      <c r="DI270" s="148"/>
      <c r="DJ270" s="148"/>
      <c r="DK270" s="148"/>
      <c r="DL270" s="148"/>
      <c r="DM270" s="148"/>
      <c r="DN270" s="148"/>
    </row>
    <row r="271" customFormat="false" ht="12.75" hidden="false" customHeight="false" outlineLevel="0" collapsed="false">
      <c r="A271" s="0" t="s">
        <v>190</v>
      </c>
      <c r="B271" s="0" t="s">
        <v>193</v>
      </c>
      <c r="C271" s="0" t="n">
        <v>28</v>
      </c>
      <c r="D271" s="0" t="s">
        <v>184</v>
      </c>
      <c r="E271" s="15" t="n">
        <v>0</v>
      </c>
      <c r="F271" s="15" t="n">
        <v>-792477.65</v>
      </c>
      <c r="G271" s="148" t="n">
        <v>0</v>
      </c>
      <c r="H271" s="148" t="n">
        <v>0</v>
      </c>
      <c r="I271" s="148" t="n">
        <v>12919583</v>
      </c>
      <c r="J271" s="148" t="n">
        <v>21914.03</v>
      </c>
      <c r="K271" s="148" t="n">
        <v>-446963</v>
      </c>
      <c r="L271" s="148" t="n">
        <v>-17.94</v>
      </c>
      <c r="M271" s="148" t="n">
        <v>-828041</v>
      </c>
      <c r="N271" s="148" t="n">
        <v>-19549.21</v>
      </c>
      <c r="O271" s="148" t="n">
        <v>23534</v>
      </c>
      <c r="P271" s="148" t="n">
        <v>-243.32</v>
      </c>
      <c r="Q271" s="148" t="n">
        <v>-14</v>
      </c>
      <c r="R271" s="148" t="n">
        <v>792484.65</v>
      </c>
      <c r="S271" s="148" t="n">
        <v>6783</v>
      </c>
      <c r="T271" s="148" t="n">
        <v>-3</v>
      </c>
      <c r="U271" s="148" t="n">
        <v>0</v>
      </c>
      <c r="V271" s="148" t="n">
        <v>-0.03</v>
      </c>
      <c r="W271" s="148" t="n">
        <v>0</v>
      </c>
      <c r="X271" s="148" t="n">
        <v>0</v>
      </c>
      <c r="Y271" s="148" t="n">
        <v>0</v>
      </c>
      <c r="Z271" s="148" t="n">
        <v>0</v>
      </c>
      <c r="AA271" s="148" t="n">
        <v>0</v>
      </c>
      <c r="AB271" s="148" t="n">
        <v>0</v>
      </c>
      <c r="AC271" s="148" t="n">
        <v>0</v>
      </c>
      <c r="AD271" s="148" t="n">
        <v>0</v>
      </c>
      <c r="AE271" s="148" t="n">
        <v>0</v>
      </c>
      <c r="AF271" s="148" t="n">
        <v>0</v>
      </c>
      <c r="AG271" s="148" t="n">
        <v>0</v>
      </c>
      <c r="AH271" s="148" t="n">
        <v>0</v>
      </c>
      <c r="AI271" s="148" t="n">
        <v>0</v>
      </c>
      <c r="AJ271" s="148" t="n">
        <v>0</v>
      </c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  <c r="BI271" s="148"/>
      <c r="BJ271" s="148"/>
      <c r="BK271" s="148"/>
      <c r="BL271" s="148"/>
      <c r="BM271" s="148"/>
      <c r="BN271" s="148"/>
      <c r="BO271" s="148"/>
      <c r="BP271" s="148"/>
      <c r="BQ271" s="148"/>
      <c r="BR271" s="148"/>
      <c r="BS271" s="148"/>
      <c r="BT271" s="148"/>
      <c r="BU271" s="148"/>
      <c r="BV271" s="148"/>
      <c r="BW271" s="148"/>
      <c r="BX271" s="148"/>
      <c r="BY271" s="148"/>
      <c r="BZ271" s="148"/>
      <c r="CA271" s="148"/>
      <c r="CB271" s="148"/>
      <c r="CC271" s="148"/>
      <c r="CD271" s="148"/>
      <c r="CE271" s="148"/>
      <c r="CF271" s="148"/>
      <c r="CG271" s="148"/>
      <c r="CH271" s="148"/>
      <c r="CI271" s="148"/>
      <c r="CJ271" s="148"/>
      <c r="CK271" s="148"/>
      <c r="CL271" s="148"/>
      <c r="CM271" s="148"/>
      <c r="CN271" s="148"/>
      <c r="CO271" s="148"/>
      <c r="CP271" s="148"/>
      <c r="CQ271" s="148"/>
      <c r="CR271" s="148"/>
      <c r="CS271" s="148"/>
      <c r="CT271" s="148"/>
      <c r="CU271" s="148"/>
      <c r="CV271" s="148"/>
      <c r="CW271" s="148"/>
      <c r="CX271" s="148"/>
      <c r="CY271" s="148"/>
      <c r="CZ271" s="148"/>
      <c r="DA271" s="148"/>
      <c r="DB271" s="148"/>
      <c r="DC271" s="148"/>
      <c r="DD271" s="148"/>
      <c r="DE271" s="148"/>
      <c r="DF271" s="148"/>
      <c r="DG271" s="148"/>
      <c r="DH271" s="148"/>
      <c r="DI271" s="148"/>
      <c r="DJ271" s="148"/>
      <c r="DK271" s="148"/>
      <c r="DL271" s="148"/>
      <c r="DM271" s="148"/>
      <c r="DN271" s="148"/>
    </row>
    <row r="272" customFormat="false" ht="12.75" hidden="false" customHeight="false" outlineLevel="0" collapsed="false">
      <c r="A272" s="0" t="s">
        <v>190</v>
      </c>
      <c r="B272" s="0" t="s">
        <v>193</v>
      </c>
      <c r="C272" s="0" t="n">
        <v>29</v>
      </c>
      <c r="D272" s="0" t="s">
        <v>185</v>
      </c>
      <c r="E272" s="15" t="n">
        <v>0</v>
      </c>
      <c r="F272" s="15" t="n">
        <v>0</v>
      </c>
      <c r="G272" s="148" t="n">
        <v>0</v>
      </c>
      <c r="H272" s="148" t="n">
        <v>0</v>
      </c>
      <c r="I272" s="148" t="n">
        <v>0</v>
      </c>
      <c r="J272" s="148" t="n">
        <v>0</v>
      </c>
      <c r="K272" s="148" t="n">
        <v>0</v>
      </c>
      <c r="L272" s="148" t="n">
        <v>0</v>
      </c>
      <c r="M272" s="148" t="n">
        <v>0</v>
      </c>
      <c r="N272" s="148" t="n">
        <v>0</v>
      </c>
      <c r="O272" s="148" t="n">
        <v>0</v>
      </c>
      <c r="P272" s="148" t="n">
        <v>0</v>
      </c>
      <c r="Q272" s="148" t="n">
        <v>0</v>
      </c>
      <c r="R272" s="148" t="n">
        <v>0</v>
      </c>
      <c r="S272" s="148" t="n">
        <v>0</v>
      </c>
      <c r="T272" s="148" t="n">
        <v>0</v>
      </c>
      <c r="U272" s="148" t="n">
        <v>0</v>
      </c>
      <c r="V272" s="148" t="n">
        <v>0</v>
      </c>
      <c r="W272" s="148" t="n">
        <v>0</v>
      </c>
      <c r="X272" s="148" t="n">
        <v>0</v>
      </c>
      <c r="Y272" s="148" t="n">
        <v>0</v>
      </c>
      <c r="Z272" s="148" t="n">
        <v>0</v>
      </c>
      <c r="AA272" s="148" t="n">
        <v>0</v>
      </c>
      <c r="AB272" s="148" t="n">
        <v>0</v>
      </c>
      <c r="AC272" s="148" t="n">
        <v>0</v>
      </c>
      <c r="AD272" s="148" t="n">
        <v>0</v>
      </c>
      <c r="AE272" s="148" t="n">
        <v>0</v>
      </c>
      <c r="AF272" s="148" t="n">
        <v>0</v>
      </c>
      <c r="AG272" s="148" t="n">
        <v>0</v>
      </c>
      <c r="AH272" s="148" t="n">
        <v>0</v>
      </c>
      <c r="AI272" s="148" t="n">
        <v>0</v>
      </c>
      <c r="AJ272" s="148" t="n">
        <v>0</v>
      </c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48"/>
      <c r="BB272" s="148"/>
      <c r="BC272" s="148"/>
      <c r="BD272" s="148"/>
      <c r="BE272" s="148"/>
      <c r="BF272" s="148"/>
      <c r="BG272" s="148"/>
      <c r="BH272" s="148"/>
      <c r="BI272" s="148"/>
      <c r="BJ272" s="148"/>
      <c r="BK272" s="148"/>
      <c r="BL272" s="148"/>
      <c r="BM272" s="148"/>
      <c r="BN272" s="148"/>
      <c r="BO272" s="148"/>
      <c r="BP272" s="148"/>
      <c r="BQ272" s="148"/>
      <c r="BR272" s="148"/>
      <c r="BS272" s="148"/>
      <c r="BT272" s="148"/>
      <c r="BU272" s="148"/>
      <c r="BV272" s="148"/>
      <c r="BW272" s="148"/>
      <c r="BX272" s="148"/>
      <c r="BY272" s="148"/>
      <c r="BZ272" s="148"/>
      <c r="CA272" s="148"/>
      <c r="CB272" s="148"/>
      <c r="CC272" s="148"/>
      <c r="CD272" s="148"/>
      <c r="CE272" s="148"/>
      <c r="CF272" s="148"/>
      <c r="CG272" s="148"/>
      <c r="CH272" s="148"/>
      <c r="CI272" s="148"/>
      <c r="CJ272" s="148"/>
      <c r="CK272" s="148"/>
      <c r="CL272" s="148"/>
      <c r="CM272" s="148"/>
      <c r="CN272" s="148"/>
      <c r="CO272" s="148"/>
      <c r="CP272" s="148"/>
      <c r="CQ272" s="148"/>
      <c r="CR272" s="148"/>
      <c r="CS272" s="148"/>
      <c r="CT272" s="148"/>
      <c r="CU272" s="148"/>
      <c r="CV272" s="148"/>
      <c r="CW272" s="148"/>
      <c r="CX272" s="148"/>
      <c r="CY272" s="148"/>
      <c r="CZ272" s="148"/>
      <c r="DA272" s="148"/>
      <c r="DB272" s="148"/>
      <c r="DC272" s="148"/>
      <c r="DD272" s="148"/>
      <c r="DE272" s="148"/>
      <c r="DF272" s="148"/>
      <c r="DG272" s="148"/>
      <c r="DH272" s="148"/>
      <c r="DI272" s="148"/>
      <c r="DJ272" s="148"/>
      <c r="DK272" s="148"/>
      <c r="DL272" s="148"/>
      <c r="DM272" s="148"/>
      <c r="DN272" s="148"/>
    </row>
    <row r="273" customFormat="false" ht="12.75" hidden="false" customHeight="false" outlineLevel="0" collapsed="false">
      <c r="A273" s="0" t="s">
        <v>190</v>
      </c>
      <c r="B273" s="0" t="s">
        <v>193</v>
      </c>
      <c r="C273" s="0" t="n">
        <v>30</v>
      </c>
      <c r="D273" s="0" t="s">
        <v>186</v>
      </c>
      <c r="E273" s="15" t="n">
        <v>0</v>
      </c>
      <c r="F273" s="15" t="n">
        <v>0</v>
      </c>
      <c r="G273" s="148" t="n">
        <v>0</v>
      </c>
      <c r="H273" s="148" t="n">
        <v>0</v>
      </c>
      <c r="I273" s="148" t="n">
        <v>0</v>
      </c>
      <c r="J273" s="148" t="n">
        <v>0</v>
      </c>
      <c r="K273" s="148" t="n">
        <v>0</v>
      </c>
      <c r="L273" s="148" t="n">
        <v>0</v>
      </c>
      <c r="M273" s="148" t="n">
        <v>0</v>
      </c>
      <c r="N273" s="148" t="n">
        <v>0</v>
      </c>
      <c r="O273" s="148" t="n">
        <v>0</v>
      </c>
      <c r="P273" s="148" t="n">
        <v>0</v>
      </c>
      <c r="Q273" s="148" t="n">
        <v>0</v>
      </c>
      <c r="R273" s="148" t="n">
        <v>0</v>
      </c>
      <c r="S273" s="148" t="n">
        <v>0</v>
      </c>
      <c r="T273" s="148" t="n">
        <v>0</v>
      </c>
      <c r="U273" s="148" t="n">
        <v>0</v>
      </c>
      <c r="V273" s="148" t="n">
        <v>0</v>
      </c>
      <c r="W273" s="148" t="n">
        <v>0</v>
      </c>
      <c r="X273" s="148" t="n">
        <v>0</v>
      </c>
      <c r="Y273" s="148" t="n">
        <v>0</v>
      </c>
      <c r="Z273" s="148" t="n">
        <v>0</v>
      </c>
      <c r="AA273" s="148" t="n">
        <v>0</v>
      </c>
      <c r="AB273" s="148" t="n">
        <v>0</v>
      </c>
      <c r="AC273" s="148" t="n">
        <v>0</v>
      </c>
      <c r="AD273" s="148" t="n">
        <v>0</v>
      </c>
      <c r="AE273" s="148" t="n">
        <v>0</v>
      </c>
      <c r="AF273" s="148" t="n">
        <v>0</v>
      </c>
      <c r="AG273" s="148" t="n">
        <v>0</v>
      </c>
      <c r="AH273" s="148" t="n">
        <v>0</v>
      </c>
      <c r="AI273" s="148" t="n">
        <v>0</v>
      </c>
      <c r="AJ273" s="148" t="n">
        <v>0</v>
      </c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48"/>
      <c r="BB273" s="148"/>
      <c r="BC273" s="148"/>
      <c r="BD273" s="148"/>
      <c r="BE273" s="148"/>
      <c r="BF273" s="148"/>
      <c r="BG273" s="148"/>
      <c r="BH273" s="148"/>
      <c r="BI273" s="148"/>
      <c r="BJ273" s="148"/>
      <c r="BK273" s="148"/>
      <c r="BL273" s="148"/>
      <c r="BM273" s="148"/>
      <c r="BN273" s="148"/>
      <c r="BO273" s="148"/>
      <c r="BP273" s="148"/>
      <c r="BQ273" s="148"/>
      <c r="BR273" s="148"/>
      <c r="BS273" s="148"/>
      <c r="BT273" s="148"/>
      <c r="BU273" s="148"/>
      <c r="BV273" s="148"/>
      <c r="BW273" s="148"/>
      <c r="BX273" s="148"/>
      <c r="BY273" s="148"/>
      <c r="BZ273" s="148"/>
      <c r="CA273" s="148"/>
      <c r="CB273" s="148"/>
      <c r="CC273" s="148"/>
      <c r="CD273" s="148"/>
      <c r="CE273" s="148"/>
      <c r="CF273" s="148"/>
      <c r="CG273" s="148"/>
      <c r="CH273" s="148"/>
      <c r="CI273" s="148"/>
      <c r="CJ273" s="148"/>
      <c r="CK273" s="148"/>
      <c r="CL273" s="148"/>
      <c r="CM273" s="148"/>
      <c r="CN273" s="148"/>
      <c r="CO273" s="148"/>
      <c r="CP273" s="148"/>
      <c r="CQ273" s="148"/>
      <c r="CR273" s="148"/>
      <c r="CS273" s="148"/>
      <c r="CT273" s="148"/>
      <c r="CU273" s="148"/>
      <c r="CV273" s="148"/>
      <c r="CW273" s="148"/>
      <c r="CX273" s="148"/>
      <c r="CY273" s="148"/>
      <c r="CZ273" s="148"/>
      <c r="DA273" s="148"/>
      <c r="DB273" s="148"/>
      <c r="DC273" s="148"/>
      <c r="DD273" s="148"/>
      <c r="DE273" s="148"/>
      <c r="DF273" s="148"/>
      <c r="DG273" s="148"/>
      <c r="DH273" s="148"/>
      <c r="DI273" s="148"/>
      <c r="DJ273" s="148"/>
      <c r="DK273" s="148"/>
      <c r="DL273" s="148"/>
      <c r="DM273" s="148"/>
      <c r="DN273" s="148"/>
    </row>
    <row r="274" customFormat="false" ht="12.75" hidden="false" customHeight="false" outlineLevel="0" collapsed="false">
      <c r="A274" s="0" t="s">
        <v>190</v>
      </c>
      <c r="B274" s="0" t="s">
        <v>193</v>
      </c>
      <c r="C274" s="0" t="n">
        <v>31</v>
      </c>
      <c r="D274" s="0" t="s">
        <v>187</v>
      </c>
      <c r="E274" s="15" t="n">
        <v>0</v>
      </c>
      <c r="F274" s="15" t="n">
        <v>0</v>
      </c>
      <c r="G274" s="148" t="n">
        <v>0</v>
      </c>
      <c r="H274" s="148" t="n">
        <v>0</v>
      </c>
      <c r="I274" s="148" t="n">
        <v>0</v>
      </c>
      <c r="J274" s="148" t="n">
        <v>0</v>
      </c>
      <c r="K274" s="148" t="n">
        <v>0</v>
      </c>
      <c r="L274" s="148" t="n">
        <v>0</v>
      </c>
      <c r="M274" s="148" t="n">
        <v>0</v>
      </c>
      <c r="N274" s="148" t="n">
        <v>0</v>
      </c>
      <c r="O274" s="148" t="n">
        <v>0</v>
      </c>
      <c r="P274" s="148" t="n">
        <v>0</v>
      </c>
      <c r="Q274" s="148" t="n">
        <v>0</v>
      </c>
      <c r="R274" s="148" t="n">
        <v>0</v>
      </c>
      <c r="S274" s="148" t="n">
        <v>0</v>
      </c>
      <c r="T274" s="148" t="n">
        <v>0</v>
      </c>
      <c r="U274" s="148" t="n">
        <v>0</v>
      </c>
      <c r="V274" s="148" t="n">
        <v>0</v>
      </c>
      <c r="W274" s="148" t="n">
        <v>0</v>
      </c>
      <c r="X274" s="148" t="n">
        <v>0</v>
      </c>
      <c r="Y274" s="148" t="n">
        <v>0</v>
      </c>
      <c r="Z274" s="148" t="n">
        <v>0</v>
      </c>
      <c r="AA274" s="148" t="n">
        <v>0</v>
      </c>
      <c r="AB274" s="148" t="n">
        <v>0</v>
      </c>
      <c r="AC274" s="148" t="n">
        <v>0</v>
      </c>
      <c r="AD274" s="148" t="n">
        <v>0</v>
      </c>
      <c r="AE274" s="148" t="n">
        <v>0</v>
      </c>
      <c r="AF274" s="148" t="n">
        <v>0</v>
      </c>
      <c r="AG274" s="148" t="n">
        <v>0</v>
      </c>
      <c r="AH274" s="148" t="n">
        <v>0</v>
      </c>
      <c r="AI274" s="148" t="n">
        <v>0</v>
      </c>
      <c r="AJ274" s="148" t="n">
        <v>0</v>
      </c>
      <c r="AK274" s="148"/>
      <c r="AL274" s="148"/>
      <c r="AM274" s="148"/>
      <c r="AN274" s="148"/>
      <c r="AO274" s="148"/>
      <c r="AP274" s="148"/>
      <c r="AQ274" s="148"/>
      <c r="AR274" s="148"/>
      <c r="AS274" s="148"/>
      <c r="AT274" s="148"/>
      <c r="AU274" s="148"/>
      <c r="AV274" s="148"/>
      <c r="AW274" s="148"/>
      <c r="AX274" s="148"/>
      <c r="AY274" s="148"/>
      <c r="AZ274" s="148"/>
      <c r="BA274" s="148"/>
      <c r="BB274" s="148"/>
      <c r="BC274" s="148"/>
      <c r="BD274" s="148"/>
      <c r="BE274" s="148"/>
      <c r="BF274" s="148"/>
      <c r="BG274" s="148"/>
      <c r="BH274" s="148"/>
      <c r="BI274" s="148"/>
      <c r="BJ274" s="148"/>
      <c r="BK274" s="148"/>
      <c r="BL274" s="148"/>
      <c r="BM274" s="148"/>
      <c r="BN274" s="148"/>
      <c r="BO274" s="148"/>
      <c r="BP274" s="148"/>
      <c r="BQ274" s="148"/>
      <c r="BR274" s="148"/>
      <c r="BS274" s="148"/>
      <c r="BT274" s="148"/>
      <c r="BU274" s="148"/>
      <c r="BV274" s="148"/>
      <c r="BW274" s="148"/>
      <c r="BX274" s="148"/>
      <c r="BY274" s="148"/>
      <c r="BZ274" s="148"/>
      <c r="CA274" s="148"/>
      <c r="CB274" s="148"/>
      <c r="CC274" s="148"/>
      <c r="CD274" s="148"/>
      <c r="CE274" s="148"/>
      <c r="CF274" s="148"/>
      <c r="CG274" s="148"/>
      <c r="CH274" s="148"/>
      <c r="CI274" s="148"/>
      <c r="CJ274" s="148"/>
      <c r="CK274" s="148"/>
      <c r="CL274" s="148"/>
      <c r="CM274" s="148"/>
      <c r="CN274" s="148"/>
      <c r="CO274" s="148"/>
      <c r="CP274" s="148"/>
      <c r="CQ274" s="148"/>
      <c r="CR274" s="148"/>
      <c r="CS274" s="148"/>
      <c r="CT274" s="148"/>
      <c r="CU274" s="148"/>
      <c r="CV274" s="148"/>
      <c r="CW274" s="148"/>
      <c r="CX274" s="148"/>
      <c r="CY274" s="148"/>
      <c r="CZ274" s="148"/>
      <c r="DA274" s="148"/>
      <c r="DB274" s="148"/>
      <c r="DC274" s="148"/>
      <c r="DD274" s="148"/>
      <c r="DE274" s="148"/>
      <c r="DF274" s="148"/>
      <c r="DG274" s="148"/>
      <c r="DH274" s="148"/>
      <c r="DI274" s="148"/>
      <c r="DJ274" s="148"/>
      <c r="DK274" s="148"/>
      <c r="DL274" s="148"/>
      <c r="DM274" s="148"/>
      <c r="DN274" s="148"/>
    </row>
    <row r="275" customFormat="false" ht="12.75" hidden="false" customHeight="false" outlineLevel="0" collapsed="false">
      <c r="A275" s="0" t="s">
        <v>190</v>
      </c>
      <c r="B275" s="0" t="s">
        <v>193</v>
      </c>
      <c r="C275" s="0" t="n">
        <v>32</v>
      </c>
      <c r="D275" s="0" t="s">
        <v>87</v>
      </c>
      <c r="E275" s="15" t="n">
        <v>0</v>
      </c>
      <c r="F275" s="15" t="n">
        <v>0</v>
      </c>
      <c r="G275" s="148" t="n">
        <v>0</v>
      </c>
      <c r="H275" s="148" t="n">
        <v>0</v>
      </c>
      <c r="I275" s="148" t="n">
        <v>0</v>
      </c>
      <c r="J275" s="148" t="n">
        <v>0</v>
      </c>
      <c r="K275" s="148" t="n">
        <v>0</v>
      </c>
      <c r="L275" s="148" t="n">
        <v>0</v>
      </c>
      <c r="M275" s="148" t="n">
        <v>0</v>
      </c>
      <c r="N275" s="148" t="n">
        <v>0</v>
      </c>
      <c r="O275" s="148" t="n">
        <v>0</v>
      </c>
      <c r="P275" s="148" t="n">
        <v>0</v>
      </c>
      <c r="Q275" s="148" t="n">
        <v>0</v>
      </c>
      <c r="R275" s="148" t="n">
        <v>0</v>
      </c>
      <c r="S275" s="148" t="n">
        <v>0</v>
      </c>
      <c r="T275" s="148" t="n">
        <v>0</v>
      </c>
      <c r="U275" s="148" t="n">
        <v>0</v>
      </c>
      <c r="V275" s="148" t="n">
        <v>0</v>
      </c>
      <c r="W275" s="148" t="n">
        <v>0</v>
      </c>
      <c r="X275" s="148" t="n">
        <v>0</v>
      </c>
      <c r="Y275" s="148" t="n">
        <v>0</v>
      </c>
      <c r="Z275" s="148" t="n">
        <v>0</v>
      </c>
      <c r="AA275" s="148" t="n">
        <v>0</v>
      </c>
      <c r="AB275" s="148" t="n">
        <v>0</v>
      </c>
      <c r="AC275" s="148" t="n">
        <v>0</v>
      </c>
      <c r="AD275" s="148" t="n">
        <v>0</v>
      </c>
      <c r="AE275" s="148" t="n">
        <v>0</v>
      </c>
      <c r="AF275" s="148" t="n">
        <v>0</v>
      </c>
      <c r="AG275" s="148" t="n">
        <v>0</v>
      </c>
      <c r="AH275" s="148" t="n">
        <v>0</v>
      </c>
      <c r="AI275" s="148" t="n">
        <v>0</v>
      </c>
      <c r="AJ275" s="148" t="n">
        <v>0</v>
      </c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  <c r="BI275" s="148"/>
      <c r="BJ275" s="148"/>
      <c r="BK275" s="148"/>
      <c r="BL275" s="148"/>
      <c r="BM275" s="148"/>
      <c r="BN275" s="148"/>
      <c r="BO275" s="148"/>
      <c r="BP275" s="148"/>
      <c r="BQ275" s="148"/>
      <c r="BR275" s="148"/>
      <c r="BS275" s="148"/>
      <c r="BT275" s="148"/>
      <c r="BU275" s="148"/>
      <c r="BV275" s="148"/>
      <c r="BW275" s="148"/>
      <c r="BX275" s="148"/>
      <c r="BY275" s="148"/>
      <c r="BZ275" s="148"/>
      <c r="CA275" s="148"/>
      <c r="CB275" s="148"/>
      <c r="CC275" s="148"/>
      <c r="CD275" s="148"/>
      <c r="CE275" s="148"/>
      <c r="CF275" s="148"/>
      <c r="CG275" s="148"/>
      <c r="CH275" s="148"/>
      <c r="CI275" s="148"/>
      <c r="CJ275" s="148"/>
      <c r="CK275" s="148"/>
      <c r="CL275" s="148"/>
      <c r="CM275" s="148"/>
      <c r="CN275" s="148"/>
      <c r="CO275" s="148"/>
      <c r="CP275" s="148"/>
      <c r="CQ275" s="148"/>
      <c r="CR275" s="148"/>
      <c r="CS275" s="148"/>
      <c r="CT275" s="148"/>
      <c r="CU275" s="148"/>
      <c r="CV275" s="148"/>
      <c r="CW275" s="148"/>
      <c r="CX275" s="148"/>
      <c r="CY275" s="148"/>
      <c r="CZ275" s="148"/>
      <c r="DA275" s="148"/>
      <c r="DB275" s="148"/>
      <c r="DC275" s="148"/>
      <c r="DD275" s="148"/>
      <c r="DE275" s="148"/>
      <c r="DF275" s="148"/>
      <c r="DG275" s="148"/>
      <c r="DH275" s="148"/>
      <c r="DI275" s="148"/>
      <c r="DJ275" s="148"/>
      <c r="DK275" s="148"/>
      <c r="DL275" s="148"/>
      <c r="DM275" s="148"/>
      <c r="DN275" s="148"/>
    </row>
    <row r="276" customFormat="false" ht="12.75" hidden="false" customHeight="false" outlineLevel="0" collapsed="false">
      <c r="A276" s="0" t="s">
        <v>190</v>
      </c>
      <c r="B276" s="0" t="s">
        <v>193</v>
      </c>
      <c r="C276" s="0" t="n">
        <v>33</v>
      </c>
      <c r="D276" s="0" t="s">
        <v>88</v>
      </c>
      <c r="E276" s="15" t="n">
        <v>0</v>
      </c>
      <c r="F276" s="15" t="n">
        <v>0</v>
      </c>
      <c r="G276" s="148" t="n">
        <v>0</v>
      </c>
      <c r="H276" s="148" t="n">
        <v>0</v>
      </c>
      <c r="I276" s="148" t="n">
        <v>0</v>
      </c>
      <c r="J276" s="148" t="n">
        <v>0</v>
      </c>
      <c r="K276" s="148" t="n">
        <v>0</v>
      </c>
      <c r="L276" s="148" t="n">
        <v>0</v>
      </c>
      <c r="M276" s="148" t="n">
        <v>0</v>
      </c>
      <c r="N276" s="148" t="n">
        <v>0</v>
      </c>
      <c r="O276" s="148" t="n">
        <v>0</v>
      </c>
      <c r="P276" s="148" t="n">
        <v>0</v>
      </c>
      <c r="Q276" s="148" t="n">
        <v>0</v>
      </c>
      <c r="R276" s="148" t="n">
        <v>0</v>
      </c>
      <c r="S276" s="148" t="n">
        <v>0</v>
      </c>
      <c r="T276" s="148" t="n">
        <v>0</v>
      </c>
      <c r="U276" s="148" t="n">
        <v>0</v>
      </c>
      <c r="V276" s="148" t="n">
        <v>0</v>
      </c>
      <c r="W276" s="148" t="n">
        <v>0</v>
      </c>
      <c r="X276" s="148" t="n">
        <v>0</v>
      </c>
      <c r="Y276" s="148" t="n">
        <v>0</v>
      </c>
      <c r="Z276" s="148" t="n">
        <v>0</v>
      </c>
      <c r="AA276" s="148" t="n">
        <v>0</v>
      </c>
      <c r="AB276" s="148" t="n">
        <v>0</v>
      </c>
      <c r="AC276" s="148" t="n">
        <v>0</v>
      </c>
      <c r="AD276" s="148" t="n">
        <v>0</v>
      </c>
      <c r="AE276" s="148" t="n">
        <v>0</v>
      </c>
      <c r="AF276" s="148" t="n">
        <v>0</v>
      </c>
      <c r="AG276" s="148" t="n">
        <v>0</v>
      </c>
      <c r="AH276" s="148" t="n">
        <v>0</v>
      </c>
      <c r="AI276" s="148" t="n">
        <v>0</v>
      </c>
      <c r="AJ276" s="148" t="n">
        <v>0</v>
      </c>
      <c r="AK276" s="148"/>
      <c r="AL276" s="148"/>
      <c r="AM276" s="148"/>
      <c r="AN276" s="148"/>
      <c r="AO276" s="148"/>
      <c r="AP276" s="148"/>
      <c r="AQ276" s="148"/>
      <c r="AR276" s="148"/>
      <c r="AS276" s="148"/>
      <c r="AT276" s="148"/>
      <c r="AU276" s="148"/>
      <c r="AV276" s="148"/>
      <c r="AW276" s="148"/>
      <c r="AX276" s="148"/>
      <c r="AY276" s="148"/>
      <c r="AZ276" s="148"/>
      <c r="BA276" s="148"/>
      <c r="BB276" s="148"/>
      <c r="BC276" s="148"/>
      <c r="BD276" s="148"/>
      <c r="BE276" s="148"/>
      <c r="BF276" s="148"/>
      <c r="BG276" s="148"/>
      <c r="BH276" s="148"/>
      <c r="BI276" s="148"/>
      <c r="BJ276" s="148"/>
      <c r="BK276" s="148"/>
      <c r="BL276" s="148"/>
      <c r="BM276" s="148"/>
      <c r="BN276" s="148"/>
      <c r="BO276" s="148"/>
      <c r="BP276" s="148"/>
      <c r="BQ276" s="148"/>
      <c r="BR276" s="148"/>
      <c r="BS276" s="148"/>
      <c r="BT276" s="148"/>
      <c r="BU276" s="148"/>
      <c r="BV276" s="148"/>
      <c r="BW276" s="148"/>
      <c r="BX276" s="148"/>
      <c r="BY276" s="148"/>
      <c r="BZ276" s="148"/>
      <c r="CA276" s="148"/>
      <c r="CB276" s="148"/>
      <c r="CC276" s="148"/>
      <c r="CD276" s="148"/>
      <c r="CE276" s="148"/>
      <c r="CF276" s="148"/>
      <c r="CG276" s="148"/>
      <c r="CH276" s="148"/>
      <c r="CI276" s="148"/>
      <c r="CJ276" s="148"/>
      <c r="CK276" s="148"/>
      <c r="CL276" s="148"/>
      <c r="CM276" s="148"/>
      <c r="CN276" s="148"/>
      <c r="CO276" s="148"/>
      <c r="CP276" s="148"/>
      <c r="CQ276" s="148"/>
      <c r="CR276" s="148"/>
      <c r="CS276" s="148"/>
      <c r="CT276" s="148"/>
      <c r="CU276" s="148"/>
      <c r="CV276" s="148"/>
      <c r="CW276" s="148"/>
      <c r="CX276" s="148"/>
      <c r="CY276" s="148"/>
      <c r="CZ276" s="148"/>
      <c r="DA276" s="148"/>
      <c r="DB276" s="148"/>
      <c r="DC276" s="148"/>
      <c r="DD276" s="148"/>
      <c r="DE276" s="148"/>
      <c r="DF276" s="148"/>
      <c r="DG276" s="148"/>
      <c r="DH276" s="148"/>
      <c r="DI276" s="148"/>
      <c r="DJ276" s="148"/>
      <c r="DK276" s="148"/>
      <c r="DL276" s="148"/>
      <c r="DM276" s="148"/>
      <c r="DN276" s="148"/>
    </row>
    <row r="277" customFormat="false" ht="12.75" hidden="false" customHeight="false" outlineLevel="0" collapsed="false">
      <c r="A277" s="0" t="s">
        <v>190</v>
      </c>
      <c r="B277" s="0" t="s">
        <v>193</v>
      </c>
      <c r="C277" s="0" t="n">
        <v>34</v>
      </c>
      <c r="D277" s="0" t="s">
        <v>89</v>
      </c>
      <c r="E277" s="15" t="n">
        <v>0</v>
      </c>
      <c r="F277" s="15" t="n">
        <v>0</v>
      </c>
      <c r="G277" s="148" t="n">
        <v>0</v>
      </c>
      <c r="H277" s="148" t="n">
        <v>0</v>
      </c>
      <c r="I277" s="148" t="n">
        <v>0</v>
      </c>
      <c r="J277" s="148" t="n">
        <v>0</v>
      </c>
      <c r="K277" s="148" t="n">
        <v>0</v>
      </c>
      <c r="L277" s="148" t="n">
        <v>0</v>
      </c>
      <c r="M277" s="148" t="n">
        <v>0</v>
      </c>
      <c r="N277" s="148" t="n">
        <v>0</v>
      </c>
      <c r="O277" s="148" t="n">
        <v>0</v>
      </c>
      <c r="P277" s="148" t="n">
        <v>0</v>
      </c>
      <c r="Q277" s="148" t="n">
        <v>0</v>
      </c>
      <c r="R277" s="148" t="n">
        <v>0</v>
      </c>
      <c r="S277" s="148" t="n">
        <v>0</v>
      </c>
      <c r="T277" s="148" t="n">
        <v>0</v>
      </c>
      <c r="U277" s="148" t="n">
        <v>0</v>
      </c>
      <c r="V277" s="148" t="n">
        <v>0</v>
      </c>
      <c r="W277" s="148" t="n">
        <v>0</v>
      </c>
      <c r="X277" s="148" t="n">
        <v>0</v>
      </c>
      <c r="Y277" s="148" t="n">
        <v>0</v>
      </c>
      <c r="Z277" s="148" t="n">
        <v>0</v>
      </c>
      <c r="AA277" s="148" t="n">
        <v>0</v>
      </c>
      <c r="AB277" s="148" t="n">
        <v>0</v>
      </c>
      <c r="AC277" s="148" t="n">
        <v>0</v>
      </c>
      <c r="AD277" s="148" t="n">
        <v>0</v>
      </c>
      <c r="AE277" s="148" t="n">
        <v>0</v>
      </c>
      <c r="AF277" s="148" t="n">
        <v>0</v>
      </c>
      <c r="AG277" s="148" t="n">
        <v>0</v>
      </c>
      <c r="AH277" s="148" t="n">
        <v>0</v>
      </c>
      <c r="AI277" s="148" t="n">
        <v>0</v>
      </c>
      <c r="AJ277" s="148" t="n">
        <v>0</v>
      </c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  <c r="BI277" s="148"/>
      <c r="BJ277" s="148"/>
      <c r="BK277" s="148"/>
      <c r="BL277" s="148"/>
      <c r="BM277" s="148"/>
      <c r="BN277" s="148"/>
      <c r="BO277" s="148"/>
      <c r="BP277" s="148"/>
      <c r="BQ277" s="148"/>
      <c r="BR277" s="148"/>
      <c r="BS277" s="148"/>
      <c r="BT277" s="148"/>
      <c r="BU277" s="148"/>
      <c r="BV277" s="148"/>
      <c r="BW277" s="148"/>
      <c r="BX277" s="148"/>
      <c r="BY277" s="148"/>
      <c r="BZ277" s="148"/>
      <c r="CA277" s="148"/>
      <c r="CB277" s="148"/>
      <c r="CC277" s="148"/>
      <c r="CD277" s="148"/>
      <c r="CE277" s="148"/>
      <c r="CF277" s="148"/>
      <c r="CG277" s="148"/>
      <c r="CH277" s="148"/>
      <c r="CI277" s="148"/>
      <c r="CJ277" s="148"/>
      <c r="CK277" s="148"/>
      <c r="CL277" s="148"/>
      <c r="CM277" s="148"/>
      <c r="CN277" s="148"/>
      <c r="CO277" s="148"/>
      <c r="CP277" s="148"/>
      <c r="CQ277" s="148"/>
      <c r="CR277" s="148"/>
      <c r="CS277" s="148"/>
      <c r="CT277" s="148"/>
      <c r="CU277" s="148"/>
      <c r="CV277" s="148"/>
      <c r="CW277" s="148"/>
      <c r="CX277" s="148"/>
      <c r="CY277" s="148"/>
      <c r="CZ277" s="148"/>
      <c r="DA277" s="148"/>
      <c r="DB277" s="148"/>
      <c r="DC277" s="148"/>
      <c r="DD277" s="148"/>
      <c r="DE277" s="148"/>
      <c r="DF277" s="148"/>
      <c r="DG277" s="148"/>
      <c r="DH277" s="148"/>
      <c r="DI277" s="148"/>
      <c r="DJ277" s="148"/>
      <c r="DK277" s="148"/>
      <c r="DL277" s="148"/>
      <c r="DM277" s="148"/>
      <c r="DN277" s="148"/>
    </row>
    <row r="278" customFormat="false" ht="12.75" hidden="false" customHeight="false" outlineLevel="0" collapsed="false">
      <c r="A278" s="0" t="s">
        <v>190</v>
      </c>
      <c r="B278" s="0" t="s">
        <v>193</v>
      </c>
      <c r="C278" s="0" t="n">
        <v>35</v>
      </c>
      <c r="D278" s="0" t="s">
        <v>90</v>
      </c>
      <c r="E278" s="15" t="n">
        <v>0</v>
      </c>
      <c r="F278" s="15" t="n">
        <v>0</v>
      </c>
      <c r="G278" s="148" t="n">
        <v>0</v>
      </c>
      <c r="H278" s="148" t="n">
        <v>-9087.55</v>
      </c>
      <c r="I278" s="148" t="n">
        <v>0</v>
      </c>
      <c r="J278" s="148" t="n">
        <v>0</v>
      </c>
      <c r="K278" s="148" t="n">
        <v>0</v>
      </c>
      <c r="L278" s="148" t="n">
        <v>0</v>
      </c>
      <c r="M278" s="148" t="n">
        <v>0</v>
      </c>
      <c r="N278" s="148" t="n">
        <v>0</v>
      </c>
      <c r="O278" s="148" t="n">
        <v>0</v>
      </c>
      <c r="P278" s="148" t="n">
        <v>0</v>
      </c>
      <c r="Q278" s="148" t="n">
        <v>0</v>
      </c>
      <c r="R278" s="148" t="n">
        <v>0</v>
      </c>
      <c r="S278" s="148" t="n">
        <v>0</v>
      </c>
      <c r="T278" s="148" t="n">
        <v>0</v>
      </c>
      <c r="U278" s="148" t="n">
        <v>0</v>
      </c>
      <c r="V278" s="148" t="n">
        <v>0</v>
      </c>
      <c r="W278" s="148" t="n">
        <v>0</v>
      </c>
      <c r="X278" s="148" t="n">
        <v>0</v>
      </c>
      <c r="Y278" s="148" t="n">
        <v>0</v>
      </c>
      <c r="Z278" s="148" t="n">
        <v>0</v>
      </c>
      <c r="AA278" s="148" t="n">
        <v>0</v>
      </c>
      <c r="AB278" s="148" t="n">
        <v>0</v>
      </c>
      <c r="AC278" s="148" t="n">
        <v>0</v>
      </c>
      <c r="AD278" s="148" t="n">
        <v>0</v>
      </c>
      <c r="AE278" s="148" t="n">
        <v>0</v>
      </c>
      <c r="AF278" s="148" t="n">
        <v>0</v>
      </c>
      <c r="AG278" s="148" t="n">
        <v>0</v>
      </c>
      <c r="AH278" s="148" t="n">
        <v>0</v>
      </c>
      <c r="AI278" s="148" t="n">
        <v>0</v>
      </c>
      <c r="AJ278" s="148" t="n">
        <v>0</v>
      </c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  <c r="BI278" s="148"/>
      <c r="BJ278" s="148"/>
      <c r="BK278" s="148"/>
      <c r="BL278" s="148"/>
      <c r="BM278" s="148"/>
      <c r="BN278" s="148"/>
      <c r="BO278" s="148"/>
      <c r="BP278" s="148"/>
      <c r="BQ278" s="148"/>
      <c r="BR278" s="148"/>
      <c r="BS278" s="148"/>
      <c r="BT278" s="148"/>
      <c r="BU278" s="148"/>
      <c r="BV278" s="148"/>
      <c r="BW278" s="148"/>
      <c r="BX278" s="148"/>
      <c r="BY278" s="148"/>
      <c r="BZ278" s="148"/>
      <c r="CA278" s="148"/>
      <c r="CB278" s="148"/>
      <c r="CC278" s="148"/>
      <c r="CD278" s="148"/>
      <c r="CE278" s="148"/>
      <c r="CF278" s="148"/>
      <c r="CG278" s="148"/>
      <c r="CH278" s="148"/>
      <c r="CI278" s="148"/>
      <c r="CJ278" s="148"/>
      <c r="CK278" s="148"/>
      <c r="CL278" s="148"/>
      <c r="CM278" s="148"/>
      <c r="CN278" s="148"/>
      <c r="CO278" s="148"/>
      <c r="CP278" s="148"/>
      <c r="CQ278" s="148"/>
      <c r="CR278" s="148"/>
      <c r="CS278" s="148"/>
      <c r="CT278" s="148"/>
      <c r="CU278" s="148"/>
      <c r="CV278" s="148"/>
      <c r="CW278" s="148"/>
      <c r="CX278" s="148"/>
      <c r="CY278" s="148"/>
      <c r="CZ278" s="148"/>
      <c r="DA278" s="148"/>
      <c r="DB278" s="148"/>
      <c r="DC278" s="148"/>
      <c r="DD278" s="148"/>
      <c r="DE278" s="148"/>
      <c r="DF278" s="148"/>
      <c r="DG278" s="148"/>
      <c r="DH278" s="148"/>
      <c r="DI278" s="148"/>
      <c r="DJ278" s="148"/>
      <c r="DK278" s="148"/>
      <c r="DL278" s="148"/>
      <c r="DM278" s="148"/>
      <c r="DN278" s="148"/>
    </row>
    <row r="279" customFormat="false" ht="12.75" hidden="false" customHeight="false" outlineLevel="0" collapsed="false">
      <c r="A279" s="0" t="s">
        <v>190</v>
      </c>
      <c r="B279" s="0" t="s">
        <v>193</v>
      </c>
      <c r="C279" s="0" t="n">
        <v>36</v>
      </c>
      <c r="D279" s="0" t="s">
        <v>91</v>
      </c>
      <c r="E279" s="15" t="n">
        <v>0</v>
      </c>
      <c r="F279" s="15" t="n">
        <v>0</v>
      </c>
      <c r="G279" s="148" t="n">
        <v>0</v>
      </c>
      <c r="H279" s="148" t="n">
        <v>0</v>
      </c>
      <c r="I279" s="148" t="n">
        <v>0</v>
      </c>
      <c r="J279" s="148" t="n">
        <v>0</v>
      </c>
      <c r="K279" s="148" t="n">
        <v>0</v>
      </c>
      <c r="L279" s="148" t="n">
        <v>0</v>
      </c>
      <c r="M279" s="148" t="n">
        <v>0</v>
      </c>
      <c r="N279" s="148" t="n">
        <v>0</v>
      </c>
      <c r="O279" s="148" t="n">
        <v>0</v>
      </c>
      <c r="P279" s="148" t="n">
        <v>0</v>
      </c>
      <c r="Q279" s="148" t="n">
        <v>0</v>
      </c>
      <c r="R279" s="148" t="n">
        <v>0</v>
      </c>
      <c r="S279" s="148" t="n">
        <v>0</v>
      </c>
      <c r="T279" s="148" t="n">
        <v>0</v>
      </c>
      <c r="U279" s="148" t="n">
        <v>0</v>
      </c>
      <c r="V279" s="148" t="n">
        <v>0</v>
      </c>
      <c r="W279" s="148" t="n">
        <v>0</v>
      </c>
      <c r="X279" s="148" t="n">
        <v>0</v>
      </c>
      <c r="Y279" s="148" t="n">
        <v>0</v>
      </c>
      <c r="Z279" s="148" t="n">
        <v>0</v>
      </c>
      <c r="AA279" s="148" t="n">
        <v>0</v>
      </c>
      <c r="AB279" s="148" t="n">
        <v>0</v>
      </c>
      <c r="AC279" s="148" t="n">
        <v>0</v>
      </c>
      <c r="AD279" s="148" t="n">
        <v>0</v>
      </c>
      <c r="AE279" s="148" t="n">
        <v>0</v>
      </c>
      <c r="AF279" s="148" t="n">
        <v>0</v>
      </c>
      <c r="AG279" s="148" t="n">
        <v>0</v>
      </c>
      <c r="AH279" s="148" t="n">
        <v>0</v>
      </c>
      <c r="AI279" s="148" t="n">
        <v>0</v>
      </c>
      <c r="AJ279" s="148" t="n">
        <v>0</v>
      </c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48"/>
      <c r="BB279" s="148"/>
      <c r="BC279" s="148"/>
      <c r="BD279" s="148"/>
      <c r="BE279" s="148"/>
      <c r="BF279" s="148"/>
      <c r="BG279" s="148"/>
      <c r="BH279" s="148"/>
      <c r="BI279" s="148"/>
      <c r="BJ279" s="148"/>
      <c r="BK279" s="148"/>
      <c r="BL279" s="148"/>
      <c r="BM279" s="148"/>
      <c r="BN279" s="148"/>
      <c r="BO279" s="148"/>
      <c r="BP279" s="148"/>
      <c r="BQ279" s="148"/>
      <c r="BR279" s="148"/>
      <c r="BS279" s="148"/>
      <c r="BT279" s="148"/>
      <c r="BU279" s="148"/>
      <c r="BV279" s="148"/>
      <c r="BW279" s="148"/>
      <c r="BX279" s="148"/>
      <c r="BY279" s="148"/>
      <c r="BZ279" s="148"/>
      <c r="CA279" s="148"/>
      <c r="CB279" s="148"/>
      <c r="CC279" s="148"/>
      <c r="CD279" s="148"/>
      <c r="CE279" s="148"/>
      <c r="CF279" s="148"/>
      <c r="CG279" s="148"/>
      <c r="CH279" s="148"/>
      <c r="CI279" s="148"/>
      <c r="CJ279" s="148"/>
      <c r="CK279" s="148"/>
      <c r="CL279" s="148"/>
      <c r="CM279" s="148"/>
      <c r="CN279" s="148"/>
      <c r="CO279" s="148"/>
      <c r="CP279" s="148"/>
      <c r="CQ279" s="148"/>
      <c r="CR279" s="148"/>
      <c r="CS279" s="148"/>
      <c r="CT279" s="148"/>
      <c r="CU279" s="148"/>
      <c r="CV279" s="148"/>
      <c r="CW279" s="148"/>
      <c r="CX279" s="148"/>
      <c r="CY279" s="148"/>
      <c r="CZ279" s="148"/>
      <c r="DA279" s="148"/>
      <c r="DB279" s="148"/>
      <c r="DC279" s="148"/>
      <c r="DD279" s="148"/>
      <c r="DE279" s="148"/>
      <c r="DF279" s="148"/>
      <c r="DG279" s="148"/>
      <c r="DH279" s="148"/>
      <c r="DI279" s="148"/>
      <c r="DJ279" s="148"/>
      <c r="DK279" s="148"/>
      <c r="DL279" s="148"/>
      <c r="DM279" s="148"/>
      <c r="DN279" s="148"/>
    </row>
    <row r="280" customFormat="false" ht="12.75" hidden="false" customHeight="false" outlineLevel="0" collapsed="false">
      <c r="A280" s="0" t="s">
        <v>190</v>
      </c>
      <c r="B280" s="0" t="s">
        <v>193</v>
      </c>
      <c r="C280" s="0" t="n">
        <v>37</v>
      </c>
      <c r="D280" s="0" t="s">
        <v>92</v>
      </c>
      <c r="E280" s="15" t="n">
        <v>0</v>
      </c>
      <c r="F280" s="15" t="n">
        <v>0</v>
      </c>
      <c r="G280" s="148" t="n">
        <v>0</v>
      </c>
      <c r="H280" s="148" t="n">
        <v>0</v>
      </c>
      <c r="I280" s="148" t="n">
        <v>0</v>
      </c>
      <c r="J280" s="148" t="n">
        <v>0</v>
      </c>
      <c r="K280" s="148" t="n">
        <v>0</v>
      </c>
      <c r="L280" s="148" t="n">
        <v>0</v>
      </c>
      <c r="M280" s="148" t="n">
        <v>0</v>
      </c>
      <c r="N280" s="148" t="n">
        <v>0</v>
      </c>
      <c r="O280" s="148" t="n">
        <v>0</v>
      </c>
      <c r="P280" s="148" t="n">
        <v>0</v>
      </c>
      <c r="Q280" s="148" t="n">
        <v>0</v>
      </c>
      <c r="R280" s="148" t="n">
        <v>0</v>
      </c>
      <c r="S280" s="148" t="n">
        <v>0</v>
      </c>
      <c r="T280" s="148" t="n">
        <v>0</v>
      </c>
      <c r="U280" s="148" t="n">
        <v>0</v>
      </c>
      <c r="V280" s="148" t="n">
        <v>0</v>
      </c>
      <c r="W280" s="148" t="n">
        <v>0</v>
      </c>
      <c r="X280" s="148" t="n">
        <v>0</v>
      </c>
      <c r="Y280" s="148" t="n">
        <v>0</v>
      </c>
      <c r="Z280" s="148" t="n">
        <v>0</v>
      </c>
      <c r="AA280" s="148" t="n">
        <v>0</v>
      </c>
      <c r="AB280" s="148" t="n">
        <v>0</v>
      </c>
      <c r="AC280" s="148" t="n">
        <v>0</v>
      </c>
      <c r="AD280" s="148" t="n">
        <v>0</v>
      </c>
      <c r="AE280" s="148" t="n">
        <v>0</v>
      </c>
      <c r="AF280" s="148" t="n">
        <v>0</v>
      </c>
      <c r="AG280" s="148" t="n">
        <v>0</v>
      </c>
      <c r="AH280" s="148" t="n">
        <v>0</v>
      </c>
      <c r="AI280" s="148" t="n">
        <v>0</v>
      </c>
      <c r="AJ280" s="148" t="n">
        <v>0</v>
      </c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  <c r="BI280" s="148"/>
      <c r="BJ280" s="148"/>
      <c r="BK280" s="148"/>
      <c r="BL280" s="148"/>
      <c r="BM280" s="148"/>
      <c r="BN280" s="148"/>
      <c r="BO280" s="148"/>
      <c r="BP280" s="148"/>
      <c r="BQ280" s="148"/>
      <c r="BR280" s="148"/>
      <c r="BS280" s="148"/>
      <c r="BT280" s="148"/>
      <c r="BU280" s="148"/>
      <c r="BV280" s="148"/>
      <c r="BW280" s="148"/>
      <c r="BX280" s="148"/>
      <c r="BY280" s="148"/>
      <c r="BZ280" s="148"/>
      <c r="CA280" s="148"/>
      <c r="CB280" s="148"/>
      <c r="CC280" s="148"/>
      <c r="CD280" s="148"/>
      <c r="CE280" s="148"/>
      <c r="CF280" s="148"/>
      <c r="CG280" s="148"/>
      <c r="CH280" s="148"/>
      <c r="CI280" s="148"/>
      <c r="CJ280" s="148"/>
      <c r="CK280" s="148"/>
      <c r="CL280" s="148"/>
      <c r="CM280" s="148"/>
      <c r="CN280" s="148"/>
      <c r="CO280" s="148"/>
      <c r="CP280" s="148"/>
      <c r="CQ280" s="148"/>
      <c r="CR280" s="148"/>
      <c r="CS280" s="148"/>
      <c r="CT280" s="148"/>
      <c r="CU280" s="148"/>
      <c r="CV280" s="148"/>
      <c r="CW280" s="148"/>
      <c r="CX280" s="148"/>
      <c r="CY280" s="148"/>
      <c r="CZ280" s="148"/>
      <c r="DA280" s="148"/>
      <c r="DB280" s="148"/>
      <c r="DC280" s="148"/>
      <c r="DD280" s="148"/>
      <c r="DE280" s="148"/>
      <c r="DF280" s="148"/>
      <c r="DG280" s="148"/>
      <c r="DH280" s="148"/>
      <c r="DI280" s="148"/>
      <c r="DJ280" s="148"/>
      <c r="DK280" s="148"/>
      <c r="DL280" s="148"/>
      <c r="DM280" s="148"/>
      <c r="DN280" s="148"/>
    </row>
    <row r="281" customFormat="false" ht="12.75" hidden="false" customHeight="false" outlineLevel="0" collapsed="false">
      <c r="A281" s="0" t="s">
        <v>190</v>
      </c>
      <c r="B281" s="0" t="s">
        <v>193</v>
      </c>
      <c r="C281" s="0" t="n">
        <v>38</v>
      </c>
      <c r="D281" s="0" t="s">
        <v>93</v>
      </c>
      <c r="E281" s="15" t="n">
        <v>0</v>
      </c>
      <c r="F281" s="15" t="n">
        <v>0</v>
      </c>
      <c r="G281" s="148" t="n">
        <v>0</v>
      </c>
      <c r="H281" s="148" t="n">
        <v>0</v>
      </c>
      <c r="I281" s="148" t="n">
        <v>0</v>
      </c>
      <c r="J281" s="148" t="n">
        <v>0</v>
      </c>
      <c r="K281" s="148" t="n">
        <v>0</v>
      </c>
      <c r="L281" s="148" t="n">
        <v>0</v>
      </c>
      <c r="M281" s="148" t="n">
        <v>0</v>
      </c>
      <c r="N281" s="148" t="n">
        <v>0</v>
      </c>
      <c r="O281" s="148" t="n">
        <v>0</v>
      </c>
      <c r="P281" s="148" t="n">
        <v>0</v>
      </c>
      <c r="Q281" s="148" t="n">
        <v>0</v>
      </c>
      <c r="R281" s="148" t="n">
        <v>0</v>
      </c>
      <c r="S281" s="148" t="n">
        <v>0</v>
      </c>
      <c r="T281" s="148" t="n">
        <v>0</v>
      </c>
      <c r="U281" s="148" t="n">
        <v>0</v>
      </c>
      <c r="V281" s="148" t="n">
        <v>0</v>
      </c>
      <c r="W281" s="148" t="n">
        <v>0</v>
      </c>
      <c r="X281" s="148" t="n">
        <v>0</v>
      </c>
      <c r="Y281" s="148" t="n">
        <v>0</v>
      </c>
      <c r="Z281" s="148" t="n">
        <v>0</v>
      </c>
      <c r="AA281" s="148" t="n">
        <v>0</v>
      </c>
      <c r="AB281" s="148" t="n">
        <v>0</v>
      </c>
      <c r="AC281" s="148" t="n">
        <v>0</v>
      </c>
      <c r="AD281" s="148" t="n">
        <v>0</v>
      </c>
      <c r="AE281" s="148" t="n">
        <v>0</v>
      </c>
      <c r="AF281" s="148" t="n">
        <v>0</v>
      </c>
      <c r="AG281" s="148" t="n">
        <v>0</v>
      </c>
      <c r="AH281" s="148" t="n">
        <v>0</v>
      </c>
      <c r="AI281" s="148" t="n">
        <v>0</v>
      </c>
      <c r="AJ281" s="148" t="n">
        <v>0</v>
      </c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  <c r="BI281" s="148"/>
      <c r="BJ281" s="148"/>
      <c r="BK281" s="148"/>
      <c r="BL281" s="148"/>
      <c r="BM281" s="148"/>
      <c r="BN281" s="148"/>
      <c r="BO281" s="148"/>
      <c r="BP281" s="148"/>
      <c r="BQ281" s="148"/>
      <c r="BR281" s="148"/>
      <c r="BS281" s="148"/>
      <c r="BT281" s="148"/>
      <c r="BU281" s="148"/>
      <c r="BV281" s="148"/>
      <c r="BW281" s="148"/>
      <c r="BX281" s="148"/>
      <c r="BY281" s="148"/>
      <c r="BZ281" s="148"/>
      <c r="CA281" s="148"/>
      <c r="CB281" s="148"/>
      <c r="CC281" s="148"/>
      <c r="CD281" s="148"/>
      <c r="CE281" s="148"/>
      <c r="CF281" s="148"/>
      <c r="CG281" s="148"/>
      <c r="CH281" s="148"/>
      <c r="CI281" s="148"/>
      <c r="CJ281" s="148"/>
      <c r="CK281" s="148"/>
      <c r="CL281" s="148"/>
      <c r="CM281" s="148"/>
      <c r="CN281" s="148"/>
      <c r="CO281" s="148"/>
      <c r="CP281" s="148"/>
      <c r="CQ281" s="148"/>
      <c r="CR281" s="148"/>
      <c r="CS281" s="148"/>
      <c r="CT281" s="148"/>
      <c r="CU281" s="148"/>
      <c r="CV281" s="148"/>
      <c r="CW281" s="148"/>
      <c r="CX281" s="148"/>
      <c r="CY281" s="148"/>
      <c r="CZ281" s="148"/>
      <c r="DA281" s="148"/>
      <c r="DB281" s="148"/>
      <c r="DC281" s="148"/>
      <c r="DD281" s="148"/>
      <c r="DE281" s="148"/>
      <c r="DF281" s="148"/>
      <c r="DG281" s="148"/>
      <c r="DH281" s="148"/>
      <c r="DI281" s="148"/>
      <c r="DJ281" s="148"/>
      <c r="DK281" s="148"/>
      <c r="DL281" s="148"/>
      <c r="DM281" s="148"/>
      <c r="DN281" s="148"/>
    </row>
    <row r="282" customFormat="false" ht="12.75" hidden="false" customHeight="false" outlineLevel="0" collapsed="false">
      <c r="A282" s="0" t="s">
        <v>190</v>
      </c>
      <c r="B282" s="0" t="s">
        <v>193</v>
      </c>
      <c r="C282" s="0" t="n">
        <v>39</v>
      </c>
      <c r="D282" s="0" t="s">
        <v>94</v>
      </c>
      <c r="E282" s="15" t="n">
        <v>0</v>
      </c>
      <c r="F282" s="15" t="n">
        <v>0</v>
      </c>
      <c r="G282" s="148" t="n">
        <v>0</v>
      </c>
      <c r="H282" s="148" t="n">
        <v>0</v>
      </c>
      <c r="I282" s="148" t="n">
        <v>0</v>
      </c>
      <c r="J282" s="148" t="n">
        <v>0</v>
      </c>
      <c r="K282" s="148" t="n">
        <v>0</v>
      </c>
      <c r="L282" s="148" t="n">
        <v>0</v>
      </c>
      <c r="M282" s="148" t="n">
        <v>0</v>
      </c>
      <c r="N282" s="148" t="n">
        <v>0</v>
      </c>
      <c r="O282" s="148" t="n">
        <v>0</v>
      </c>
      <c r="P282" s="148" t="n">
        <v>0</v>
      </c>
      <c r="Q282" s="148" t="n">
        <v>0</v>
      </c>
      <c r="R282" s="148" t="n">
        <v>0</v>
      </c>
      <c r="S282" s="148" t="n">
        <v>0</v>
      </c>
      <c r="T282" s="148" t="n">
        <v>0</v>
      </c>
      <c r="U282" s="148" t="n">
        <v>0</v>
      </c>
      <c r="V282" s="148" t="n">
        <v>0</v>
      </c>
      <c r="W282" s="148" t="n">
        <v>0</v>
      </c>
      <c r="X282" s="148" t="n">
        <v>0</v>
      </c>
      <c r="Y282" s="148" t="n">
        <v>0</v>
      </c>
      <c r="Z282" s="148" t="n">
        <v>0</v>
      </c>
      <c r="AA282" s="148" t="n">
        <v>0</v>
      </c>
      <c r="AB282" s="148" t="n">
        <v>0</v>
      </c>
      <c r="AC282" s="148" t="n">
        <v>0</v>
      </c>
      <c r="AD282" s="148" t="n">
        <v>0</v>
      </c>
      <c r="AE282" s="148" t="n">
        <v>0</v>
      </c>
      <c r="AF282" s="148" t="n">
        <v>0</v>
      </c>
      <c r="AG282" s="148" t="n">
        <v>0</v>
      </c>
      <c r="AH282" s="148" t="n">
        <v>0</v>
      </c>
      <c r="AI282" s="148" t="n">
        <v>0</v>
      </c>
      <c r="AJ282" s="148" t="n">
        <v>0</v>
      </c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  <c r="BI282" s="148"/>
      <c r="BJ282" s="148"/>
      <c r="BK282" s="148"/>
      <c r="BL282" s="148"/>
      <c r="BM282" s="148"/>
      <c r="BN282" s="148"/>
      <c r="BO282" s="148"/>
      <c r="BP282" s="148"/>
      <c r="BQ282" s="148"/>
      <c r="BR282" s="148"/>
      <c r="BS282" s="148"/>
      <c r="BT282" s="148"/>
      <c r="BU282" s="148"/>
      <c r="BV282" s="148"/>
      <c r="BW282" s="148"/>
      <c r="BX282" s="148"/>
      <c r="BY282" s="148"/>
      <c r="BZ282" s="148"/>
      <c r="CA282" s="148"/>
      <c r="CB282" s="148"/>
      <c r="CC282" s="148"/>
      <c r="CD282" s="148"/>
      <c r="CE282" s="148"/>
      <c r="CF282" s="148"/>
      <c r="CG282" s="148"/>
      <c r="CH282" s="148"/>
      <c r="CI282" s="148"/>
      <c r="CJ282" s="148"/>
      <c r="CK282" s="148"/>
      <c r="CL282" s="148"/>
      <c r="CM282" s="148"/>
      <c r="CN282" s="148"/>
      <c r="CO282" s="148"/>
      <c r="CP282" s="148"/>
      <c r="CQ282" s="148"/>
      <c r="CR282" s="148"/>
      <c r="CS282" s="148"/>
      <c r="CT282" s="148"/>
      <c r="CU282" s="148"/>
      <c r="CV282" s="148"/>
      <c r="CW282" s="148"/>
      <c r="CX282" s="148"/>
      <c r="CY282" s="148"/>
      <c r="CZ282" s="148"/>
      <c r="DA282" s="148"/>
      <c r="DB282" s="148"/>
      <c r="DC282" s="148"/>
      <c r="DD282" s="148"/>
      <c r="DE282" s="148"/>
      <c r="DF282" s="148"/>
      <c r="DG282" s="148"/>
      <c r="DH282" s="148"/>
      <c r="DI282" s="148"/>
      <c r="DJ282" s="148"/>
      <c r="DK282" s="148"/>
      <c r="DL282" s="148"/>
      <c r="DM282" s="148"/>
      <c r="DN282" s="148"/>
    </row>
    <row r="283" customFormat="false" ht="12.75" hidden="false" customHeight="false" outlineLevel="0" collapsed="false">
      <c r="A283" s="0" t="s">
        <v>190</v>
      </c>
      <c r="B283" s="0" t="s">
        <v>193</v>
      </c>
      <c r="C283" s="0" t="n">
        <v>40</v>
      </c>
      <c r="D283" s="0" t="s">
        <v>95</v>
      </c>
      <c r="E283" s="15" t="n">
        <v>0</v>
      </c>
      <c r="F283" s="15" t="n">
        <v>0</v>
      </c>
      <c r="G283" s="148" t="n">
        <v>0</v>
      </c>
      <c r="H283" s="148" t="n">
        <v>0</v>
      </c>
      <c r="I283" s="148" t="n">
        <v>0</v>
      </c>
      <c r="J283" s="148" t="n">
        <v>0</v>
      </c>
      <c r="K283" s="148" t="n">
        <v>0</v>
      </c>
      <c r="L283" s="148" t="n">
        <v>0</v>
      </c>
      <c r="M283" s="148" t="n">
        <v>0</v>
      </c>
      <c r="N283" s="148" t="n">
        <v>0</v>
      </c>
      <c r="O283" s="148" t="n">
        <v>0</v>
      </c>
      <c r="P283" s="148" t="n">
        <v>0</v>
      </c>
      <c r="Q283" s="148" t="n">
        <v>0</v>
      </c>
      <c r="R283" s="148" t="n">
        <v>0</v>
      </c>
      <c r="S283" s="148" t="n">
        <v>0</v>
      </c>
      <c r="T283" s="148" t="n">
        <v>0</v>
      </c>
      <c r="U283" s="148" t="n">
        <v>0</v>
      </c>
      <c r="V283" s="148" t="n">
        <v>0</v>
      </c>
      <c r="W283" s="148" t="n">
        <v>0</v>
      </c>
      <c r="X283" s="148" t="n">
        <v>0</v>
      </c>
      <c r="Y283" s="148" t="n">
        <v>0</v>
      </c>
      <c r="Z283" s="148" t="n">
        <v>0</v>
      </c>
      <c r="AA283" s="148" t="n">
        <v>0</v>
      </c>
      <c r="AB283" s="148" t="n">
        <v>0</v>
      </c>
      <c r="AC283" s="148" t="n">
        <v>0</v>
      </c>
      <c r="AD283" s="148" t="n">
        <v>0</v>
      </c>
      <c r="AE283" s="148" t="n">
        <v>0</v>
      </c>
      <c r="AF283" s="148" t="n">
        <v>0</v>
      </c>
      <c r="AG283" s="148" t="n">
        <v>0</v>
      </c>
      <c r="AH283" s="148" t="n">
        <v>0</v>
      </c>
      <c r="AI283" s="148" t="n">
        <v>0</v>
      </c>
      <c r="AJ283" s="148" t="n">
        <v>0</v>
      </c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48"/>
      <c r="BB283" s="148"/>
      <c r="BC283" s="148"/>
      <c r="BD283" s="148"/>
      <c r="BE283" s="148"/>
      <c r="BF283" s="148"/>
      <c r="BG283" s="148"/>
      <c r="BH283" s="148"/>
      <c r="BI283" s="148"/>
      <c r="BJ283" s="148"/>
      <c r="BK283" s="148"/>
      <c r="BL283" s="148"/>
      <c r="BM283" s="148"/>
      <c r="BN283" s="148"/>
      <c r="BO283" s="148"/>
      <c r="BP283" s="148"/>
      <c r="BQ283" s="148"/>
      <c r="BR283" s="148"/>
      <c r="BS283" s="148"/>
      <c r="BT283" s="148"/>
      <c r="BU283" s="148"/>
      <c r="BV283" s="148"/>
      <c r="BW283" s="148"/>
      <c r="BX283" s="148"/>
      <c r="BY283" s="148"/>
      <c r="BZ283" s="148"/>
      <c r="CA283" s="148"/>
      <c r="CB283" s="148"/>
      <c r="CC283" s="148"/>
      <c r="CD283" s="148"/>
      <c r="CE283" s="148"/>
      <c r="CF283" s="148"/>
      <c r="CG283" s="148"/>
      <c r="CH283" s="148"/>
      <c r="CI283" s="148"/>
      <c r="CJ283" s="148"/>
      <c r="CK283" s="148"/>
      <c r="CL283" s="148"/>
      <c r="CM283" s="148"/>
      <c r="CN283" s="148"/>
      <c r="CO283" s="148"/>
      <c r="CP283" s="148"/>
      <c r="CQ283" s="148"/>
      <c r="CR283" s="148"/>
      <c r="CS283" s="148"/>
      <c r="CT283" s="148"/>
      <c r="CU283" s="148"/>
      <c r="CV283" s="148"/>
      <c r="CW283" s="148"/>
      <c r="CX283" s="148"/>
      <c r="CY283" s="148"/>
      <c r="CZ283" s="148"/>
      <c r="DA283" s="148"/>
      <c r="DB283" s="148"/>
      <c r="DC283" s="148"/>
      <c r="DD283" s="148"/>
      <c r="DE283" s="148"/>
      <c r="DF283" s="148"/>
      <c r="DG283" s="148"/>
      <c r="DH283" s="148"/>
      <c r="DI283" s="148"/>
      <c r="DJ283" s="148"/>
      <c r="DK283" s="148"/>
      <c r="DL283" s="148"/>
      <c r="DM283" s="148"/>
      <c r="DN283" s="148"/>
    </row>
    <row r="284" customFormat="false" ht="12.75" hidden="false" customHeight="false" outlineLevel="0" collapsed="false">
      <c r="A284" s="0" t="s">
        <v>190</v>
      </c>
      <c r="B284" s="0" t="s">
        <v>194</v>
      </c>
      <c r="C284" s="0" t="n">
        <v>1</v>
      </c>
      <c r="D284" s="0" t="s">
        <v>42</v>
      </c>
      <c r="E284" s="15" t="n">
        <v>19565138</v>
      </c>
      <c r="F284" s="15" t="n">
        <v>39304476.16</v>
      </c>
      <c r="G284" s="148" t="n">
        <v>57874</v>
      </c>
      <c r="H284" s="148" t="n">
        <v>95682.58</v>
      </c>
      <c r="I284" s="148" t="n">
        <v>28965</v>
      </c>
      <c r="J284" s="148" t="n">
        <v>127188.4</v>
      </c>
      <c r="K284" s="148" t="n">
        <v>1</v>
      </c>
      <c r="L284" s="148" t="n">
        <v>69951.71</v>
      </c>
      <c r="M284" s="148" t="n">
        <v>1976</v>
      </c>
      <c r="N284" s="148" t="n">
        <v>3398.72</v>
      </c>
      <c r="O284" s="148" t="n">
        <v>0</v>
      </c>
      <c r="P284" s="148" t="n">
        <v>-61241.12</v>
      </c>
      <c r="Q284" s="148" t="n">
        <v>0</v>
      </c>
      <c r="R284" s="148" t="n">
        <v>0</v>
      </c>
      <c r="S284" s="148" t="n">
        <v>0</v>
      </c>
      <c r="T284" s="148" t="n">
        <v>0</v>
      </c>
      <c r="U284" s="148" t="n">
        <v>-4786</v>
      </c>
      <c r="V284" s="148" t="n">
        <v>-8297.49</v>
      </c>
      <c r="W284" s="148" t="n">
        <v>0</v>
      </c>
      <c r="X284" s="148" t="n">
        <v>0</v>
      </c>
      <c r="Y284" s="148" t="n">
        <v>0</v>
      </c>
      <c r="Z284" s="148" t="n">
        <v>0</v>
      </c>
      <c r="AA284" s="148" t="n">
        <v>0</v>
      </c>
      <c r="AB284" s="148" t="n">
        <v>0</v>
      </c>
      <c r="AC284" s="148" t="n">
        <v>0</v>
      </c>
      <c r="AD284" s="148" t="n">
        <v>0</v>
      </c>
      <c r="AE284" s="148" t="n">
        <v>0</v>
      </c>
      <c r="AF284" s="148" t="n">
        <v>0</v>
      </c>
      <c r="AG284" s="148" t="n">
        <v>0</v>
      </c>
      <c r="AH284" s="148" t="n">
        <v>0</v>
      </c>
      <c r="AI284" s="148" t="n">
        <v>0</v>
      </c>
      <c r="AJ284" s="148" t="n">
        <v>0</v>
      </c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  <c r="BI284" s="148"/>
      <c r="BJ284" s="148"/>
      <c r="BK284" s="148"/>
      <c r="BL284" s="148"/>
      <c r="BM284" s="148"/>
      <c r="BN284" s="148"/>
      <c r="BO284" s="148"/>
      <c r="BP284" s="148"/>
      <c r="BQ284" s="148"/>
      <c r="BR284" s="148"/>
      <c r="BS284" s="148"/>
      <c r="BT284" s="148"/>
      <c r="BU284" s="148"/>
      <c r="BV284" s="148"/>
      <c r="BW284" s="148"/>
      <c r="BX284" s="148"/>
      <c r="BY284" s="148"/>
      <c r="BZ284" s="148"/>
      <c r="CA284" s="148"/>
      <c r="CB284" s="148"/>
      <c r="CC284" s="148"/>
      <c r="CD284" s="148"/>
      <c r="CE284" s="148"/>
      <c r="CF284" s="148"/>
      <c r="CG284" s="148"/>
      <c r="CH284" s="148"/>
      <c r="CI284" s="148"/>
      <c r="CJ284" s="148"/>
      <c r="CK284" s="148"/>
      <c r="CL284" s="148"/>
      <c r="CM284" s="148"/>
      <c r="CN284" s="148"/>
      <c r="CO284" s="148"/>
      <c r="CP284" s="148"/>
      <c r="CQ284" s="148"/>
      <c r="CR284" s="148"/>
      <c r="CS284" s="148"/>
      <c r="CT284" s="148"/>
      <c r="CU284" s="148"/>
      <c r="CV284" s="148"/>
      <c r="CW284" s="148"/>
      <c r="CX284" s="148"/>
      <c r="CY284" s="148"/>
      <c r="CZ284" s="148"/>
      <c r="DA284" s="148"/>
      <c r="DB284" s="148"/>
      <c r="DC284" s="148"/>
      <c r="DD284" s="148"/>
      <c r="DE284" s="148"/>
      <c r="DF284" s="148"/>
      <c r="DG284" s="148"/>
      <c r="DH284" s="148"/>
      <c r="DI284" s="148"/>
      <c r="DJ284" s="148"/>
      <c r="DK284" s="148"/>
      <c r="DL284" s="148"/>
      <c r="DM284" s="148"/>
      <c r="DN284" s="148"/>
    </row>
    <row r="285" customFormat="false" ht="12.75" hidden="false" customHeight="false" outlineLevel="0" collapsed="false">
      <c r="A285" s="0" t="s">
        <v>190</v>
      </c>
      <c r="B285" s="0" t="s">
        <v>194</v>
      </c>
      <c r="C285" s="0" t="n">
        <v>2</v>
      </c>
      <c r="D285" s="0" t="s">
        <v>43</v>
      </c>
      <c r="E285" s="15" t="n">
        <v>0</v>
      </c>
      <c r="F285" s="15" t="n">
        <v>0</v>
      </c>
      <c r="G285" s="148" t="n">
        <v>0</v>
      </c>
      <c r="H285" s="148" t="n">
        <v>0</v>
      </c>
      <c r="I285" s="148" t="n">
        <v>0</v>
      </c>
      <c r="J285" s="148" t="n">
        <v>0</v>
      </c>
      <c r="K285" s="148" t="n">
        <v>0</v>
      </c>
      <c r="L285" s="148" t="n">
        <v>0</v>
      </c>
      <c r="M285" s="148" t="n">
        <v>0</v>
      </c>
      <c r="N285" s="148" t="n">
        <v>0</v>
      </c>
      <c r="O285" s="148" t="n">
        <v>0</v>
      </c>
      <c r="P285" s="148" t="n">
        <v>0</v>
      </c>
      <c r="Q285" s="148" t="n">
        <v>0</v>
      </c>
      <c r="R285" s="148" t="n">
        <v>0</v>
      </c>
      <c r="S285" s="148" t="n">
        <v>0</v>
      </c>
      <c r="T285" s="148" t="n">
        <v>0</v>
      </c>
      <c r="U285" s="148" t="n">
        <v>0</v>
      </c>
      <c r="V285" s="148" t="n">
        <v>0</v>
      </c>
      <c r="W285" s="148" t="n">
        <v>0</v>
      </c>
      <c r="X285" s="148" t="n">
        <v>0</v>
      </c>
      <c r="Y285" s="148" t="n">
        <v>0</v>
      </c>
      <c r="Z285" s="148" t="n">
        <v>0</v>
      </c>
      <c r="AA285" s="148" t="n">
        <v>0</v>
      </c>
      <c r="AB285" s="148" t="n">
        <v>0</v>
      </c>
      <c r="AC285" s="148" t="n">
        <v>0</v>
      </c>
      <c r="AD285" s="148" t="n">
        <v>0</v>
      </c>
      <c r="AE285" s="148" t="n">
        <v>0</v>
      </c>
      <c r="AF285" s="148" t="n">
        <v>0</v>
      </c>
      <c r="AG285" s="148" t="n">
        <v>0</v>
      </c>
      <c r="AH285" s="148" t="n">
        <v>0</v>
      </c>
      <c r="AI285" s="148" t="n">
        <v>0</v>
      </c>
      <c r="AJ285" s="148" t="n">
        <v>0</v>
      </c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  <c r="BI285" s="148"/>
      <c r="BJ285" s="148"/>
      <c r="BK285" s="148"/>
      <c r="BL285" s="148"/>
      <c r="BM285" s="148"/>
      <c r="BN285" s="148"/>
      <c r="BO285" s="148"/>
      <c r="BP285" s="148"/>
      <c r="BQ285" s="148"/>
      <c r="BR285" s="148"/>
      <c r="BS285" s="148"/>
      <c r="BT285" s="148"/>
      <c r="BU285" s="148"/>
      <c r="BV285" s="148"/>
      <c r="BW285" s="148"/>
      <c r="BX285" s="148"/>
      <c r="BY285" s="148"/>
      <c r="BZ285" s="148"/>
      <c r="CA285" s="148"/>
      <c r="CB285" s="148"/>
      <c r="CC285" s="148"/>
      <c r="CD285" s="148"/>
      <c r="CE285" s="148"/>
      <c r="CF285" s="148"/>
      <c r="CG285" s="148"/>
      <c r="CH285" s="148"/>
      <c r="CI285" s="148"/>
      <c r="CJ285" s="148"/>
      <c r="CK285" s="148"/>
      <c r="CL285" s="148"/>
      <c r="CM285" s="148"/>
      <c r="CN285" s="148"/>
      <c r="CO285" s="148"/>
      <c r="CP285" s="148"/>
      <c r="CQ285" s="148"/>
      <c r="CR285" s="148"/>
      <c r="CS285" s="148"/>
      <c r="CT285" s="148"/>
      <c r="CU285" s="148"/>
      <c r="CV285" s="148"/>
      <c r="CW285" s="148"/>
      <c r="CX285" s="148"/>
      <c r="CY285" s="148"/>
      <c r="CZ285" s="148"/>
      <c r="DA285" s="148"/>
      <c r="DB285" s="148"/>
      <c r="DC285" s="148"/>
      <c r="DD285" s="148"/>
      <c r="DE285" s="148"/>
      <c r="DF285" s="148"/>
      <c r="DG285" s="148"/>
      <c r="DH285" s="148"/>
      <c r="DI285" s="148"/>
      <c r="DJ285" s="148"/>
      <c r="DK285" s="148"/>
      <c r="DL285" s="148"/>
      <c r="DM285" s="148"/>
      <c r="DN285" s="148"/>
    </row>
    <row r="286" customFormat="false" ht="12.75" hidden="false" customHeight="false" outlineLevel="0" collapsed="false">
      <c r="A286" s="0" t="s">
        <v>190</v>
      </c>
      <c r="B286" s="0" t="s">
        <v>194</v>
      </c>
      <c r="C286" s="0" t="n">
        <v>3</v>
      </c>
      <c r="D286" s="0" t="s">
        <v>44</v>
      </c>
      <c r="E286" s="15" t="n">
        <v>14109160</v>
      </c>
      <c r="F286" s="15" t="n">
        <v>25626414</v>
      </c>
      <c r="G286" s="148" t="n">
        <v>0</v>
      </c>
      <c r="H286" s="148" t="n">
        <v>0</v>
      </c>
      <c r="I286" s="148" t="n">
        <v>0</v>
      </c>
      <c r="J286" s="148" t="n">
        <v>0</v>
      </c>
      <c r="K286" s="148" t="n">
        <v>-568</v>
      </c>
      <c r="L286" s="148" t="n">
        <v>-1091</v>
      </c>
      <c r="M286" s="148" t="n">
        <v>0</v>
      </c>
      <c r="N286" s="148" t="n">
        <v>0</v>
      </c>
      <c r="O286" s="148" t="n">
        <v>0</v>
      </c>
      <c r="P286" s="148" t="n">
        <v>0</v>
      </c>
      <c r="Q286" s="148" t="n">
        <v>0</v>
      </c>
      <c r="R286" s="148" t="n">
        <v>0</v>
      </c>
      <c r="S286" s="148" t="n">
        <v>0</v>
      </c>
      <c r="T286" s="148" t="n">
        <v>0</v>
      </c>
      <c r="U286" s="148" t="n">
        <v>0</v>
      </c>
      <c r="V286" s="148" t="n">
        <v>0</v>
      </c>
      <c r="W286" s="148" t="n">
        <v>0</v>
      </c>
      <c r="X286" s="148" t="n">
        <v>0</v>
      </c>
      <c r="Y286" s="148" t="n">
        <v>1469</v>
      </c>
      <c r="Z286" s="148" t="n">
        <v>2820</v>
      </c>
      <c r="AA286" s="148" t="n">
        <v>-901</v>
      </c>
      <c r="AB286" s="148" t="n">
        <v>-1729</v>
      </c>
      <c r="AC286" s="148" t="n">
        <v>0</v>
      </c>
      <c r="AD286" s="148" t="n">
        <v>0</v>
      </c>
      <c r="AE286" s="148" t="n">
        <v>0</v>
      </c>
      <c r="AF286" s="148" t="n">
        <v>0</v>
      </c>
      <c r="AG286" s="148" t="n">
        <v>0</v>
      </c>
      <c r="AH286" s="148" t="n">
        <v>0</v>
      </c>
      <c r="AI286" s="148" t="n">
        <v>0</v>
      </c>
      <c r="AJ286" s="148" t="n">
        <v>0</v>
      </c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  <c r="BI286" s="148"/>
      <c r="BJ286" s="148"/>
      <c r="BK286" s="148"/>
      <c r="BL286" s="148"/>
      <c r="BM286" s="148"/>
      <c r="BN286" s="148"/>
      <c r="BO286" s="148"/>
      <c r="BP286" s="148"/>
      <c r="BQ286" s="148"/>
      <c r="BR286" s="148"/>
      <c r="BS286" s="148"/>
      <c r="BT286" s="148"/>
      <c r="BU286" s="148"/>
      <c r="BV286" s="148"/>
      <c r="BW286" s="148"/>
      <c r="BX286" s="148"/>
      <c r="BY286" s="148"/>
      <c r="BZ286" s="148"/>
      <c r="CA286" s="148"/>
      <c r="CB286" s="148"/>
      <c r="CC286" s="148"/>
      <c r="CD286" s="148"/>
      <c r="CE286" s="148"/>
      <c r="CF286" s="148"/>
      <c r="CG286" s="148"/>
      <c r="CH286" s="148"/>
      <c r="CI286" s="148"/>
      <c r="CJ286" s="148"/>
      <c r="CK286" s="148"/>
      <c r="CL286" s="148"/>
      <c r="CM286" s="148"/>
      <c r="CN286" s="148"/>
      <c r="CO286" s="148"/>
      <c r="CP286" s="148"/>
      <c r="CQ286" s="148"/>
      <c r="CR286" s="148"/>
      <c r="CS286" s="148"/>
      <c r="CT286" s="148"/>
      <c r="CU286" s="148"/>
      <c r="CV286" s="148"/>
      <c r="CW286" s="148"/>
      <c r="CX286" s="148"/>
      <c r="CY286" s="148"/>
      <c r="CZ286" s="148"/>
      <c r="DA286" s="148"/>
      <c r="DB286" s="148"/>
      <c r="DC286" s="148"/>
      <c r="DD286" s="148"/>
      <c r="DE286" s="148"/>
      <c r="DF286" s="148"/>
      <c r="DG286" s="148"/>
      <c r="DH286" s="148"/>
      <c r="DI286" s="148"/>
      <c r="DJ286" s="148"/>
      <c r="DK286" s="148"/>
      <c r="DL286" s="148"/>
      <c r="DM286" s="148"/>
      <c r="DN286" s="148"/>
    </row>
    <row r="287" customFormat="false" ht="12.75" hidden="false" customHeight="false" outlineLevel="0" collapsed="false">
      <c r="A287" s="0" t="s">
        <v>190</v>
      </c>
      <c r="B287" s="0" t="s">
        <v>194</v>
      </c>
      <c r="C287" s="0" t="n">
        <v>4</v>
      </c>
      <c r="D287" s="0" t="s">
        <v>45</v>
      </c>
      <c r="E287" s="15" t="n">
        <v>0</v>
      </c>
      <c r="F287" s="15" t="n">
        <v>0</v>
      </c>
      <c r="G287" s="148" t="n">
        <v>0</v>
      </c>
      <c r="H287" s="148" t="n">
        <v>0</v>
      </c>
      <c r="I287" s="148" t="n">
        <v>0</v>
      </c>
      <c r="J287" s="148" t="n">
        <v>0</v>
      </c>
      <c r="K287" s="148" t="n">
        <v>0</v>
      </c>
      <c r="L287" s="148" t="n">
        <v>0</v>
      </c>
      <c r="M287" s="148" t="n">
        <v>0</v>
      </c>
      <c r="N287" s="148" t="n">
        <v>0</v>
      </c>
      <c r="O287" s="148" t="n">
        <v>0</v>
      </c>
      <c r="P287" s="148" t="n">
        <v>0</v>
      </c>
      <c r="Q287" s="148" t="n">
        <v>0</v>
      </c>
      <c r="R287" s="148" t="n">
        <v>0</v>
      </c>
      <c r="S287" s="148" t="n">
        <v>0</v>
      </c>
      <c r="T287" s="148" t="n">
        <v>0</v>
      </c>
      <c r="U287" s="148" t="n">
        <v>0</v>
      </c>
      <c r="V287" s="148" t="n">
        <v>0</v>
      </c>
      <c r="W287" s="148" t="n">
        <v>0</v>
      </c>
      <c r="X287" s="148" t="n">
        <v>0</v>
      </c>
      <c r="Y287" s="148" t="n">
        <v>0</v>
      </c>
      <c r="Z287" s="148" t="n">
        <v>0</v>
      </c>
      <c r="AA287" s="148" t="n">
        <v>0</v>
      </c>
      <c r="AB287" s="148" t="n">
        <v>0</v>
      </c>
      <c r="AC287" s="148" t="n">
        <v>0</v>
      </c>
      <c r="AD287" s="148" t="n">
        <v>0</v>
      </c>
      <c r="AE287" s="148" t="n">
        <v>0</v>
      </c>
      <c r="AF287" s="148" t="n">
        <v>0</v>
      </c>
      <c r="AG287" s="148" t="n">
        <v>0</v>
      </c>
      <c r="AH287" s="148" t="n">
        <v>0</v>
      </c>
      <c r="AI287" s="148" t="n">
        <v>0</v>
      </c>
      <c r="AJ287" s="148" t="n">
        <v>0</v>
      </c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48"/>
      <c r="AU287" s="148"/>
      <c r="AV287" s="148"/>
      <c r="AW287" s="148"/>
      <c r="AX287" s="148"/>
      <c r="AY287" s="148"/>
      <c r="AZ287" s="148"/>
      <c r="BA287" s="148"/>
      <c r="BB287" s="148"/>
      <c r="BC287" s="148"/>
      <c r="BD287" s="148"/>
      <c r="BE287" s="148"/>
      <c r="BF287" s="148"/>
      <c r="BG287" s="148"/>
      <c r="BH287" s="148"/>
      <c r="BI287" s="148"/>
      <c r="BJ287" s="148"/>
      <c r="BK287" s="148"/>
      <c r="BL287" s="148"/>
      <c r="BM287" s="148"/>
      <c r="BN287" s="148"/>
      <c r="BO287" s="148"/>
      <c r="BP287" s="148"/>
      <c r="BQ287" s="148"/>
      <c r="BR287" s="148"/>
      <c r="BS287" s="148"/>
      <c r="BT287" s="148"/>
      <c r="BU287" s="148"/>
      <c r="BV287" s="148"/>
      <c r="BW287" s="148"/>
      <c r="BX287" s="148"/>
      <c r="BY287" s="148"/>
      <c r="BZ287" s="148"/>
      <c r="CA287" s="148"/>
      <c r="CB287" s="148"/>
      <c r="CC287" s="148"/>
      <c r="CD287" s="148"/>
      <c r="CE287" s="148"/>
      <c r="CF287" s="148"/>
      <c r="CG287" s="148"/>
      <c r="CH287" s="148"/>
      <c r="CI287" s="148"/>
      <c r="CJ287" s="148"/>
      <c r="CK287" s="148"/>
      <c r="CL287" s="148"/>
      <c r="CM287" s="148"/>
      <c r="CN287" s="148"/>
      <c r="CO287" s="148"/>
      <c r="CP287" s="148"/>
      <c r="CQ287" s="148"/>
      <c r="CR287" s="148"/>
      <c r="CS287" s="148"/>
      <c r="CT287" s="148"/>
      <c r="CU287" s="148"/>
      <c r="CV287" s="148"/>
      <c r="CW287" s="148"/>
      <c r="CX287" s="148"/>
      <c r="CY287" s="148"/>
      <c r="CZ287" s="148"/>
      <c r="DA287" s="148"/>
      <c r="DB287" s="148"/>
      <c r="DC287" s="148"/>
      <c r="DD287" s="148"/>
      <c r="DE287" s="148"/>
      <c r="DF287" s="148"/>
      <c r="DG287" s="148"/>
      <c r="DH287" s="148"/>
      <c r="DI287" s="148"/>
      <c r="DJ287" s="148"/>
      <c r="DK287" s="148"/>
      <c r="DL287" s="148"/>
      <c r="DM287" s="148"/>
      <c r="DN287" s="148"/>
    </row>
    <row r="288" customFormat="false" ht="12.75" hidden="false" customHeight="false" outlineLevel="0" collapsed="false">
      <c r="A288" s="0" t="s">
        <v>190</v>
      </c>
      <c r="B288" s="0" t="s">
        <v>194</v>
      </c>
      <c r="C288" s="0" t="n">
        <v>5</v>
      </c>
      <c r="D288" s="0" t="s">
        <v>175</v>
      </c>
      <c r="E288" s="15" t="n">
        <v>0</v>
      </c>
      <c r="F288" s="15" t="n">
        <v>0</v>
      </c>
      <c r="G288" s="148" t="n">
        <v>0</v>
      </c>
      <c r="H288" s="148" t="n">
        <v>0</v>
      </c>
      <c r="I288" s="148" t="n">
        <v>0</v>
      </c>
      <c r="J288" s="148" t="n">
        <v>0</v>
      </c>
      <c r="K288" s="148" t="n">
        <v>0</v>
      </c>
      <c r="L288" s="148" t="n">
        <v>0</v>
      </c>
      <c r="M288" s="148" t="n">
        <v>0</v>
      </c>
      <c r="N288" s="148" t="n">
        <v>0</v>
      </c>
      <c r="O288" s="148" t="n">
        <v>0</v>
      </c>
      <c r="P288" s="148" t="n">
        <v>0</v>
      </c>
      <c r="Q288" s="148" t="n">
        <v>0</v>
      </c>
      <c r="R288" s="148" t="n">
        <v>0</v>
      </c>
      <c r="S288" s="148" t="n">
        <v>0</v>
      </c>
      <c r="T288" s="148" t="n">
        <v>0</v>
      </c>
      <c r="U288" s="148" t="n">
        <v>0</v>
      </c>
      <c r="V288" s="148" t="n">
        <v>0</v>
      </c>
      <c r="W288" s="148" t="n">
        <v>0</v>
      </c>
      <c r="X288" s="148" t="n">
        <v>0</v>
      </c>
      <c r="Y288" s="148" t="n">
        <v>0</v>
      </c>
      <c r="Z288" s="148" t="n">
        <v>0</v>
      </c>
      <c r="AA288" s="148" t="n">
        <v>0</v>
      </c>
      <c r="AB288" s="148" t="n">
        <v>0</v>
      </c>
      <c r="AC288" s="148" t="n">
        <v>0</v>
      </c>
      <c r="AD288" s="148" t="n">
        <v>0</v>
      </c>
      <c r="AE288" s="148" t="n">
        <v>0</v>
      </c>
      <c r="AF288" s="148" t="n">
        <v>0</v>
      </c>
      <c r="AG288" s="148" t="n">
        <v>0</v>
      </c>
      <c r="AH288" s="148" t="n">
        <v>0</v>
      </c>
      <c r="AI288" s="148" t="n">
        <v>0</v>
      </c>
      <c r="AJ288" s="148" t="n">
        <v>0</v>
      </c>
      <c r="AK288" s="148"/>
      <c r="AL288" s="148"/>
      <c r="AM288" s="148"/>
      <c r="AN288" s="148"/>
      <c r="AO288" s="148"/>
      <c r="AP288" s="148"/>
      <c r="AQ288" s="148"/>
      <c r="AR288" s="148"/>
      <c r="AS288" s="148"/>
      <c r="AT288" s="148"/>
      <c r="AU288" s="148"/>
      <c r="AV288" s="148"/>
      <c r="AW288" s="148"/>
      <c r="AX288" s="148"/>
      <c r="AY288" s="148"/>
      <c r="AZ288" s="148"/>
      <c r="BA288" s="148"/>
      <c r="BB288" s="148"/>
      <c r="BC288" s="148"/>
      <c r="BD288" s="148"/>
      <c r="BE288" s="148"/>
      <c r="BF288" s="148"/>
      <c r="BG288" s="148"/>
      <c r="BH288" s="148"/>
      <c r="BI288" s="148"/>
      <c r="BJ288" s="148"/>
      <c r="BK288" s="148"/>
      <c r="BL288" s="148"/>
      <c r="BM288" s="148"/>
      <c r="BN288" s="148"/>
      <c r="BO288" s="148"/>
      <c r="BP288" s="148"/>
      <c r="BQ288" s="148"/>
      <c r="BR288" s="148"/>
      <c r="BS288" s="148"/>
      <c r="BT288" s="148"/>
      <c r="BU288" s="148"/>
      <c r="BV288" s="148"/>
      <c r="BW288" s="148"/>
      <c r="BX288" s="148"/>
      <c r="BY288" s="148"/>
      <c r="BZ288" s="148"/>
      <c r="CA288" s="148"/>
      <c r="CB288" s="148"/>
      <c r="CC288" s="148"/>
      <c r="CD288" s="148"/>
      <c r="CE288" s="148"/>
      <c r="CF288" s="148"/>
      <c r="CG288" s="148"/>
      <c r="CH288" s="148"/>
      <c r="CI288" s="148"/>
      <c r="CJ288" s="148"/>
      <c r="CK288" s="148"/>
      <c r="CL288" s="148"/>
      <c r="CM288" s="148"/>
      <c r="CN288" s="148"/>
      <c r="CO288" s="148"/>
      <c r="CP288" s="148"/>
      <c r="CQ288" s="148"/>
      <c r="CR288" s="148"/>
      <c r="CS288" s="148"/>
      <c r="CT288" s="148"/>
      <c r="CU288" s="148"/>
      <c r="CV288" s="148"/>
      <c r="CW288" s="148"/>
      <c r="CX288" s="148"/>
      <c r="CY288" s="148"/>
      <c r="CZ288" s="148"/>
      <c r="DA288" s="148"/>
      <c r="DB288" s="148"/>
      <c r="DC288" s="148"/>
      <c r="DD288" s="148"/>
      <c r="DE288" s="148"/>
      <c r="DF288" s="148"/>
      <c r="DG288" s="148"/>
      <c r="DH288" s="148"/>
      <c r="DI288" s="148"/>
      <c r="DJ288" s="148"/>
      <c r="DK288" s="148"/>
      <c r="DL288" s="148"/>
      <c r="DM288" s="148"/>
      <c r="DN288" s="148"/>
    </row>
    <row r="289" customFormat="false" ht="12.75" hidden="false" customHeight="false" outlineLevel="0" collapsed="false">
      <c r="A289" s="0" t="s">
        <v>190</v>
      </c>
      <c r="B289" s="0" t="s">
        <v>194</v>
      </c>
      <c r="C289" s="0" t="n">
        <v>6</v>
      </c>
      <c r="D289" s="0" t="s">
        <v>42</v>
      </c>
      <c r="E289" s="15" t="n">
        <v>-20126908</v>
      </c>
      <c r="F289" s="15" t="n">
        <v>-37340050.47</v>
      </c>
      <c r="G289" s="148" t="n">
        <v>-70019</v>
      </c>
      <c r="H289" s="148" t="n">
        <v>256106.05</v>
      </c>
      <c r="I289" s="148" t="n">
        <v>-4924</v>
      </c>
      <c r="J289" s="148" t="n">
        <v>-36504.54</v>
      </c>
      <c r="K289" s="148" t="n">
        <v>0</v>
      </c>
      <c r="L289" s="148" t="n">
        <v>0</v>
      </c>
      <c r="M289" s="148" t="n">
        <v>0</v>
      </c>
      <c r="N289" s="148" t="n">
        <v>0</v>
      </c>
      <c r="O289" s="148" t="n">
        <v>0</v>
      </c>
      <c r="P289" s="148" t="n">
        <v>0</v>
      </c>
      <c r="Q289" s="148" t="n">
        <v>-15000</v>
      </c>
      <c r="R289" s="148" t="n">
        <v>-25650</v>
      </c>
      <c r="S289" s="148" t="n">
        <v>0</v>
      </c>
      <c r="T289" s="148" t="n">
        <v>0</v>
      </c>
      <c r="U289" s="148" t="n">
        <v>0</v>
      </c>
      <c r="V289" s="148" t="n">
        <v>0</v>
      </c>
      <c r="W289" s="148" t="n">
        <v>0</v>
      </c>
      <c r="X289" s="148" t="n">
        <v>0</v>
      </c>
      <c r="Y289" s="148" t="n">
        <v>0</v>
      </c>
      <c r="Z289" s="148" t="n">
        <v>0</v>
      </c>
      <c r="AA289" s="148" t="n">
        <v>0</v>
      </c>
      <c r="AB289" s="148" t="n">
        <v>0</v>
      </c>
      <c r="AC289" s="148" t="n">
        <v>0</v>
      </c>
      <c r="AD289" s="148" t="n">
        <v>0</v>
      </c>
      <c r="AE289" s="148" t="n">
        <v>0</v>
      </c>
      <c r="AF289" s="148" t="n">
        <v>0</v>
      </c>
      <c r="AG289" s="148" t="n">
        <v>0</v>
      </c>
      <c r="AH289" s="148" t="n">
        <v>0</v>
      </c>
      <c r="AI289" s="148" t="n">
        <v>0</v>
      </c>
      <c r="AJ289" s="148" t="n">
        <v>0</v>
      </c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  <c r="BI289" s="148"/>
      <c r="BJ289" s="148"/>
      <c r="BK289" s="148"/>
      <c r="BL289" s="148"/>
      <c r="BM289" s="148"/>
      <c r="BN289" s="148"/>
      <c r="BO289" s="148"/>
      <c r="BP289" s="148"/>
      <c r="BQ289" s="148"/>
      <c r="BR289" s="148"/>
      <c r="BS289" s="148"/>
      <c r="BT289" s="148"/>
      <c r="BU289" s="148"/>
      <c r="BV289" s="148"/>
      <c r="BW289" s="148"/>
      <c r="BX289" s="148"/>
      <c r="BY289" s="148"/>
      <c r="BZ289" s="148"/>
      <c r="CA289" s="148"/>
      <c r="CB289" s="148"/>
      <c r="CC289" s="148"/>
      <c r="CD289" s="148"/>
      <c r="CE289" s="148"/>
      <c r="CF289" s="148"/>
      <c r="CG289" s="148"/>
      <c r="CH289" s="148"/>
      <c r="CI289" s="148"/>
      <c r="CJ289" s="148"/>
      <c r="CK289" s="148"/>
      <c r="CL289" s="148"/>
      <c r="CM289" s="148"/>
      <c r="CN289" s="148"/>
      <c r="CO289" s="148"/>
      <c r="CP289" s="148"/>
      <c r="CQ289" s="148"/>
      <c r="CR289" s="148"/>
      <c r="CS289" s="148"/>
      <c r="CT289" s="148"/>
      <c r="CU289" s="148"/>
      <c r="CV289" s="148"/>
      <c r="CW289" s="148"/>
      <c r="CX289" s="148"/>
      <c r="CY289" s="148"/>
      <c r="CZ289" s="148"/>
      <c r="DA289" s="148"/>
      <c r="DB289" s="148"/>
      <c r="DC289" s="148"/>
      <c r="DD289" s="148"/>
      <c r="DE289" s="148"/>
      <c r="DF289" s="148"/>
      <c r="DG289" s="148"/>
      <c r="DH289" s="148"/>
      <c r="DI289" s="148"/>
      <c r="DJ289" s="148"/>
      <c r="DK289" s="148"/>
      <c r="DL289" s="148"/>
      <c r="DM289" s="148"/>
      <c r="DN289" s="148"/>
    </row>
    <row r="290" customFormat="false" ht="12.75" hidden="false" customHeight="false" outlineLevel="0" collapsed="false">
      <c r="A290" s="0" t="s">
        <v>190</v>
      </c>
      <c r="B290" s="0" t="s">
        <v>194</v>
      </c>
      <c r="C290" s="0" t="n">
        <v>7</v>
      </c>
      <c r="D290" s="0" t="s">
        <v>43</v>
      </c>
      <c r="E290" s="15" t="n">
        <v>0</v>
      </c>
      <c r="F290" s="15" t="n">
        <v>0</v>
      </c>
      <c r="G290" s="148" t="n">
        <v>0</v>
      </c>
      <c r="H290" s="148" t="n">
        <v>0</v>
      </c>
      <c r="I290" s="148" t="n">
        <v>0</v>
      </c>
      <c r="J290" s="148" t="n">
        <v>0</v>
      </c>
      <c r="K290" s="148" t="n">
        <v>0</v>
      </c>
      <c r="L290" s="148" t="n">
        <v>0</v>
      </c>
      <c r="M290" s="148" t="n">
        <v>0</v>
      </c>
      <c r="N290" s="148" t="n">
        <v>0</v>
      </c>
      <c r="O290" s="148" t="n">
        <v>0</v>
      </c>
      <c r="P290" s="148" t="n">
        <v>0</v>
      </c>
      <c r="Q290" s="148" t="n">
        <v>0</v>
      </c>
      <c r="R290" s="148" t="n">
        <v>0</v>
      </c>
      <c r="S290" s="148" t="n">
        <v>0</v>
      </c>
      <c r="T290" s="148" t="n">
        <v>0</v>
      </c>
      <c r="U290" s="148" t="n">
        <v>0</v>
      </c>
      <c r="V290" s="148" t="n">
        <v>0</v>
      </c>
      <c r="W290" s="148" t="n">
        <v>0</v>
      </c>
      <c r="X290" s="148" t="n">
        <v>0</v>
      </c>
      <c r="Y290" s="148" t="n">
        <v>0</v>
      </c>
      <c r="Z290" s="148" t="n">
        <v>0</v>
      </c>
      <c r="AA290" s="148" t="n">
        <v>0</v>
      </c>
      <c r="AB290" s="148" t="n">
        <v>0</v>
      </c>
      <c r="AC290" s="148" t="n">
        <v>0</v>
      </c>
      <c r="AD290" s="148" t="n">
        <v>0</v>
      </c>
      <c r="AE290" s="148" t="n">
        <v>0</v>
      </c>
      <c r="AF290" s="148" t="n">
        <v>0</v>
      </c>
      <c r="AG290" s="148" t="n">
        <v>0</v>
      </c>
      <c r="AH290" s="148" t="n">
        <v>0</v>
      </c>
      <c r="AI290" s="148" t="n">
        <v>0</v>
      </c>
      <c r="AJ290" s="148" t="n">
        <v>0</v>
      </c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  <c r="BI290" s="148"/>
      <c r="BJ290" s="148"/>
      <c r="BK290" s="148"/>
      <c r="BL290" s="148"/>
      <c r="BM290" s="148"/>
      <c r="BN290" s="148"/>
      <c r="BO290" s="148"/>
      <c r="BP290" s="148"/>
      <c r="BQ290" s="148"/>
      <c r="BR290" s="148"/>
      <c r="BS290" s="148"/>
      <c r="BT290" s="148"/>
      <c r="BU290" s="148"/>
      <c r="BV290" s="148"/>
      <c r="BW290" s="148"/>
      <c r="BX290" s="148"/>
      <c r="BY290" s="148"/>
      <c r="BZ290" s="148"/>
      <c r="CA290" s="148"/>
      <c r="CB290" s="148"/>
      <c r="CC290" s="148"/>
      <c r="CD290" s="148"/>
      <c r="CE290" s="148"/>
      <c r="CF290" s="148"/>
      <c r="CG290" s="148"/>
      <c r="CH290" s="148"/>
      <c r="CI290" s="148"/>
      <c r="CJ290" s="148"/>
      <c r="CK290" s="148"/>
      <c r="CL290" s="148"/>
      <c r="CM290" s="148"/>
      <c r="CN290" s="148"/>
      <c r="CO290" s="148"/>
      <c r="CP290" s="148"/>
      <c r="CQ290" s="148"/>
      <c r="CR290" s="148"/>
      <c r="CS290" s="148"/>
      <c r="CT290" s="148"/>
      <c r="CU290" s="148"/>
      <c r="CV290" s="148"/>
      <c r="CW290" s="148"/>
      <c r="CX290" s="148"/>
      <c r="CY290" s="148"/>
      <c r="CZ290" s="148"/>
      <c r="DA290" s="148"/>
      <c r="DB290" s="148"/>
      <c r="DC290" s="148"/>
      <c r="DD290" s="148"/>
      <c r="DE290" s="148"/>
      <c r="DF290" s="148"/>
      <c r="DG290" s="148"/>
      <c r="DH290" s="148"/>
      <c r="DI290" s="148"/>
      <c r="DJ290" s="148"/>
      <c r="DK290" s="148"/>
      <c r="DL290" s="148"/>
      <c r="DM290" s="148"/>
      <c r="DN290" s="148"/>
    </row>
    <row r="291" customFormat="false" ht="12.75" hidden="false" customHeight="false" outlineLevel="0" collapsed="false">
      <c r="A291" s="0" t="s">
        <v>190</v>
      </c>
      <c r="B291" s="0" t="s">
        <v>194</v>
      </c>
      <c r="C291" s="0" t="n">
        <v>8</v>
      </c>
      <c r="D291" s="0" t="s">
        <v>44</v>
      </c>
      <c r="E291" s="15" t="n">
        <v>-13572026</v>
      </c>
      <c r="F291" s="15" t="n">
        <v>-24645930</v>
      </c>
      <c r="G291" s="148" t="n">
        <v>0</v>
      </c>
      <c r="H291" s="148" t="n">
        <v>0</v>
      </c>
      <c r="I291" s="148" t="n">
        <v>0</v>
      </c>
      <c r="J291" s="148" t="n">
        <v>0</v>
      </c>
      <c r="K291" s="148" t="n">
        <v>-510</v>
      </c>
      <c r="L291" s="148" t="n">
        <v>-984</v>
      </c>
      <c r="M291" s="148" t="n">
        <v>0</v>
      </c>
      <c r="N291" s="148" t="n">
        <v>0</v>
      </c>
      <c r="O291" s="148" t="n">
        <v>0</v>
      </c>
      <c r="P291" s="148" t="n">
        <v>0</v>
      </c>
      <c r="Q291" s="148" t="n">
        <v>0</v>
      </c>
      <c r="R291" s="148" t="n">
        <v>0</v>
      </c>
      <c r="S291" s="148" t="n">
        <v>0</v>
      </c>
      <c r="T291" s="148" t="n">
        <v>0</v>
      </c>
      <c r="U291" s="148" t="n">
        <v>0</v>
      </c>
      <c r="V291" s="148" t="n">
        <v>0</v>
      </c>
      <c r="W291" s="148" t="n">
        <v>0</v>
      </c>
      <c r="X291" s="148" t="n">
        <v>0</v>
      </c>
      <c r="Y291" s="148" t="n">
        <v>-1469</v>
      </c>
      <c r="Z291" s="148" t="n">
        <v>-2820</v>
      </c>
      <c r="AA291" s="148" t="n">
        <v>1979</v>
      </c>
      <c r="AB291" s="148" t="n">
        <v>3804</v>
      </c>
      <c r="AC291" s="148" t="n">
        <v>0</v>
      </c>
      <c r="AD291" s="148" t="n">
        <v>0</v>
      </c>
      <c r="AE291" s="148" t="n">
        <v>0</v>
      </c>
      <c r="AF291" s="148" t="n">
        <v>0</v>
      </c>
      <c r="AG291" s="148" t="n">
        <v>0</v>
      </c>
      <c r="AH291" s="148" t="n">
        <v>0</v>
      </c>
      <c r="AI291" s="148" t="n">
        <v>0</v>
      </c>
      <c r="AJ291" s="148" t="n">
        <v>0</v>
      </c>
      <c r="AK291" s="148"/>
      <c r="AL291" s="148"/>
      <c r="AM291" s="148"/>
      <c r="AN291" s="148"/>
      <c r="AO291" s="148"/>
      <c r="AP291" s="148"/>
      <c r="AQ291" s="148"/>
      <c r="AR291" s="148"/>
      <c r="AS291" s="148"/>
      <c r="AT291" s="148"/>
      <c r="AU291" s="148"/>
      <c r="AV291" s="148"/>
      <c r="AW291" s="148"/>
      <c r="AX291" s="148"/>
      <c r="AY291" s="148"/>
      <c r="AZ291" s="148"/>
      <c r="BA291" s="148"/>
      <c r="BB291" s="148"/>
      <c r="BC291" s="148"/>
      <c r="BD291" s="148"/>
      <c r="BE291" s="148"/>
      <c r="BF291" s="148"/>
      <c r="BG291" s="148"/>
      <c r="BH291" s="148"/>
      <c r="BI291" s="148"/>
      <c r="BJ291" s="148"/>
      <c r="BK291" s="148"/>
      <c r="BL291" s="148"/>
      <c r="BM291" s="148"/>
      <c r="BN291" s="148"/>
      <c r="BO291" s="148"/>
      <c r="BP291" s="148"/>
      <c r="BQ291" s="148"/>
      <c r="BR291" s="148"/>
      <c r="BS291" s="148"/>
      <c r="BT291" s="148"/>
      <c r="BU291" s="148"/>
      <c r="BV291" s="148"/>
      <c r="BW291" s="148"/>
      <c r="BX291" s="148"/>
      <c r="BY291" s="148"/>
      <c r="BZ291" s="148"/>
      <c r="CA291" s="148"/>
      <c r="CB291" s="148"/>
      <c r="CC291" s="148"/>
      <c r="CD291" s="148"/>
      <c r="CE291" s="148"/>
      <c r="CF291" s="148"/>
      <c r="CG291" s="148"/>
      <c r="CH291" s="148"/>
      <c r="CI291" s="148"/>
      <c r="CJ291" s="148"/>
      <c r="CK291" s="148"/>
      <c r="CL291" s="148"/>
      <c r="CM291" s="148"/>
      <c r="CN291" s="148"/>
      <c r="CO291" s="148"/>
      <c r="CP291" s="148"/>
      <c r="CQ291" s="148"/>
      <c r="CR291" s="148"/>
      <c r="CS291" s="148"/>
      <c r="CT291" s="148"/>
      <c r="CU291" s="148"/>
      <c r="CV291" s="148"/>
      <c r="CW291" s="148"/>
      <c r="CX291" s="148"/>
      <c r="CY291" s="148"/>
      <c r="CZ291" s="148"/>
      <c r="DA291" s="148"/>
      <c r="DB291" s="148"/>
      <c r="DC291" s="148"/>
      <c r="DD291" s="148"/>
      <c r="DE291" s="148"/>
      <c r="DF291" s="148"/>
      <c r="DG291" s="148"/>
      <c r="DH291" s="148"/>
      <c r="DI291" s="148"/>
      <c r="DJ291" s="148"/>
      <c r="DK291" s="148"/>
      <c r="DL291" s="148"/>
      <c r="DM291" s="148"/>
      <c r="DN291" s="148"/>
    </row>
    <row r="292" customFormat="false" ht="12.75" hidden="false" customHeight="false" outlineLevel="0" collapsed="false">
      <c r="A292" s="0" t="s">
        <v>190</v>
      </c>
      <c r="B292" s="0" t="s">
        <v>194</v>
      </c>
      <c r="C292" s="0" t="n">
        <v>9</v>
      </c>
      <c r="D292" s="0" t="s">
        <v>45</v>
      </c>
      <c r="E292" s="15" t="n">
        <v>0</v>
      </c>
      <c r="F292" s="15" t="n">
        <v>0</v>
      </c>
      <c r="G292" s="148" t="n">
        <v>0</v>
      </c>
      <c r="H292" s="148" t="n">
        <v>0</v>
      </c>
      <c r="I292" s="148" t="n">
        <v>0</v>
      </c>
      <c r="J292" s="148" t="n">
        <v>0</v>
      </c>
      <c r="K292" s="148" t="n">
        <v>0</v>
      </c>
      <c r="L292" s="148" t="n">
        <v>0</v>
      </c>
      <c r="M292" s="148" t="n">
        <v>0</v>
      </c>
      <c r="N292" s="148" t="n">
        <v>0</v>
      </c>
      <c r="O292" s="148" t="n">
        <v>0</v>
      </c>
      <c r="P292" s="148" t="n">
        <v>0</v>
      </c>
      <c r="Q292" s="148" t="n">
        <v>0</v>
      </c>
      <c r="R292" s="148" t="n">
        <v>0</v>
      </c>
      <c r="S292" s="148" t="n">
        <v>0</v>
      </c>
      <c r="T292" s="148" t="n">
        <v>0</v>
      </c>
      <c r="U292" s="148" t="n">
        <v>0</v>
      </c>
      <c r="V292" s="148" t="n">
        <v>0</v>
      </c>
      <c r="W292" s="148" t="n">
        <v>0</v>
      </c>
      <c r="X292" s="148" t="n">
        <v>0</v>
      </c>
      <c r="Y292" s="148" t="n">
        <v>0</v>
      </c>
      <c r="Z292" s="148" t="n">
        <v>0</v>
      </c>
      <c r="AA292" s="148" t="n">
        <v>0</v>
      </c>
      <c r="AB292" s="148" t="n">
        <v>0</v>
      </c>
      <c r="AC292" s="148" t="n">
        <v>0</v>
      </c>
      <c r="AD292" s="148" t="n">
        <v>0</v>
      </c>
      <c r="AE292" s="148" t="n">
        <v>0</v>
      </c>
      <c r="AF292" s="148" t="n">
        <v>0</v>
      </c>
      <c r="AG292" s="148" t="n">
        <v>0</v>
      </c>
      <c r="AH292" s="148" t="n">
        <v>0</v>
      </c>
      <c r="AI292" s="148" t="n">
        <v>0</v>
      </c>
      <c r="AJ292" s="148" t="n">
        <v>0</v>
      </c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  <c r="BI292" s="148"/>
      <c r="BJ292" s="148"/>
      <c r="BK292" s="148"/>
      <c r="BL292" s="148"/>
      <c r="BM292" s="148"/>
      <c r="BN292" s="148"/>
      <c r="BO292" s="148"/>
      <c r="BP292" s="148"/>
      <c r="BQ292" s="148"/>
      <c r="BR292" s="148"/>
      <c r="BS292" s="148"/>
      <c r="BT292" s="148"/>
      <c r="BU292" s="148"/>
      <c r="BV292" s="148"/>
      <c r="BW292" s="148"/>
      <c r="BX292" s="148"/>
      <c r="BY292" s="148"/>
      <c r="BZ292" s="148"/>
      <c r="CA292" s="148"/>
      <c r="CB292" s="148"/>
      <c r="CC292" s="148"/>
      <c r="CD292" s="148"/>
      <c r="CE292" s="148"/>
      <c r="CF292" s="148"/>
      <c r="CG292" s="148"/>
      <c r="CH292" s="148"/>
      <c r="CI292" s="148"/>
      <c r="CJ292" s="148"/>
      <c r="CK292" s="148"/>
      <c r="CL292" s="148"/>
      <c r="CM292" s="148"/>
      <c r="CN292" s="148"/>
      <c r="CO292" s="148"/>
      <c r="CP292" s="148"/>
      <c r="CQ292" s="148"/>
      <c r="CR292" s="148"/>
      <c r="CS292" s="148"/>
      <c r="CT292" s="148"/>
      <c r="CU292" s="148"/>
      <c r="CV292" s="148"/>
      <c r="CW292" s="148"/>
      <c r="CX292" s="148"/>
      <c r="CY292" s="148"/>
      <c r="CZ292" s="148"/>
      <c r="DA292" s="148"/>
      <c r="DB292" s="148"/>
      <c r="DC292" s="148"/>
      <c r="DD292" s="148"/>
      <c r="DE292" s="148"/>
      <c r="DF292" s="148"/>
      <c r="DG292" s="148"/>
      <c r="DH292" s="148"/>
      <c r="DI292" s="148"/>
      <c r="DJ292" s="148"/>
      <c r="DK292" s="148"/>
      <c r="DL292" s="148"/>
      <c r="DM292" s="148"/>
      <c r="DN292" s="148"/>
    </row>
    <row r="293" customFormat="false" ht="12.75" hidden="false" customHeight="false" outlineLevel="0" collapsed="false">
      <c r="A293" s="0" t="s">
        <v>190</v>
      </c>
      <c r="B293" s="0" t="s">
        <v>194</v>
      </c>
      <c r="C293" s="0" t="n">
        <v>10</v>
      </c>
      <c r="D293" s="0" t="s">
        <v>49</v>
      </c>
      <c r="E293" s="15" t="n">
        <v>279210</v>
      </c>
      <c r="F293" s="15" t="n">
        <v>505649.31</v>
      </c>
      <c r="G293" s="148" t="n">
        <v>5664</v>
      </c>
      <c r="H293" s="148" t="n">
        <v>10257.504</v>
      </c>
      <c r="I293" s="148" t="n">
        <v>-63</v>
      </c>
      <c r="J293" s="148" t="n">
        <v>-114.093</v>
      </c>
      <c r="K293" s="148" t="n">
        <v>0</v>
      </c>
      <c r="L293" s="148" t="n">
        <v>0</v>
      </c>
      <c r="M293" s="148" t="n">
        <v>0</v>
      </c>
      <c r="N293" s="148" t="n">
        <v>0</v>
      </c>
      <c r="O293" s="148" t="n">
        <v>0</v>
      </c>
      <c r="P293" s="148" t="n">
        <v>0</v>
      </c>
      <c r="Q293" s="148" t="n">
        <v>0</v>
      </c>
      <c r="R293" s="148" t="n">
        <v>0</v>
      </c>
      <c r="S293" s="148" t="n">
        <v>0</v>
      </c>
      <c r="T293" s="148" t="n">
        <v>0</v>
      </c>
      <c r="U293" s="148" t="n">
        <v>0</v>
      </c>
      <c r="V293" s="148" t="n">
        <v>0</v>
      </c>
      <c r="W293" s="148" t="n">
        <v>0</v>
      </c>
      <c r="X293" s="148" t="n">
        <v>0</v>
      </c>
      <c r="Y293" s="148" t="n">
        <v>0</v>
      </c>
      <c r="Z293" s="148" t="n">
        <v>0</v>
      </c>
      <c r="AA293" s="148" t="n">
        <v>0</v>
      </c>
      <c r="AB293" s="148" t="n">
        <v>0</v>
      </c>
      <c r="AC293" s="148" t="n">
        <v>0</v>
      </c>
      <c r="AD293" s="148" t="n">
        <v>0</v>
      </c>
      <c r="AE293" s="148" t="n">
        <v>0</v>
      </c>
      <c r="AF293" s="148" t="n">
        <v>0</v>
      </c>
      <c r="AG293" s="148" t="n">
        <v>0</v>
      </c>
      <c r="AH293" s="148" t="n">
        <v>0</v>
      </c>
      <c r="AI293" s="148" t="n">
        <v>0</v>
      </c>
      <c r="AJ293" s="148" t="n">
        <v>0</v>
      </c>
      <c r="AK293" s="148"/>
      <c r="AL293" s="148"/>
      <c r="AM293" s="148"/>
      <c r="AN293" s="148"/>
      <c r="AO293" s="148"/>
      <c r="AP293" s="148"/>
      <c r="AQ293" s="148"/>
      <c r="AR293" s="148"/>
      <c r="AS293" s="148"/>
      <c r="AT293" s="148"/>
      <c r="AU293" s="148"/>
      <c r="AV293" s="148"/>
      <c r="AW293" s="148"/>
      <c r="AX293" s="148"/>
      <c r="AY293" s="148"/>
      <c r="AZ293" s="148"/>
      <c r="BA293" s="148"/>
      <c r="BB293" s="148"/>
      <c r="BC293" s="148"/>
      <c r="BD293" s="148"/>
      <c r="BE293" s="148"/>
      <c r="BF293" s="148"/>
      <c r="BG293" s="148"/>
      <c r="BH293" s="148"/>
      <c r="BI293" s="148"/>
      <c r="BJ293" s="148"/>
      <c r="BK293" s="148"/>
      <c r="BL293" s="148"/>
      <c r="BM293" s="148"/>
      <c r="BN293" s="148"/>
      <c r="BO293" s="148"/>
      <c r="BP293" s="148"/>
      <c r="BQ293" s="148"/>
      <c r="BR293" s="148"/>
      <c r="BS293" s="148"/>
      <c r="BT293" s="148"/>
      <c r="BU293" s="148"/>
      <c r="BV293" s="148"/>
      <c r="BW293" s="148"/>
      <c r="BX293" s="148"/>
      <c r="BY293" s="148"/>
      <c r="BZ293" s="148"/>
      <c r="CA293" s="148"/>
      <c r="CB293" s="148"/>
      <c r="CC293" s="148"/>
      <c r="CD293" s="148"/>
      <c r="CE293" s="148"/>
      <c r="CF293" s="148"/>
      <c r="CG293" s="148"/>
      <c r="CH293" s="148"/>
      <c r="CI293" s="148"/>
      <c r="CJ293" s="148"/>
      <c r="CK293" s="148"/>
      <c r="CL293" s="148"/>
      <c r="CM293" s="148"/>
      <c r="CN293" s="148"/>
      <c r="CO293" s="148"/>
      <c r="CP293" s="148"/>
      <c r="CQ293" s="148"/>
      <c r="CR293" s="148"/>
      <c r="CS293" s="148"/>
      <c r="CT293" s="148"/>
      <c r="CU293" s="148"/>
      <c r="CV293" s="148"/>
      <c r="CW293" s="148"/>
      <c r="CX293" s="148"/>
      <c r="CY293" s="148"/>
      <c r="CZ293" s="148"/>
      <c r="DA293" s="148"/>
      <c r="DB293" s="148"/>
      <c r="DC293" s="148"/>
      <c r="DD293" s="148"/>
      <c r="DE293" s="148"/>
      <c r="DF293" s="148"/>
      <c r="DG293" s="148"/>
      <c r="DH293" s="148"/>
      <c r="DI293" s="148"/>
      <c r="DJ293" s="148"/>
      <c r="DK293" s="148"/>
      <c r="DL293" s="148"/>
      <c r="DM293" s="148"/>
      <c r="DN293" s="148"/>
    </row>
    <row r="294" customFormat="false" ht="12.75" hidden="false" customHeight="false" outlineLevel="0" collapsed="false">
      <c r="A294" s="0" t="s">
        <v>190</v>
      </c>
      <c r="B294" s="0" t="s">
        <v>194</v>
      </c>
      <c r="C294" s="0" t="n">
        <v>11</v>
      </c>
      <c r="D294" s="0" t="s">
        <v>52</v>
      </c>
      <c r="E294" s="15" t="n">
        <v>0</v>
      </c>
      <c r="F294" s="15" t="n">
        <v>0</v>
      </c>
      <c r="G294" s="148" t="n">
        <v>0</v>
      </c>
      <c r="H294" s="148" t="n">
        <v>0</v>
      </c>
      <c r="I294" s="148" t="n">
        <v>0</v>
      </c>
      <c r="J294" s="148" t="n">
        <v>0</v>
      </c>
      <c r="K294" s="148" t="n">
        <v>0</v>
      </c>
      <c r="L294" s="148" t="n">
        <v>0</v>
      </c>
      <c r="M294" s="148" t="n">
        <v>0</v>
      </c>
      <c r="N294" s="148" t="n">
        <v>0</v>
      </c>
      <c r="O294" s="148" t="n">
        <v>0</v>
      </c>
      <c r="P294" s="148" t="n">
        <v>0</v>
      </c>
      <c r="Q294" s="148" t="n">
        <v>0</v>
      </c>
      <c r="R294" s="148" t="n">
        <v>0</v>
      </c>
      <c r="S294" s="148" t="n">
        <v>0</v>
      </c>
      <c r="T294" s="148" t="n">
        <v>0</v>
      </c>
      <c r="U294" s="148" t="n">
        <v>0</v>
      </c>
      <c r="V294" s="148" t="n">
        <v>0</v>
      </c>
      <c r="W294" s="148" t="n">
        <v>0</v>
      </c>
      <c r="X294" s="148" t="n">
        <v>0</v>
      </c>
      <c r="Y294" s="148" t="n">
        <v>0</v>
      </c>
      <c r="Z294" s="148" t="n">
        <v>0</v>
      </c>
      <c r="AA294" s="148" t="n">
        <v>0</v>
      </c>
      <c r="AB294" s="148" t="n">
        <v>0</v>
      </c>
      <c r="AC294" s="148" t="n">
        <v>0</v>
      </c>
      <c r="AD294" s="148" t="n">
        <v>0</v>
      </c>
      <c r="AE294" s="148" t="n">
        <v>0</v>
      </c>
      <c r="AF294" s="148" t="n">
        <v>0</v>
      </c>
      <c r="AG294" s="148" t="n">
        <v>0</v>
      </c>
      <c r="AH294" s="148" t="n">
        <v>0</v>
      </c>
      <c r="AI294" s="148" t="n">
        <v>0</v>
      </c>
      <c r="AJ294" s="148" t="n">
        <v>0</v>
      </c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  <c r="BI294" s="148"/>
      <c r="BJ294" s="148"/>
      <c r="BK294" s="148"/>
      <c r="BL294" s="148"/>
      <c r="BM294" s="148"/>
      <c r="BN294" s="148"/>
      <c r="BO294" s="148"/>
      <c r="BP294" s="148"/>
      <c r="BQ294" s="148"/>
      <c r="BR294" s="148"/>
      <c r="BS294" s="148"/>
      <c r="BT294" s="148"/>
      <c r="BU294" s="148"/>
      <c r="BV294" s="148"/>
      <c r="BW294" s="148"/>
      <c r="BX294" s="148"/>
      <c r="BY294" s="148"/>
      <c r="BZ294" s="148"/>
      <c r="CA294" s="148"/>
      <c r="CB294" s="148"/>
      <c r="CC294" s="148"/>
      <c r="CD294" s="148"/>
      <c r="CE294" s="148"/>
      <c r="CF294" s="148"/>
      <c r="CG294" s="148"/>
      <c r="CH294" s="148"/>
      <c r="CI294" s="148"/>
      <c r="CJ294" s="148"/>
      <c r="CK294" s="148"/>
      <c r="CL294" s="148"/>
      <c r="CM294" s="148"/>
      <c r="CN294" s="148"/>
      <c r="CO294" s="148"/>
      <c r="CP294" s="148"/>
      <c r="CQ294" s="148"/>
      <c r="CR294" s="148"/>
      <c r="CS294" s="148"/>
      <c r="CT294" s="148"/>
      <c r="CU294" s="148"/>
      <c r="CV294" s="148"/>
      <c r="CW294" s="148"/>
      <c r="CX294" s="148"/>
      <c r="CY294" s="148"/>
      <c r="CZ294" s="148"/>
      <c r="DA294" s="148"/>
      <c r="DB294" s="148"/>
      <c r="DC294" s="148"/>
      <c r="DD294" s="148"/>
      <c r="DE294" s="148"/>
      <c r="DF294" s="148"/>
      <c r="DG294" s="148"/>
      <c r="DH294" s="148"/>
      <c r="DI294" s="148"/>
      <c r="DJ294" s="148"/>
      <c r="DK294" s="148"/>
      <c r="DL294" s="148"/>
      <c r="DM294" s="148"/>
      <c r="DN294" s="148"/>
    </row>
    <row r="295" customFormat="false" ht="12.75" hidden="false" customHeight="false" outlineLevel="0" collapsed="false">
      <c r="A295" s="0" t="s">
        <v>190</v>
      </c>
      <c r="B295" s="0" t="s">
        <v>194</v>
      </c>
      <c r="C295" s="0" t="n">
        <v>12</v>
      </c>
      <c r="D295" s="0" t="s">
        <v>53</v>
      </c>
      <c r="E295" s="15" t="n">
        <v>0</v>
      </c>
      <c r="F295" s="15" t="n">
        <v>0</v>
      </c>
      <c r="G295" s="148" t="n">
        <v>0</v>
      </c>
      <c r="H295" s="148" t="n">
        <v>0</v>
      </c>
      <c r="I295" s="148" t="n">
        <v>0</v>
      </c>
      <c r="J295" s="148" t="n">
        <v>0</v>
      </c>
      <c r="K295" s="148" t="n">
        <v>0</v>
      </c>
      <c r="L295" s="148" t="n">
        <v>0</v>
      </c>
      <c r="M295" s="148" t="n">
        <v>0</v>
      </c>
      <c r="N295" s="148" t="n">
        <v>0</v>
      </c>
      <c r="O295" s="148" t="n">
        <v>0</v>
      </c>
      <c r="P295" s="148" t="n">
        <v>0</v>
      </c>
      <c r="Q295" s="148" t="n">
        <v>0</v>
      </c>
      <c r="R295" s="148" t="n">
        <v>0</v>
      </c>
      <c r="S295" s="148" t="n">
        <v>0</v>
      </c>
      <c r="T295" s="148" t="n">
        <v>0</v>
      </c>
      <c r="U295" s="148" t="n">
        <v>0</v>
      </c>
      <c r="V295" s="148" t="n">
        <v>0</v>
      </c>
      <c r="W295" s="148" t="n">
        <v>0</v>
      </c>
      <c r="X295" s="148" t="n">
        <v>0</v>
      </c>
      <c r="Y295" s="148" t="n">
        <v>0</v>
      </c>
      <c r="Z295" s="148" t="n">
        <v>0</v>
      </c>
      <c r="AA295" s="148" t="n">
        <v>0</v>
      </c>
      <c r="AB295" s="148" t="n">
        <v>0</v>
      </c>
      <c r="AC295" s="148" t="n">
        <v>0</v>
      </c>
      <c r="AD295" s="148" t="n">
        <v>0</v>
      </c>
      <c r="AE295" s="148" t="n">
        <v>0</v>
      </c>
      <c r="AF295" s="148" t="n">
        <v>0</v>
      </c>
      <c r="AG295" s="148" t="n">
        <v>0</v>
      </c>
      <c r="AH295" s="148" t="n">
        <v>0</v>
      </c>
      <c r="AI295" s="148" t="n">
        <v>0</v>
      </c>
      <c r="AJ295" s="148" t="n">
        <v>0</v>
      </c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  <c r="BI295" s="148"/>
      <c r="BJ295" s="148"/>
      <c r="BK295" s="148"/>
      <c r="BL295" s="148"/>
      <c r="BM295" s="148"/>
      <c r="BN295" s="148"/>
      <c r="BO295" s="148"/>
      <c r="BP295" s="148"/>
      <c r="BQ295" s="148"/>
      <c r="BR295" s="148"/>
      <c r="BS295" s="148"/>
      <c r="BT295" s="148"/>
      <c r="BU295" s="148"/>
      <c r="BV295" s="148"/>
      <c r="BW295" s="148"/>
      <c r="BX295" s="148"/>
      <c r="BY295" s="148"/>
      <c r="BZ295" s="148"/>
      <c r="CA295" s="148"/>
      <c r="CB295" s="148"/>
      <c r="CC295" s="148"/>
      <c r="CD295" s="148"/>
      <c r="CE295" s="148"/>
      <c r="CF295" s="148"/>
      <c r="CG295" s="148"/>
      <c r="CH295" s="148"/>
      <c r="CI295" s="148"/>
      <c r="CJ295" s="148"/>
      <c r="CK295" s="148"/>
      <c r="CL295" s="148"/>
      <c r="CM295" s="148"/>
      <c r="CN295" s="148"/>
      <c r="CO295" s="148"/>
      <c r="CP295" s="148"/>
      <c r="CQ295" s="148"/>
      <c r="CR295" s="148"/>
      <c r="CS295" s="148"/>
      <c r="CT295" s="148"/>
      <c r="CU295" s="148"/>
      <c r="CV295" s="148"/>
      <c r="CW295" s="148"/>
      <c r="CX295" s="148"/>
      <c r="CY295" s="148"/>
      <c r="CZ295" s="148"/>
      <c r="DA295" s="148"/>
      <c r="DB295" s="148"/>
      <c r="DC295" s="148"/>
      <c r="DD295" s="148"/>
      <c r="DE295" s="148"/>
      <c r="DF295" s="148"/>
      <c r="DG295" s="148"/>
      <c r="DH295" s="148"/>
      <c r="DI295" s="148"/>
      <c r="DJ295" s="148"/>
      <c r="DK295" s="148"/>
      <c r="DL295" s="148"/>
      <c r="DM295" s="148"/>
      <c r="DN295" s="148"/>
    </row>
    <row r="296" customFormat="false" ht="12.75" hidden="false" customHeight="false" outlineLevel="0" collapsed="false">
      <c r="A296" s="0" t="s">
        <v>190</v>
      </c>
      <c r="B296" s="0" t="s">
        <v>194</v>
      </c>
      <c r="C296" s="0" t="n">
        <v>13</v>
      </c>
      <c r="D296" s="0" t="s">
        <v>56</v>
      </c>
      <c r="E296" s="15" t="n">
        <v>-40683</v>
      </c>
      <c r="F296" s="15" t="n">
        <v>-73676.91</v>
      </c>
      <c r="G296" s="148" t="n">
        <v>6059</v>
      </c>
      <c r="H296" s="148" t="n">
        <v>15889.454</v>
      </c>
      <c r="I296" s="148" t="n">
        <v>-4648</v>
      </c>
      <c r="J296" s="148" t="n">
        <v>-1552.536</v>
      </c>
      <c r="K296" s="148" t="n">
        <v>-1976</v>
      </c>
      <c r="L296" s="148" t="n">
        <v>-6533.064</v>
      </c>
      <c r="M296" s="148" t="n">
        <v>-3040</v>
      </c>
      <c r="N296" s="148" t="n">
        <v>-26245.984</v>
      </c>
      <c r="O296" s="148" t="n">
        <v>0</v>
      </c>
      <c r="P296" s="148" t="n">
        <v>0</v>
      </c>
      <c r="Q296" s="148" t="n">
        <v>0</v>
      </c>
      <c r="R296" s="148" t="n">
        <v>-310.016</v>
      </c>
      <c r="S296" s="148" t="n">
        <v>0</v>
      </c>
      <c r="T296" s="148" t="n">
        <v>-32241.664</v>
      </c>
      <c r="U296" s="148" t="n">
        <v>19786</v>
      </c>
      <c r="V296" s="148" t="n">
        <v>60083.872</v>
      </c>
      <c r="W296" s="148" t="n">
        <v>0</v>
      </c>
      <c r="X296" s="148" t="n">
        <v>390320.492</v>
      </c>
      <c r="Y296" s="148" t="n">
        <v>0</v>
      </c>
      <c r="Z296" s="148" t="n">
        <v>0</v>
      </c>
      <c r="AA296" s="148" t="n">
        <v>0</v>
      </c>
      <c r="AB296" s="148" t="n">
        <v>0</v>
      </c>
      <c r="AC296" s="148" t="n">
        <v>0</v>
      </c>
      <c r="AD296" s="148" t="n">
        <v>0</v>
      </c>
      <c r="AE296" s="148" t="n">
        <v>0</v>
      </c>
      <c r="AF296" s="148" t="n">
        <v>0</v>
      </c>
      <c r="AG296" s="148" t="n">
        <v>0</v>
      </c>
      <c r="AH296" s="148" t="n">
        <v>0</v>
      </c>
      <c r="AI296" s="148" t="n">
        <v>0</v>
      </c>
      <c r="AJ296" s="148" t="n">
        <v>0</v>
      </c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48"/>
      <c r="BB296" s="148"/>
      <c r="BC296" s="148"/>
      <c r="BD296" s="148"/>
      <c r="BE296" s="148"/>
      <c r="BF296" s="148"/>
      <c r="BG296" s="148"/>
      <c r="BH296" s="148"/>
      <c r="BI296" s="148"/>
      <c r="BJ296" s="148"/>
      <c r="BK296" s="148"/>
      <c r="BL296" s="148"/>
      <c r="BM296" s="148"/>
      <c r="BN296" s="148"/>
      <c r="BO296" s="148"/>
      <c r="BP296" s="148"/>
      <c r="BQ296" s="148"/>
      <c r="BR296" s="148"/>
      <c r="BS296" s="148"/>
      <c r="BT296" s="148"/>
      <c r="BU296" s="148"/>
      <c r="BV296" s="148"/>
      <c r="BW296" s="148"/>
      <c r="BX296" s="148"/>
      <c r="BY296" s="148"/>
      <c r="BZ296" s="148"/>
      <c r="CA296" s="148"/>
      <c r="CB296" s="148"/>
      <c r="CC296" s="148"/>
      <c r="CD296" s="148"/>
      <c r="CE296" s="148"/>
      <c r="CF296" s="148"/>
      <c r="CG296" s="148"/>
      <c r="CH296" s="148"/>
      <c r="CI296" s="148"/>
      <c r="CJ296" s="148"/>
      <c r="CK296" s="148"/>
      <c r="CL296" s="148"/>
      <c r="CM296" s="148"/>
      <c r="CN296" s="148"/>
      <c r="CO296" s="148"/>
      <c r="CP296" s="148"/>
      <c r="CQ296" s="148"/>
      <c r="CR296" s="148"/>
      <c r="CS296" s="148"/>
      <c r="CT296" s="148"/>
      <c r="CU296" s="148"/>
      <c r="CV296" s="148"/>
      <c r="CW296" s="148"/>
      <c r="CX296" s="148"/>
      <c r="CY296" s="148"/>
      <c r="CZ296" s="148"/>
      <c r="DA296" s="148"/>
      <c r="DB296" s="148"/>
      <c r="DC296" s="148"/>
      <c r="DD296" s="148"/>
      <c r="DE296" s="148"/>
      <c r="DF296" s="148"/>
      <c r="DG296" s="148"/>
      <c r="DH296" s="148"/>
      <c r="DI296" s="148"/>
      <c r="DJ296" s="148"/>
      <c r="DK296" s="148"/>
      <c r="DL296" s="148"/>
      <c r="DM296" s="148"/>
      <c r="DN296" s="148"/>
    </row>
    <row r="297" customFormat="false" ht="12.75" hidden="false" customHeight="false" outlineLevel="0" collapsed="false">
      <c r="A297" s="0" t="s">
        <v>190</v>
      </c>
      <c r="B297" s="0" t="s">
        <v>194</v>
      </c>
      <c r="C297" s="0" t="n">
        <v>14</v>
      </c>
      <c r="D297" s="0" t="s">
        <v>57</v>
      </c>
      <c r="E297" s="15" t="n">
        <v>0</v>
      </c>
      <c r="F297" s="15" t="n">
        <v>0</v>
      </c>
      <c r="G297" s="148" t="n">
        <v>-22</v>
      </c>
      <c r="H297" s="148" t="n">
        <v>-40.14</v>
      </c>
      <c r="I297" s="148" t="n">
        <v>-5862</v>
      </c>
      <c r="J297" s="148" t="n">
        <v>-10229.19</v>
      </c>
      <c r="K297" s="148" t="n">
        <v>0</v>
      </c>
      <c r="L297" s="148" t="n">
        <v>0</v>
      </c>
      <c r="M297" s="148" t="n">
        <v>0</v>
      </c>
      <c r="N297" s="148" t="n">
        <v>0</v>
      </c>
      <c r="O297" s="148" t="n">
        <v>0</v>
      </c>
      <c r="P297" s="148" t="n">
        <v>0</v>
      </c>
      <c r="Q297" s="148" t="n">
        <v>0</v>
      </c>
      <c r="R297" s="148" t="n">
        <v>0</v>
      </c>
      <c r="S297" s="148" t="n">
        <v>0</v>
      </c>
      <c r="T297" s="148" t="n">
        <v>0</v>
      </c>
      <c r="U297" s="148" t="n">
        <v>0</v>
      </c>
      <c r="V297" s="148" t="n">
        <v>0</v>
      </c>
      <c r="W297" s="148" t="n">
        <v>0</v>
      </c>
      <c r="X297" s="148" t="n">
        <v>0</v>
      </c>
      <c r="Y297" s="148" t="n">
        <v>0</v>
      </c>
      <c r="Z297" s="148" t="n">
        <v>0</v>
      </c>
      <c r="AA297" s="148" t="n">
        <v>0</v>
      </c>
      <c r="AB297" s="148" t="n">
        <v>0</v>
      </c>
      <c r="AC297" s="148" t="n">
        <v>0</v>
      </c>
      <c r="AD297" s="148" t="n">
        <v>0</v>
      </c>
      <c r="AE297" s="148" t="n">
        <v>0</v>
      </c>
      <c r="AF297" s="148" t="n">
        <v>0</v>
      </c>
      <c r="AG297" s="148" t="n">
        <v>0</v>
      </c>
      <c r="AH297" s="148" t="n">
        <v>0</v>
      </c>
      <c r="AI297" s="148" t="n">
        <v>0</v>
      </c>
      <c r="AJ297" s="148" t="n">
        <v>0</v>
      </c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148"/>
      <c r="AU297" s="148"/>
      <c r="AV297" s="148"/>
      <c r="AW297" s="148"/>
      <c r="AX297" s="148"/>
      <c r="AY297" s="148"/>
      <c r="AZ297" s="148"/>
      <c r="BA297" s="148"/>
      <c r="BB297" s="148"/>
      <c r="BC297" s="148"/>
      <c r="BD297" s="148"/>
      <c r="BE297" s="148"/>
      <c r="BF297" s="148"/>
      <c r="BG297" s="148"/>
      <c r="BH297" s="148"/>
      <c r="BI297" s="148"/>
      <c r="BJ297" s="148"/>
      <c r="BK297" s="148"/>
      <c r="BL297" s="148"/>
      <c r="BM297" s="148"/>
      <c r="BN297" s="148"/>
      <c r="BO297" s="148"/>
      <c r="BP297" s="148"/>
      <c r="BQ297" s="148"/>
      <c r="BR297" s="148"/>
      <c r="BS297" s="148"/>
      <c r="BT297" s="148"/>
      <c r="BU297" s="148"/>
      <c r="BV297" s="148"/>
      <c r="BW297" s="148"/>
      <c r="BX297" s="148"/>
      <c r="BY297" s="148"/>
      <c r="BZ297" s="148"/>
      <c r="CA297" s="148"/>
      <c r="CB297" s="148"/>
      <c r="CC297" s="148"/>
      <c r="CD297" s="148"/>
      <c r="CE297" s="148"/>
      <c r="CF297" s="148"/>
      <c r="CG297" s="148"/>
      <c r="CH297" s="148"/>
      <c r="CI297" s="148"/>
      <c r="CJ297" s="148"/>
      <c r="CK297" s="148"/>
      <c r="CL297" s="148"/>
      <c r="CM297" s="148"/>
      <c r="CN297" s="148"/>
      <c r="CO297" s="148"/>
      <c r="CP297" s="148"/>
      <c r="CQ297" s="148"/>
      <c r="CR297" s="148"/>
      <c r="CS297" s="148"/>
      <c r="CT297" s="148"/>
      <c r="CU297" s="148"/>
      <c r="CV297" s="148"/>
      <c r="CW297" s="148"/>
      <c r="CX297" s="148"/>
      <c r="CY297" s="148"/>
      <c r="CZ297" s="148"/>
      <c r="DA297" s="148"/>
      <c r="DB297" s="148"/>
      <c r="DC297" s="148"/>
      <c r="DD297" s="148"/>
      <c r="DE297" s="148"/>
      <c r="DF297" s="148"/>
      <c r="DG297" s="148"/>
      <c r="DH297" s="148"/>
      <c r="DI297" s="148"/>
      <c r="DJ297" s="148"/>
      <c r="DK297" s="148"/>
      <c r="DL297" s="148"/>
      <c r="DM297" s="148"/>
      <c r="DN297" s="148"/>
    </row>
    <row r="298" customFormat="false" ht="12.75" hidden="false" customHeight="false" outlineLevel="0" collapsed="false">
      <c r="A298" s="0" t="s">
        <v>190</v>
      </c>
      <c r="B298" s="0" t="s">
        <v>194</v>
      </c>
      <c r="C298" s="0" t="n">
        <v>15</v>
      </c>
      <c r="D298" s="0" t="s">
        <v>58</v>
      </c>
      <c r="E298" s="15" t="n">
        <v>0</v>
      </c>
      <c r="F298" s="15" t="n">
        <v>0</v>
      </c>
      <c r="G298" s="148" t="n">
        <v>0</v>
      </c>
      <c r="H298" s="148" t="n">
        <v>0</v>
      </c>
      <c r="I298" s="148" t="n">
        <v>14449</v>
      </c>
      <c r="J298" s="148" t="n">
        <v>25213.51</v>
      </c>
      <c r="K298" s="148" t="n">
        <v>0</v>
      </c>
      <c r="L298" s="148" t="n">
        <v>0</v>
      </c>
      <c r="M298" s="148" t="n">
        <v>3040</v>
      </c>
      <c r="N298" s="148" t="n">
        <v>0</v>
      </c>
      <c r="O298" s="148" t="n">
        <v>0</v>
      </c>
      <c r="P298" s="148" t="n">
        <v>0</v>
      </c>
      <c r="Q298" s="148" t="n">
        <v>0</v>
      </c>
      <c r="R298" s="148" t="n">
        <v>0</v>
      </c>
      <c r="S298" s="148" t="n">
        <v>0</v>
      </c>
      <c r="T298" s="148" t="n">
        <v>0</v>
      </c>
      <c r="U298" s="148" t="n">
        <v>0</v>
      </c>
      <c r="V298" s="148" t="n">
        <v>0</v>
      </c>
      <c r="W298" s="148" t="n">
        <v>0</v>
      </c>
      <c r="X298" s="148" t="n">
        <v>0</v>
      </c>
      <c r="Y298" s="148" t="n">
        <v>0</v>
      </c>
      <c r="Z298" s="148" t="n">
        <v>0</v>
      </c>
      <c r="AA298" s="148" t="n">
        <v>0</v>
      </c>
      <c r="AB298" s="148" t="n">
        <v>0</v>
      </c>
      <c r="AC298" s="148" t="n">
        <v>0</v>
      </c>
      <c r="AD298" s="148" t="n">
        <v>0</v>
      </c>
      <c r="AE298" s="148" t="n">
        <v>0</v>
      </c>
      <c r="AF298" s="148" t="n">
        <v>0</v>
      </c>
      <c r="AG298" s="148" t="n">
        <v>0</v>
      </c>
      <c r="AH298" s="148" t="n">
        <v>0</v>
      </c>
      <c r="AI298" s="148" t="n">
        <v>0</v>
      </c>
      <c r="AJ298" s="148" t="n">
        <v>0</v>
      </c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  <c r="BI298" s="148"/>
      <c r="BJ298" s="148"/>
      <c r="BK298" s="148"/>
      <c r="BL298" s="148"/>
      <c r="BM298" s="148"/>
      <c r="BN298" s="148"/>
      <c r="BO298" s="148"/>
      <c r="BP298" s="148"/>
      <c r="BQ298" s="148"/>
      <c r="BR298" s="148"/>
      <c r="BS298" s="148"/>
      <c r="BT298" s="148"/>
      <c r="BU298" s="148"/>
      <c r="BV298" s="148"/>
      <c r="BW298" s="148"/>
      <c r="BX298" s="148"/>
      <c r="BY298" s="148"/>
      <c r="BZ298" s="148"/>
      <c r="CA298" s="148"/>
      <c r="CB298" s="148"/>
      <c r="CC298" s="148"/>
      <c r="CD298" s="148"/>
      <c r="CE298" s="148"/>
      <c r="CF298" s="148"/>
      <c r="CG298" s="148"/>
      <c r="CH298" s="148"/>
      <c r="CI298" s="148"/>
      <c r="CJ298" s="148"/>
      <c r="CK298" s="148"/>
      <c r="CL298" s="148"/>
      <c r="CM298" s="148"/>
      <c r="CN298" s="148"/>
      <c r="CO298" s="148"/>
      <c r="CP298" s="148"/>
      <c r="CQ298" s="148"/>
      <c r="CR298" s="148"/>
      <c r="CS298" s="148"/>
      <c r="CT298" s="148"/>
      <c r="CU298" s="148"/>
      <c r="CV298" s="148"/>
      <c r="CW298" s="148"/>
      <c r="CX298" s="148"/>
      <c r="CY298" s="148"/>
      <c r="CZ298" s="148"/>
      <c r="DA298" s="148"/>
      <c r="DB298" s="148"/>
      <c r="DC298" s="148"/>
      <c r="DD298" s="148"/>
      <c r="DE298" s="148"/>
      <c r="DF298" s="148"/>
      <c r="DG298" s="148"/>
      <c r="DH298" s="148"/>
      <c r="DI298" s="148"/>
      <c r="DJ298" s="148"/>
      <c r="DK298" s="148"/>
      <c r="DL298" s="148"/>
      <c r="DM298" s="148"/>
      <c r="DN298" s="148"/>
    </row>
    <row r="299" customFormat="false" ht="12.75" hidden="false" customHeight="false" outlineLevel="0" collapsed="false">
      <c r="A299" s="0" t="s">
        <v>190</v>
      </c>
      <c r="B299" s="0" t="s">
        <v>194</v>
      </c>
      <c r="C299" s="0" t="n">
        <v>16</v>
      </c>
      <c r="D299" s="0" t="s">
        <v>59</v>
      </c>
      <c r="E299" s="15" t="n">
        <v>-194676</v>
      </c>
      <c r="F299" s="15" t="n">
        <v>0.01</v>
      </c>
      <c r="G299" s="148" t="n">
        <v>-12788</v>
      </c>
      <c r="H299" s="148" t="n">
        <v>0</v>
      </c>
      <c r="I299" s="148" t="n">
        <v>0</v>
      </c>
      <c r="J299" s="148" t="n">
        <v>0</v>
      </c>
      <c r="K299" s="148" t="n">
        <v>0</v>
      </c>
      <c r="L299" s="148" t="n">
        <v>0</v>
      </c>
      <c r="M299" s="148" t="n">
        <v>0</v>
      </c>
      <c r="N299" s="148" t="n">
        <v>0</v>
      </c>
      <c r="O299" s="148" t="n">
        <v>0</v>
      </c>
      <c r="P299" s="148" t="n">
        <v>0</v>
      </c>
      <c r="Q299" s="148" t="n">
        <v>0</v>
      </c>
      <c r="R299" s="148" t="n">
        <v>0</v>
      </c>
      <c r="S299" s="148" t="n">
        <v>0</v>
      </c>
      <c r="T299" s="148" t="n">
        <v>-375717</v>
      </c>
      <c r="U299" s="148" t="n">
        <v>0</v>
      </c>
      <c r="V299" s="148" t="n">
        <v>0</v>
      </c>
      <c r="W299" s="148" t="n">
        <v>0</v>
      </c>
      <c r="X299" s="148" t="n">
        <v>0</v>
      </c>
      <c r="Y299" s="148" t="n">
        <v>0</v>
      </c>
      <c r="Z299" s="148" t="n">
        <v>0</v>
      </c>
      <c r="AA299" s="148" t="n">
        <v>0</v>
      </c>
      <c r="AB299" s="148" t="n">
        <v>0</v>
      </c>
      <c r="AC299" s="148" t="n">
        <v>0</v>
      </c>
      <c r="AD299" s="148" t="n">
        <v>0</v>
      </c>
      <c r="AE299" s="148" t="n">
        <v>0</v>
      </c>
      <c r="AF299" s="148" t="n">
        <v>0</v>
      </c>
      <c r="AG299" s="148" t="n">
        <v>0</v>
      </c>
      <c r="AH299" s="148" t="n">
        <v>0</v>
      </c>
      <c r="AI299" s="148" t="n">
        <v>0</v>
      </c>
      <c r="AJ299" s="148" t="n">
        <v>0</v>
      </c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148"/>
      <c r="AU299" s="148"/>
      <c r="AV299" s="148"/>
      <c r="AW299" s="148"/>
      <c r="AX299" s="148"/>
      <c r="AY299" s="148"/>
      <c r="AZ299" s="148"/>
      <c r="BA299" s="148"/>
      <c r="BB299" s="148"/>
      <c r="BC299" s="148"/>
      <c r="BD299" s="148"/>
      <c r="BE299" s="148"/>
      <c r="BF299" s="148"/>
      <c r="BG299" s="148"/>
      <c r="BH299" s="148"/>
      <c r="BI299" s="148"/>
      <c r="BJ299" s="148"/>
      <c r="BK299" s="148"/>
      <c r="BL299" s="148"/>
      <c r="BM299" s="148"/>
      <c r="BN299" s="148"/>
      <c r="BO299" s="148"/>
      <c r="BP299" s="148"/>
      <c r="BQ299" s="148"/>
      <c r="BR299" s="148"/>
      <c r="BS299" s="148"/>
      <c r="BT299" s="148"/>
      <c r="BU299" s="148"/>
      <c r="BV299" s="148"/>
      <c r="BW299" s="148"/>
      <c r="BX299" s="148"/>
      <c r="BY299" s="148"/>
      <c r="BZ299" s="148"/>
      <c r="CA299" s="148"/>
      <c r="CB299" s="148"/>
      <c r="CC299" s="148"/>
      <c r="CD299" s="148"/>
      <c r="CE299" s="148"/>
      <c r="CF299" s="148"/>
      <c r="CG299" s="148"/>
      <c r="CH299" s="148"/>
      <c r="CI299" s="148"/>
      <c r="CJ299" s="148"/>
      <c r="CK299" s="148"/>
      <c r="CL299" s="148"/>
      <c r="CM299" s="148"/>
      <c r="CN299" s="148"/>
      <c r="CO299" s="148"/>
      <c r="CP299" s="148"/>
      <c r="CQ299" s="148"/>
      <c r="CR299" s="148"/>
      <c r="CS299" s="148"/>
      <c r="CT299" s="148"/>
      <c r="CU299" s="148"/>
      <c r="CV299" s="148"/>
      <c r="CW299" s="148"/>
      <c r="CX299" s="148"/>
      <c r="CY299" s="148"/>
      <c r="CZ299" s="148"/>
      <c r="DA299" s="148"/>
      <c r="DB299" s="148"/>
      <c r="DC299" s="148"/>
      <c r="DD299" s="148"/>
      <c r="DE299" s="148"/>
      <c r="DF299" s="148"/>
      <c r="DG299" s="148"/>
      <c r="DH299" s="148"/>
      <c r="DI299" s="148"/>
      <c r="DJ299" s="148"/>
      <c r="DK299" s="148"/>
      <c r="DL299" s="148"/>
      <c r="DM299" s="148"/>
      <c r="DN299" s="148"/>
    </row>
    <row r="300" customFormat="false" ht="12.75" hidden="false" customHeight="false" outlineLevel="0" collapsed="false">
      <c r="A300" s="0" t="s">
        <v>190</v>
      </c>
      <c r="B300" s="0" t="s">
        <v>194</v>
      </c>
      <c r="C300" s="0" t="n">
        <v>17</v>
      </c>
      <c r="D300" s="0" t="s">
        <v>176</v>
      </c>
      <c r="E300" s="15" t="n">
        <v>0</v>
      </c>
      <c r="F300" s="15" t="n">
        <v>0</v>
      </c>
      <c r="G300" s="148" t="n">
        <v>0</v>
      </c>
      <c r="H300" s="148" t="n">
        <v>0</v>
      </c>
      <c r="I300" s="148" t="n">
        <v>0</v>
      </c>
      <c r="J300" s="148" t="n">
        <v>0</v>
      </c>
      <c r="K300" s="148" t="n">
        <v>0</v>
      </c>
      <c r="L300" s="148" t="n">
        <v>0</v>
      </c>
      <c r="M300" s="148" t="n">
        <v>0</v>
      </c>
      <c r="N300" s="148" t="n">
        <v>0</v>
      </c>
      <c r="O300" s="148" t="n">
        <v>0</v>
      </c>
      <c r="P300" s="148" t="n">
        <v>0</v>
      </c>
      <c r="Q300" s="148" t="n">
        <v>0</v>
      </c>
      <c r="R300" s="148" t="n">
        <v>0</v>
      </c>
      <c r="S300" s="148" t="n">
        <v>0</v>
      </c>
      <c r="T300" s="148" t="n">
        <v>0</v>
      </c>
      <c r="U300" s="148" t="n">
        <v>0</v>
      </c>
      <c r="V300" s="148" t="n">
        <v>0</v>
      </c>
      <c r="W300" s="148" t="n">
        <v>0</v>
      </c>
      <c r="X300" s="148" t="n">
        <v>0</v>
      </c>
      <c r="Y300" s="148" t="n">
        <v>0</v>
      </c>
      <c r="Z300" s="148" t="n">
        <v>0</v>
      </c>
      <c r="AA300" s="148" t="n">
        <v>0</v>
      </c>
      <c r="AB300" s="148" t="n">
        <v>0</v>
      </c>
      <c r="AC300" s="148" t="n">
        <v>0</v>
      </c>
      <c r="AD300" s="148" t="n">
        <v>0</v>
      </c>
      <c r="AE300" s="148" t="n">
        <v>0</v>
      </c>
      <c r="AF300" s="148" t="n">
        <v>0</v>
      </c>
      <c r="AG300" s="148" t="n">
        <v>0</v>
      </c>
      <c r="AH300" s="148" t="n">
        <v>0</v>
      </c>
      <c r="AI300" s="148" t="n">
        <v>0</v>
      </c>
      <c r="AJ300" s="148" t="n">
        <v>0</v>
      </c>
      <c r="AK300" s="148"/>
      <c r="AL300" s="148"/>
      <c r="AM300" s="148"/>
      <c r="AN300" s="148"/>
      <c r="AO300" s="148"/>
      <c r="AP300" s="148"/>
      <c r="AQ300" s="148"/>
      <c r="AR300" s="148"/>
      <c r="AS300" s="148"/>
      <c r="AT300" s="148"/>
      <c r="AU300" s="148"/>
      <c r="AV300" s="148"/>
      <c r="AW300" s="148"/>
      <c r="AX300" s="148"/>
      <c r="AY300" s="148"/>
      <c r="AZ300" s="148"/>
      <c r="BA300" s="148"/>
      <c r="BB300" s="148"/>
      <c r="BC300" s="148"/>
      <c r="BD300" s="148"/>
      <c r="BE300" s="148"/>
      <c r="BF300" s="148"/>
      <c r="BG300" s="148"/>
      <c r="BH300" s="148"/>
      <c r="BI300" s="148"/>
      <c r="BJ300" s="148"/>
      <c r="BK300" s="148"/>
      <c r="BL300" s="148"/>
      <c r="BM300" s="148"/>
      <c r="BN300" s="148"/>
      <c r="BO300" s="148"/>
      <c r="BP300" s="148"/>
      <c r="BQ300" s="148"/>
      <c r="BR300" s="148"/>
      <c r="BS300" s="148"/>
      <c r="BT300" s="148"/>
      <c r="BU300" s="148"/>
      <c r="BV300" s="148"/>
      <c r="BW300" s="148"/>
      <c r="BX300" s="148"/>
      <c r="BY300" s="148"/>
      <c r="BZ300" s="148"/>
      <c r="CA300" s="148"/>
      <c r="CB300" s="148"/>
      <c r="CC300" s="148"/>
      <c r="CD300" s="148"/>
      <c r="CE300" s="148"/>
      <c r="CF300" s="148"/>
      <c r="CG300" s="148"/>
      <c r="CH300" s="148"/>
      <c r="CI300" s="148"/>
      <c r="CJ300" s="148"/>
      <c r="CK300" s="148"/>
      <c r="CL300" s="148"/>
      <c r="CM300" s="148"/>
      <c r="CN300" s="148"/>
      <c r="CO300" s="148"/>
      <c r="CP300" s="148"/>
      <c r="CQ300" s="148"/>
      <c r="CR300" s="148"/>
      <c r="CS300" s="148"/>
      <c r="CT300" s="148"/>
      <c r="CU300" s="148"/>
      <c r="CV300" s="148"/>
      <c r="CW300" s="148"/>
      <c r="CX300" s="148"/>
      <c r="CY300" s="148"/>
      <c r="CZ300" s="148"/>
      <c r="DA300" s="148"/>
      <c r="DB300" s="148"/>
      <c r="DC300" s="148"/>
      <c r="DD300" s="148"/>
      <c r="DE300" s="148"/>
      <c r="DF300" s="148"/>
      <c r="DG300" s="148"/>
      <c r="DH300" s="148"/>
      <c r="DI300" s="148"/>
      <c r="DJ300" s="148"/>
      <c r="DK300" s="148"/>
      <c r="DL300" s="148"/>
      <c r="DM300" s="148"/>
      <c r="DN300" s="148"/>
    </row>
    <row r="301" customFormat="false" ht="12.75" hidden="false" customHeight="false" outlineLevel="0" collapsed="false">
      <c r="A301" s="0" t="s">
        <v>190</v>
      </c>
      <c r="B301" s="0" t="s">
        <v>194</v>
      </c>
      <c r="C301" s="0" t="n">
        <v>18</v>
      </c>
      <c r="D301" s="0" t="s">
        <v>177</v>
      </c>
      <c r="E301" s="15" t="n">
        <v>-19917</v>
      </c>
      <c r="F301" s="15" t="n">
        <v>-33281.31</v>
      </c>
      <c r="G301" s="148" t="n">
        <v>-21723</v>
      </c>
      <c r="H301" s="148" t="n">
        <v>-36299.13</v>
      </c>
      <c r="I301" s="148" t="n">
        <v>-213</v>
      </c>
      <c r="J301" s="148" t="n">
        <v>-420.43</v>
      </c>
      <c r="K301" s="148" t="n">
        <v>0</v>
      </c>
      <c r="L301" s="148" t="n">
        <v>0</v>
      </c>
      <c r="M301" s="148" t="n">
        <v>0</v>
      </c>
      <c r="N301" s="148" t="n">
        <v>0</v>
      </c>
      <c r="O301" s="148" t="n">
        <v>0</v>
      </c>
      <c r="P301" s="148" t="n">
        <v>0</v>
      </c>
      <c r="Q301" s="148" t="n">
        <v>0</v>
      </c>
      <c r="R301" s="148" t="n">
        <v>0</v>
      </c>
      <c r="S301" s="148" t="n">
        <v>0</v>
      </c>
      <c r="T301" s="148" t="n">
        <v>0</v>
      </c>
      <c r="U301" s="148" t="n">
        <v>0</v>
      </c>
      <c r="V301" s="148" t="n">
        <v>0</v>
      </c>
      <c r="W301" s="148" t="n">
        <v>0</v>
      </c>
      <c r="X301" s="148" t="n">
        <v>0</v>
      </c>
      <c r="Y301" s="148" t="n">
        <v>0</v>
      </c>
      <c r="Z301" s="148" t="n">
        <v>0</v>
      </c>
      <c r="AA301" s="148" t="n">
        <v>0</v>
      </c>
      <c r="AB301" s="148" t="n">
        <v>0</v>
      </c>
      <c r="AC301" s="148" t="n">
        <v>0</v>
      </c>
      <c r="AD301" s="148" t="n">
        <v>0</v>
      </c>
      <c r="AE301" s="148" t="n">
        <v>0</v>
      </c>
      <c r="AF301" s="148" t="n">
        <v>0</v>
      </c>
      <c r="AG301" s="148" t="n">
        <v>0</v>
      </c>
      <c r="AH301" s="148" t="n">
        <v>0</v>
      </c>
      <c r="AI301" s="148" t="n">
        <v>0</v>
      </c>
      <c r="AJ301" s="148" t="n">
        <v>0</v>
      </c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  <c r="BI301" s="148"/>
      <c r="BJ301" s="148"/>
      <c r="BK301" s="148"/>
      <c r="BL301" s="148"/>
      <c r="BM301" s="148"/>
      <c r="BN301" s="148"/>
      <c r="BO301" s="148"/>
      <c r="BP301" s="148"/>
      <c r="BQ301" s="148"/>
      <c r="BR301" s="148"/>
      <c r="BS301" s="148"/>
      <c r="BT301" s="148"/>
      <c r="BU301" s="148"/>
      <c r="BV301" s="148"/>
      <c r="BW301" s="148"/>
      <c r="BX301" s="148"/>
      <c r="BY301" s="148"/>
      <c r="BZ301" s="148"/>
      <c r="CA301" s="148"/>
      <c r="CB301" s="148"/>
      <c r="CC301" s="148"/>
      <c r="CD301" s="148"/>
      <c r="CE301" s="148"/>
      <c r="CF301" s="148"/>
      <c r="CG301" s="148"/>
      <c r="CH301" s="148"/>
      <c r="CI301" s="148"/>
      <c r="CJ301" s="148"/>
      <c r="CK301" s="148"/>
      <c r="CL301" s="148"/>
      <c r="CM301" s="148"/>
      <c r="CN301" s="148"/>
      <c r="CO301" s="148"/>
      <c r="CP301" s="148"/>
      <c r="CQ301" s="148"/>
      <c r="CR301" s="148"/>
      <c r="CS301" s="148"/>
      <c r="CT301" s="148"/>
      <c r="CU301" s="148"/>
      <c r="CV301" s="148"/>
      <c r="CW301" s="148"/>
      <c r="CX301" s="148"/>
      <c r="CY301" s="148"/>
      <c r="CZ301" s="148"/>
      <c r="DA301" s="148"/>
      <c r="DB301" s="148"/>
      <c r="DC301" s="148"/>
      <c r="DD301" s="148"/>
      <c r="DE301" s="148"/>
      <c r="DF301" s="148"/>
      <c r="DG301" s="148"/>
      <c r="DH301" s="148"/>
      <c r="DI301" s="148"/>
      <c r="DJ301" s="148"/>
      <c r="DK301" s="148"/>
      <c r="DL301" s="148"/>
      <c r="DM301" s="148"/>
      <c r="DN301" s="148"/>
    </row>
    <row r="302" customFormat="false" ht="12.75" hidden="false" customHeight="false" outlineLevel="0" collapsed="false">
      <c r="A302" s="0" t="s">
        <v>190</v>
      </c>
      <c r="B302" s="0" t="s">
        <v>194</v>
      </c>
      <c r="C302" s="0" t="n">
        <v>19</v>
      </c>
      <c r="D302" s="0" t="s">
        <v>64</v>
      </c>
      <c r="E302" s="15" t="n">
        <v>0</v>
      </c>
      <c r="F302" s="15" t="n">
        <v>0</v>
      </c>
      <c r="G302" s="148" t="n">
        <v>0</v>
      </c>
      <c r="H302" s="148" t="n">
        <v>0</v>
      </c>
      <c r="I302" s="148" t="n">
        <v>0</v>
      </c>
      <c r="J302" s="148" t="n">
        <v>0</v>
      </c>
      <c r="K302" s="148" t="n">
        <v>0</v>
      </c>
      <c r="L302" s="148" t="n">
        <v>0</v>
      </c>
      <c r="M302" s="148" t="n">
        <v>0</v>
      </c>
      <c r="N302" s="148" t="n">
        <v>0</v>
      </c>
      <c r="O302" s="148" t="n">
        <v>0</v>
      </c>
      <c r="P302" s="148" t="n">
        <v>0</v>
      </c>
      <c r="Q302" s="148" t="n">
        <v>0</v>
      </c>
      <c r="R302" s="148" t="n">
        <v>0</v>
      </c>
      <c r="S302" s="148" t="n">
        <v>0</v>
      </c>
      <c r="T302" s="148" t="n">
        <v>0</v>
      </c>
      <c r="U302" s="148" t="n">
        <v>0</v>
      </c>
      <c r="V302" s="148" t="n">
        <v>0</v>
      </c>
      <c r="W302" s="148" t="n">
        <v>0</v>
      </c>
      <c r="X302" s="148" t="n">
        <v>0</v>
      </c>
      <c r="Y302" s="148" t="n">
        <v>0</v>
      </c>
      <c r="Z302" s="148" t="n">
        <v>0</v>
      </c>
      <c r="AA302" s="148" t="n">
        <v>0</v>
      </c>
      <c r="AB302" s="148" t="n">
        <v>0</v>
      </c>
      <c r="AC302" s="148" t="n">
        <v>0</v>
      </c>
      <c r="AD302" s="148" t="n">
        <v>0</v>
      </c>
      <c r="AE302" s="148" t="n">
        <v>0</v>
      </c>
      <c r="AF302" s="148" t="n">
        <v>0</v>
      </c>
      <c r="AG302" s="148" t="n">
        <v>0</v>
      </c>
      <c r="AH302" s="148" t="n">
        <v>0</v>
      </c>
      <c r="AI302" s="148" t="n">
        <v>0</v>
      </c>
      <c r="AJ302" s="148" t="n">
        <v>0</v>
      </c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  <c r="BI302" s="148"/>
      <c r="BJ302" s="148"/>
      <c r="BK302" s="148"/>
      <c r="BL302" s="148"/>
      <c r="BM302" s="148"/>
      <c r="BN302" s="148"/>
      <c r="BO302" s="148"/>
      <c r="BP302" s="148"/>
      <c r="BQ302" s="148"/>
      <c r="BR302" s="148"/>
      <c r="BS302" s="148"/>
      <c r="BT302" s="148"/>
      <c r="BU302" s="148"/>
      <c r="BV302" s="148"/>
      <c r="BW302" s="148"/>
      <c r="BX302" s="148"/>
      <c r="BY302" s="148"/>
      <c r="BZ302" s="148"/>
      <c r="CA302" s="148"/>
      <c r="CB302" s="148"/>
      <c r="CC302" s="148"/>
      <c r="CD302" s="148"/>
      <c r="CE302" s="148"/>
      <c r="CF302" s="148"/>
      <c r="CG302" s="148"/>
      <c r="CH302" s="148"/>
      <c r="CI302" s="148"/>
      <c r="CJ302" s="148"/>
      <c r="CK302" s="148"/>
      <c r="CL302" s="148"/>
      <c r="CM302" s="148"/>
      <c r="CN302" s="148"/>
      <c r="CO302" s="148"/>
      <c r="CP302" s="148"/>
      <c r="CQ302" s="148"/>
      <c r="CR302" s="148"/>
      <c r="CS302" s="148"/>
      <c r="CT302" s="148"/>
      <c r="CU302" s="148"/>
      <c r="CV302" s="148"/>
      <c r="CW302" s="148"/>
      <c r="CX302" s="148"/>
      <c r="CY302" s="148"/>
      <c r="CZ302" s="148"/>
      <c r="DA302" s="148"/>
      <c r="DB302" s="148"/>
      <c r="DC302" s="148"/>
      <c r="DD302" s="148"/>
      <c r="DE302" s="148"/>
      <c r="DF302" s="148"/>
      <c r="DG302" s="148"/>
      <c r="DH302" s="148"/>
      <c r="DI302" s="148"/>
      <c r="DJ302" s="148"/>
      <c r="DK302" s="148"/>
      <c r="DL302" s="148"/>
      <c r="DM302" s="148"/>
      <c r="DN302" s="148"/>
    </row>
    <row r="303" customFormat="false" ht="12.75" hidden="false" customHeight="false" outlineLevel="0" collapsed="false">
      <c r="A303" s="0" t="s">
        <v>190</v>
      </c>
      <c r="B303" s="0" t="s">
        <v>194</v>
      </c>
      <c r="C303" s="0" t="n">
        <v>20</v>
      </c>
      <c r="D303" s="0" t="s">
        <v>178</v>
      </c>
      <c r="E303" s="15" t="n">
        <v>0</v>
      </c>
      <c r="F303" s="15" t="n">
        <v>0</v>
      </c>
      <c r="G303" s="148" t="n">
        <v>0</v>
      </c>
      <c r="H303" s="148" t="n">
        <v>0</v>
      </c>
      <c r="I303" s="148" t="n">
        <v>0</v>
      </c>
      <c r="J303" s="148" t="n">
        <v>0</v>
      </c>
      <c r="K303" s="148" t="n">
        <v>0</v>
      </c>
      <c r="L303" s="148" t="n">
        <v>0</v>
      </c>
      <c r="M303" s="148" t="n">
        <v>0</v>
      </c>
      <c r="N303" s="148" t="n">
        <v>0</v>
      </c>
      <c r="O303" s="148" t="n">
        <v>0</v>
      </c>
      <c r="P303" s="148" t="n">
        <v>0</v>
      </c>
      <c r="Q303" s="148" t="n">
        <v>0</v>
      </c>
      <c r="R303" s="148" t="n">
        <v>0</v>
      </c>
      <c r="S303" s="148" t="n">
        <v>0</v>
      </c>
      <c r="T303" s="148" t="n">
        <v>0</v>
      </c>
      <c r="U303" s="148" t="n">
        <v>0</v>
      </c>
      <c r="V303" s="148" t="n">
        <v>0</v>
      </c>
      <c r="W303" s="148" t="n">
        <v>0</v>
      </c>
      <c r="X303" s="148" t="n">
        <v>0</v>
      </c>
      <c r="Y303" s="148" t="n">
        <v>0</v>
      </c>
      <c r="Z303" s="148" t="n">
        <v>0</v>
      </c>
      <c r="AA303" s="148" t="n">
        <v>0</v>
      </c>
      <c r="AB303" s="148" t="n">
        <v>0</v>
      </c>
      <c r="AC303" s="148" t="n">
        <v>0</v>
      </c>
      <c r="AD303" s="148" t="n">
        <v>0</v>
      </c>
      <c r="AE303" s="148" t="n">
        <v>0</v>
      </c>
      <c r="AF303" s="148" t="n">
        <v>0</v>
      </c>
      <c r="AG303" s="148" t="n">
        <v>0</v>
      </c>
      <c r="AH303" s="148" t="n">
        <v>0</v>
      </c>
      <c r="AI303" s="148" t="n">
        <v>0</v>
      </c>
      <c r="AJ303" s="148" t="n">
        <v>0</v>
      </c>
      <c r="AK303" s="148"/>
      <c r="AL303" s="148"/>
      <c r="AM303" s="148"/>
      <c r="AN303" s="148"/>
      <c r="AO303" s="148"/>
      <c r="AP303" s="148"/>
      <c r="AQ303" s="148"/>
      <c r="AR303" s="148"/>
      <c r="AS303" s="148"/>
      <c r="AT303" s="148"/>
      <c r="AU303" s="148"/>
      <c r="AV303" s="148"/>
      <c r="AW303" s="148"/>
      <c r="AX303" s="148"/>
      <c r="AY303" s="148"/>
      <c r="AZ303" s="148"/>
      <c r="BA303" s="148"/>
      <c r="BB303" s="148"/>
      <c r="BC303" s="148"/>
      <c r="BD303" s="148"/>
      <c r="BE303" s="148"/>
      <c r="BF303" s="148"/>
      <c r="BG303" s="148"/>
      <c r="BH303" s="148"/>
      <c r="BI303" s="148"/>
      <c r="BJ303" s="148"/>
      <c r="BK303" s="148"/>
      <c r="BL303" s="148"/>
      <c r="BM303" s="148"/>
      <c r="BN303" s="148"/>
      <c r="BO303" s="148"/>
      <c r="BP303" s="148"/>
      <c r="BQ303" s="148"/>
      <c r="BR303" s="148"/>
      <c r="BS303" s="148"/>
      <c r="BT303" s="148"/>
      <c r="BU303" s="148"/>
      <c r="BV303" s="148"/>
      <c r="BW303" s="148"/>
      <c r="BX303" s="148"/>
      <c r="BY303" s="148"/>
      <c r="BZ303" s="148"/>
      <c r="CA303" s="148"/>
      <c r="CB303" s="148"/>
      <c r="CC303" s="148"/>
      <c r="CD303" s="148"/>
      <c r="CE303" s="148"/>
      <c r="CF303" s="148"/>
      <c r="CG303" s="148"/>
      <c r="CH303" s="148"/>
      <c r="CI303" s="148"/>
      <c r="CJ303" s="148"/>
      <c r="CK303" s="148"/>
      <c r="CL303" s="148"/>
      <c r="CM303" s="148"/>
      <c r="CN303" s="148"/>
      <c r="CO303" s="148"/>
      <c r="CP303" s="148"/>
      <c r="CQ303" s="148"/>
      <c r="CR303" s="148"/>
      <c r="CS303" s="148"/>
      <c r="CT303" s="148"/>
      <c r="CU303" s="148"/>
      <c r="CV303" s="148"/>
      <c r="CW303" s="148"/>
      <c r="CX303" s="148"/>
      <c r="CY303" s="148"/>
      <c r="CZ303" s="148"/>
      <c r="DA303" s="148"/>
      <c r="DB303" s="148"/>
      <c r="DC303" s="148"/>
      <c r="DD303" s="148"/>
      <c r="DE303" s="148"/>
      <c r="DF303" s="148"/>
      <c r="DG303" s="148"/>
      <c r="DH303" s="148"/>
      <c r="DI303" s="148"/>
      <c r="DJ303" s="148"/>
      <c r="DK303" s="148"/>
      <c r="DL303" s="148"/>
      <c r="DM303" s="148"/>
      <c r="DN303" s="148"/>
    </row>
    <row r="304" customFormat="false" ht="12.75" hidden="false" customHeight="false" outlineLevel="0" collapsed="false">
      <c r="A304" s="0" t="s">
        <v>190</v>
      </c>
      <c r="B304" s="0" t="s">
        <v>194</v>
      </c>
      <c r="C304" s="0" t="n">
        <v>21</v>
      </c>
      <c r="D304" s="0" t="s">
        <v>179</v>
      </c>
      <c r="E304" s="15" t="n">
        <v>0</v>
      </c>
      <c r="F304" s="15" t="n">
        <v>0</v>
      </c>
      <c r="G304" s="148" t="n">
        <v>0</v>
      </c>
      <c r="H304" s="148" t="n">
        <v>0</v>
      </c>
      <c r="I304" s="148" t="n">
        <v>0</v>
      </c>
      <c r="J304" s="148" t="n">
        <v>0</v>
      </c>
      <c r="K304" s="148" t="n">
        <v>0</v>
      </c>
      <c r="L304" s="148" t="n">
        <v>0</v>
      </c>
      <c r="M304" s="148" t="n">
        <v>0</v>
      </c>
      <c r="N304" s="148" t="n">
        <v>0</v>
      </c>
      <c r="O304" s="148" t="n">
        <v>0</v>
      </c>
      <c r="P304" s="148" t="n">
        <v>0</v>
      </c>
      <c r="Q304" s="148" t="n">
        <v>0</v>
      </c>
      <c r="R304" s="148" t="n">
        <v>0</v>
      </c>
      <c r="S304" s="148" t="n">
        <v>0</v>
      </c>
      <c r="T304" s="148" t="n">
        <v>0</v>
      </c>
      <c r="U304" s="148" t="n">
        <v>0</v>
      </c>
      <c r="V304" s="148" t="n">
        <v>0</v>
      </c>
      <c r="W304" s="148" t="n">
        <v>0</v>
      </c>
      <c r="X304" s="148" t="n">
        <v>0</v>
      </c>
      <c r="Y304" s="148" t="n">
        <v>0</v>
      </c>
      <c r="Z304" s="148" t="n">
        <v>0</v>
      </c>
      <c r="AA304" s="148" t="n">
        <v>0</v>
      </c>
      <c r="AB304" s="148" t="n">
        <v>0</v>
      </c>
      <c r="AC304" s="148" t="n">
        <v>0</v>
      </c>
      <c r="AD304" s="148" t="n">
        <v>0</v>
      </c>
      <c r="AE304" s="148" t="n">
        <v>0</v>
      </c>
      <c r="AF304" s="148" t="n">
        <v>0</v>
      </c>
      <c r="AG304" s="148" t="n">
        <v>0</v>
      </c>
      <c r="AH304" s="148" t="n">
        <v>0</v>
      </c>
      <c r="AI304" s="148" t="n">
        <v>0</v>
      </c>
      <c r="AJ304" s="148" t="n">
        <v>0</v>
      </c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  <c r="BI304" s="148"/>
      <c r="BJ304" s="148"/>
      <c r="BK304" s="148"/>
      <c r="BL304" s="148"/>
      <c r="BM304" s="148"/>
      <c r="BN304" s="148"/>
      <c r="BO304" s="148"/>
      <c r="BP304" s="148"/>
      <c r="BQ304" s="148"/>
      <c r="BR304" s="148"/>
      <c r="BS304" s="148"/>
      <c r="BT304" s="148"/>
      <c r="BU304" s="148"/>
      <c r="BV304" s="148"/>
      <c r="BW304" s="148"/>
      <c r="BX304" s="148"/>
      <c r="BY304" s="148"/>
      <c r="BZ304" s="148"/>
      <c r="CA304" s="148"/>
      <c r="CB304" s="148"/>
      <c r="CC304" s="148"/>
      <c r="CD304" s="148"/>
      <c r="CE304" s="148"/>
      <c r="CF304" s="148"/>
      <c r="CG304" s="148"/>
      <c r="CH304" s="148"/>
      <c r="CI304" s="148"/>
      <c r="CJ304" s="148"/>
      <c r="CK304" s="148"/>
      <c r="CL304" s="148"/>
      <c r="CM304" s="148"/>
      <c r="CN304" s="148"/>
      <c r="CO304" s="148"/>
      <c r="CP304" s="148"/>
      <c r="CQ304" s="148"/>
      <c r="CR304" s="148"/>
      <c r="CS304" s="148"/>
      <c r="CT304" s="148"/>
      <c r="CU304" s="148"/>
      <c r="CV304" s="148"/>
      <c r="CW304" s="148"/>
      <c r="CX304" s="148"/>
      <c r="CY304" s="148"/>
      <c r="CZ304" s="148"/>
      <c r="DA304" s="148"/>
      <c r="DB304" s="148"/>
      <c r="DC304" s="148"/>
      <c r="DD304" s="148"/>
      <c r="DE304" s="148"/>
      <c r="DF304" s="148"/>
      <c r="DG304" s="148"/>
      <c r="DH304" s="148"/>
      <c r="DI304" s="148"/>
      <c r="DJ304" s="148"/>
      <c r="DK304" s="148"/>
      <c r="DL304" s="148"/>
      <c r="DM304" s="148"/>
      <c r="DN304" s="148"/>
    </row>
    <row r="305" customFormat="false" ht="12.75" hidden="false" customHeight="false" outlineLevel="0" collapsed="false">
      <c r="A305" s="0" t="s">
        <v>190</v>
      </c>
      <c r="B305" s="0" t="s">
        <v>194</v>
      </c>
      <c r="C305" s="0" t="n">
        <v>22</v>
      </c>
      <c r="D305" s="0" t="s">
        <v>180</v>
      </c>
      <c r="E305" s="15" t="n">
        <v>702</v>
      </c>
      <c r="F305" s="15" t="n">
        <v>1271.322</v>
      </c>
      <c r="G305" s="148" t="n">
        <v>34955</v>
      </c>
      <c r="H305" s="148" t="n">
        <v>63303.505</v>
      </c>
      <c r="I305" s="148" t="n">
        <v>-27704</v>
      </c>
      <c r="J305" s="148" t="n">
        <v>-50171.944</v>
      </c>
      <c r="K305" s="148" t="n">
        <v>3053</v>
      </c>
      <c r="L305" s="148" t="n">
        <v>978278.563</v>
      </c>
      <c r="M305" s="148" t="n">
        <v>-1976</v>
      </c>
      <c r="N305" s="148" t="n">
        <v>-976328.536</v>
      </c>
      <c r="O305" s="148" t="n">
        <v>0</v>
      </c>
      <c r="P305" s="148" t="n">
        <v>0</v>
      </c>
      <c r="Q305" s="148" t="n">
        <v>15000</v>
      </c>
      <c r="R305" s="148" t="n">
        <v>27165</v>
      </c>
      <c r="S305" s="148" t="n">
        <v>0</v>
      </c>
      <c r="T305" s="148" t="n">
        <v>0</v>
      </c>
      <c r="U305" s="148" t="n">
        <v>-15000</v>
      </c>
      <c r="V305" s="148" t="n">
        <v>-27165</v>
      </c>
      <c r="W305" s="148" t="n">
        <v>0</v>
      </c>
      <c r="X305" s="148" t="n">
        <v>0</v>
      </c>
      <c r="Y305" s="148" t="n">
        <v>0</v>
      </c>
      <c r="Z305" s="148" t="n">
        <v>0</v>
      </c>
      <c r="AA305" s="148" t="n">
        <v>-1078</v>
      </c>
      <c r="AB305" s="148" t="n">
        <v>-1952.258</v>
      </c>
      <c r="AC305" s="148" t="n">
        <v>0</v>
      </c>
      <c r="AD305" s="148" t="n">
        <v>0</v>
      </c>
      <c r="AE305" s="148" t="n">
        <v>0</v>
      </c>
      <c r="AF305" s="148" t="n">
        <v>0</v>
      </c>
      <c r="AG305" s="148" t="n">
        <v>0</v>
      </c>
      <c r="AH305" s="148" t="n">
        <v>0</v>
      </c>
      <c r="AI305" s="148" t="n">
        <v>0</v>
      </c>
      <c r="AJ305" s="148" t="n">
        <v>0</v>
      </c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148"/>
      <c r="AU305" s="148"/>
      <c r="AV305" s="148"/>
      <c r="AW305" s="148"/>
      <c r="AX305" s="148"/>
      <c r="AY305" s="148"/>
      <c r="AZ305" s="148"/>
      <c r="BA305" s="148"/>
      <c r="BB305" s="148"/>
      <c r="BC305" s="148"/>
      <c r="BD305" s="148"/>
      <c r="BE305" s="148"/>
      <c r="BF305" s="148"/>
      <c r="BG305" s="148"/>
      <c r="BH305" s="148"/>
      <c r="BI305" s="148"/>
      <c r="BJ305" s="148"/>
      <c r="BK305" s="148"/>
      <c r="BL305" s="148"/>
      <c r="BM305" s="148"/>
      <c r="BN305" s="148"/>
      <c r="BO305" s="148"/>
      <c r="BP305" s="148"/>
      <c r="BQ305" s="148"/>
      <c r="BR305" s="148"/>
      <c r="BS305" s="148"/>
      <c r="BT305" s="148"/>
      <c r="BU305" s="148"/>
      <c r="BV305" s="148"/>
      <c r="BW305" s="148"/>
      <c r="BX305" s="148"/>
      <c r="BY305" s="148"/>
      <c r="BZ305" s="148"/>
      <c r="CA305" s="148"/>
      <c r="CB305" s="148"/>
      <c r="CC305" s="148"/>
      <c r="CD305" s="148"/>
      <c r="CE305" s="148"/>
      <c r="CF305" s="148"/>
      <c r="CG305" s="148"/>
      <c r="CH305" s="148"/>
      <c r="CI305" s="148"/>
      <c r="CJ305" s="148"/>
      <c r="CK305" s="148"/>
      <c r="CL305" s="148"/>
      <c r="CM305" s="148"/>
      <c r="CN305" s="148"/>
      <c r="CO305" s="148"/>
      <c r="CP305" s="148"/>
      <c r="CQ305" s="148"/>
      <c r="CR305" s="148"/>
      <c r="CS305" s="148"/>
      <c r="CT305" s="148"/>
      <c r="CU305" s="148"/>
      <c r="CV305" s="148"/>
      <c r="CW305" s="148"/>
      <c r="CX305" s="148"/>
      <c r="CY305" s="148"/>
      <c r="CZ305" s="148"/>
      <c r="DA305" s="148"/>
      <c r="DB305" s="148"/>
      <c r="DC305" s="148"/>
      <c r="DD305" s="148"/>
      <c r="DE305" s="148"/>
      <c r="DF305" s="148"/>
      <c r="DG305" s="148"/>
      <c r="DH305" s="148"/>
      <c r="DI305" s="148"/>
      <c r="DJ305" s="148"/>
      <c r="DK305" s="148"/>
      <c r="DL305" s="148"/>
      <c r="DM305" s="148"/>
      <c r="DN305" s="148"/>
    </row>
    <row r="306" customFormat="false" ht="12.75" hidden="false" customHeight="false" outlineLevel="0" collapsed="false">
      <c r="A306" s="0" t="s">
        <v>190</v>
      </c>
      <c r="B306" s="0" t="s">
        <v>194</v>
      </c>
      <c r="C306" s="0" t="n">
        <v>23</v>
      </c>
      <c r="D306" s="0" t="s">
        <v>181</v>
      </c>
      <c r="E306" s="15" t="n">
        <v>-279210</v>
      </c>
      <c r="F306" s="15" t="n">
        <v>-505649.31</v>
      </c>
      <c r="G306" s="148" t="n">
        <v>-5664</v>
      </c>
      <c r="H306" s="148" t="n">
        <v>-10257.504</v>
      </c>
      <c r="I306" s="148" t="n">
        <v>63</v>
      </c>
      <c r="J306" s="148" t="n">
        <v>114.093</v>
      </c>
      <c r="K306" s="148" t="n">
        <v>0</v>
      </c>
      <c r="L306" s="148" t="n">
        <v>0</v>
      </c>
      <c r="M306" s="148" t="n">
        <v>0</v>
      </c>
      <c r="N306" s="148" t="n">
        <v>0</v>
      </c>
      <c r="O306" s="148" t="n">
        <v>0</v>
      </c>
      <c r="P306" s="148" t="n">
        <v>0</v>
      </c>
      <c r="Q306" s="148" t="n">
        <v>0</v>
      </c>
      <c r="R306" s="148" t="n">
        <v>0</v>
      </c>
      <c r="S306" s="148" t="n">
        <v>0</v>
      </c>
      <c r="T306" s="148" t="n">
        <v>0</v>
      </c>
      <c r="U306" s="148" t="n">
        <v>0</v>
      </c>
      <c r="V306" s="148" t="n">
        <v>0</v>
      </c>
      <c r="W306" s="148" t="n">
        <v>0</v>
      </c>
      <c r="X306" s="148" t="n">
        <v>0</v>
      </c>
      <c r="Y306" s="148" t="n">
        <v>0</v>
      </c>
      <c r="Z306" s="148" t="n">
        <v>0</v>
      </c>
      <c r="AA306" s="148" t="n">
        <v>0</v>
      </c>
      <c r="AB306" s="148" t="n">
        <v>0</v>
      </c>
      <c r="AC306" s="148" t="n">
        <v>0</v>
      </c>
      <c r="AD306" s="148" t="n">
        <v>0</v>
      </c>
      <c r="AE306" s="148" t="n">
        <v>0</v>
      </c>
      <c r="AF306" s="148" t="n">
        <v>0</v>
      </c>
      <c r="AG306" s="148" t="n">
        <v>0</v>
      </c>
      <c r="AH306" s="148" t="n">
        <v>0</v>
      </c>
      <c r="AI306" s="148" t="n">
        <v>0</v>
      </c>
      <c r="AJ306" s="148" t="n">
        <v>0</v>
      </c>
      <c r="AK306" s="148"/>
      <c r="AL306" s="148"/>
      <c r="AM306" s="148"/>
      <c r="AN306" s="148"/>
      <c r="AO306" s="148"/>
      <c r="AP306" s="148"/>
      <c r="AQ306" s="148"/>
      <c r="AR306" s="148"/>
      <c r="AS306" s="148"/>
      <c r="AT306" s="148"/>
      <c r="AU306" s="148"/>
      <c r="AV306" s="148"/>
      <c r="AW306" s="148"/>
      <c r="AX306" s="148"/>
      <c r="AY306" s="148"/>
      <c r="AZ306" s="148"/>
      <c r="BA306" s="148"/>
      <c r="BB306" s="148"/>
      <c r="BC306" s="148"/>
      <c r="BD306" s="148"/>
      <c r="BE306" s="148"/>
      <c r="BF306" s="148"/>
      <c r="BG306" s="148"/>
      <c r="BH306" s="148"/>
      <c r="BI306" s="148"/>
      <c r="BJ306" s="148"/>
      <c r="BK306" s="148"/>
      <c r="BL306" s="148"/>
      <c r="BM306" s="148"/>
      <c r="BN306" s="148"/>
      <c r="BO306" s="148"/>
      <c r="BP306" s="148"/>
      <c r="BQ306" s="148"/>
      <c r="BR306" s="148"/>
      <c r="BS306" s="148"/>
      <c r="BT306" s="148"/>
      <c r="BU306" s="148"/>
      <c r="BV306" s="148"/>
      <c r="BW306" s="148"/>
      <c r="BX306" s="148"/>
      <c r="BY306" s="148"/>
      <c r="BZ306" s="148"/>
      <c r="CA306" s="148"/>
      <c r="CB306" s="148"/>
      <c r="CC306" s="148"/>
      <c r="CD306" s="148"/>
      <c r="CE306" s="148"/>
      <c r="CF306" s="148"/>
      <c r="CG306" s="148"/>
      <c r="CH306" s="148"/>
      <c r="CI306" s="148"/>
      <c r="CJ306" s="148"/>
      <c r="CK306" s="148"/>
      <c r="CL306" s="148"/>
      <c r="CM306" s="148"/>
      <c r="CN306" s="148"/>
      <c r="CO306" s="148"/>
      <c r="CP306" s="148"/>
      <c r="CQ306" s="148"/>
      <c r="CR306" s="148"/>
      <c r="CS306" s="148"/>
      <c r="CT306" s="148"/>
      <c r="CU306" s="148"/>
      <c r="CV306" s="148"/>
      <c r="CW306" s="148"/>
      <c r="CX306" s="148"/>
      <c r="CY306" s="148"/>
      <c r="CZ306" s="148"/>
      <c r="DA306" s="148"/>
      <c r="DB306" s="148"/>
      <c r="DC306" s="148"/>
      <c r="DD306" s="148"/>
      <c r="DE306" s="148"/>
      <c r="DF306" s="148"/>
      <c r="DG306" s="148"/>
      <c r="DH306" s="148"/>
      <c r="DI306" s="148"/>
      <c r="DJ306" s="148"/>
      <c r="DK306" s="148"/>
      <c r="DL306" s="148"/>
      <c r="DM306" s="148"/>
      <c r="DN306" s="148"/>
    </row>
    <row r="307" customFormat="false" ht="12.75" hidden="false" customHeight="false" outlineLevel="0" collapsed="false">
      <c r="A307" s="0" t="s">
        <v>190</v>
      </c>
      <c r="B307" s="0" t="s">
        <v>194</v>
      </c>
      <c r="C307" s="0" t="n">
        <v>24</v>
      </c>
      <c r="D307" s="0" t="s">
        <v>72</v>
      </c>
      <c r="E307" s="15" t="n">
        <v>-10028135</v>
      </c>
      <c r="F307" s="15" t="n">
        <v>-43446.99</v>
      </c>
      <c r="G307" s="148" t="n">
        <v>-1557306</v>
      </c>
      <c r="H307" s="148" t="n">
        <v>-78686.69</v>
      </c>
      <c r="I307" s="148" t="n">
        <v>0</v>
      </c>
      <c r="J307" s="148" t="n">
        <v>-348.42</v>
      </c>
      <c r="K307" s="148" t="n">
        <v>0</v>
      </c>
      <c r="L307" s="148" t="n">
        <v>0</v>
      </c>
      <c r="M307" s="148" t="n">
        <v>0</v>
      </c>
      <c r="N307" s="148" t="n">
        <v>89.87</v>
      </c>
      <c r="O307" s="148" t="n">
        <v>0</v>
      </c>
      <c r="P307" s="148" t="n">
        <v>-83.58</v>
      </c>
      <c r="Q307" s="148" t="n">
        <v>-356</v>
      </c>
      <c r="R307" s="148" t="n">
        <v>1552.68</v>
      </c>
      <c r="S307" s="148" t="n">
        <v>0</v>
      </c>
      <c r="T307" s="148" t="n">
        <v>0</v>
      </c>
      <c r="U307" s="148" t="n">
        <v>0</v>
      </c>
      <c r="V307" s="148" t="n">
        <v>0</v>
      </c>
      <c r="W307" s="148" t="n">
        <v>0</v>
      </c>
      <c r="X307" s="148" t="n">
        <v>0</v>
      </c>
      <c r="Y307" s="148" t="n">
        <v>0</v>
      </c>
      <c r="Z307" s="148" t="n">
        <v>0</v>
      </c>
      <c r="AA307" s="148" t="n">
        <v>0</v>
      </c>
      <c r="AB307" s="148" t="n">
        <v>0</v>
      </c>
      <c r="AC307" s="148" t="n">
        <v>0</v>
      </c>
      <c r="AD307" s="148" t="n">
        <v>0</v>
      </c>
      <c r="AE307" s="148" t="n">
        <v>0</v>
      </c>
      <c r="AF307" s="148" t="n">
        <v>0</v>
      </c>
      <c r="AG307" s="148" t="n">
        <v>0</v>
      </c>
      <c r="AH307" s="148" t="n">
        <v>0</v>
      </c>
      <c r="AI307" s="148" t="n">
        <v>0</v>
      </c>
      <c r="AJ307" s="148" t="n">
        <v>0</v>
      </c>
      <c r="AK307" s="148"/>
      <c r="AL307" s="148"/>
      <c r="AM307" s="148"/>
      <c r="AN307" s="148"/>
      <c r="AO307" s="148"/>
      <c r="AP307" s="148"/>
      <c r="AQ307" s="148"/>
      <c r="AR307" s="148"/>
      <c r="AS307" s="148"/>
      <c r="AT307" s="148"/>
      <c r="AU307" s="148"/>
      <c r="AV307" s="148"/>
      <c r="AW307" s="148"/>
      <c r="AX307" s="148"/>
      <c r="AY307" s="148"/>
      <c r="AZ307" s="148"/>
      <c r="BA307" s="148"/>
      <c r="BB307" s="148"/>
      <c r="BC307" s="148"/>
      <c r="BD307" s="148"/>
      <c r="BE307" s="148"/>
      <c r="BF307" s="148"/>
      <c r="BG307" s="148"/>
      <c r="BH307" s="148"/>
      <c r="BI307" s="148"/>
      <c r="BJ307" s="148"/>
      <c r="BK307" s="148"/>
      <c r="BL307" s="148"/>
      <c r="BM307" s="148"/>
      <c r="BN307" s="148"/>
      <c r="BO307" s="148"/>
      <c r="BP307" s="148"/>
      <c r="BQ307" s="148"/>
      <c r="BR307" s="148"/>
      <c r="BS307" s="148"/>
      <c r="BT307" s="148"/>
      <c r="BU307" s="148"/>
      <c r="BV307" s="148"/>
      <c r="BW307" s="148"/>
      <c r="BX307" s="148"/>
      <c r="BY307" s="148"/>
      <c r="BZ307" s="148"/>
      <c r="CA307" s="148"/>
      <c r="CB307" s="148"/>
      <c r="CC307" s="148"/>
      <c r="CD307" s="148"/>
      <c r="CE307" s="148"/>
      <c r="CF307" s="148"/>
      <c r="CG307" s="148"/>
      <c r="CH307" s="148"/>
      <c r="CI307" s="148"/>
      <c r="CJ307" s="148"/>
      <c r="CK307" s="148"/>
      <c r="CL307" s="148"/>
      <c r="CM307" s="148"/>
      <c r="CN307" s="148"/>
      <c r="CO307" s="148"/>
      <c r="CP307" s="148"/>
      <c r="CQ307" s="148"/>
      <c r="CR307" s="148"/>
      <c r="CS307" s="148"/>
      <c r="CT307" s="148"/>
      <c r="CU307" s="148"/>
      <c r="CV307" s="148"/>
      <c r="CW307" s="148"/>
      <c r="CX307" s="148"/>
      <c r="CY307" s="148"/>
      <c r="CZ307" s="148"/>
      <c r="DA307" s="148"/>
      <c r="DB307" s="148"/>
      <c r="DC307" s="148"/>
      <c r="DD307" s="148"/>
      <c r="DE307" s="148"/>
      <c r="DF307" s="148"/>
      <c r="DG307" s="148"/>
      <c r="DH307" s="148"/>
      <c r="DI307" s="148"/>
      <c r="DJ307" s="148"/>
      <c r="DK307" s="148"/>
      <c r="DL307" s="148"/>
      <c r="DM307" s="148"/>
      <c r="DN307" s="148"/>
    </row>
    <row r="308" customFormat="false" ht="12.75" hidden="false" customHeight="false" outlineLevel="0" collapsed="false">
      <c r="A308" s="0" t="s">
        <v>190</v>
      </c>
      <c r="B308" s="0" t="s">
        <v>194</v>
      </c>
      <c r="C308" s="0" t="n">
        <v>25</v>
      </c>
      <c r="D308" s="0" t="s">
        <v>73</v>
      </c>
      <c r="E308" s="15" t="n">
        <v>0</v>
      </c>
      <c r="F308" s="15" t="n">
        <v>-2780044.42</v>
      </c>
      <c r="G308" s="148" t="n">
        <v>0</v>
      </c>
      <c r="H308" s="148" t="n">
        <v>44038.42</v>
      </c>
      <c r="I308" s="148" t="n">
        <v>0</v>
      </c>
      <c r="J308" s="148" t="n">
        <v>-1996.42</v>
      </c>
      <c r="K308" s="148" t="n">
        <v>0</v>
      </c>
      <c r="L308" s="148" t="n">
        <v>0</v>
      </c>
      <c r="M308" s="148" t="n">
        <v>0</v>
      </c>
      <c r="N308" s="148" t="n">
        <v>0</v>
      </c>
      <c r="O308" s="148" t="n">
        <v>0</v>
      </c>
      <c r="P308" s="148" t="n">
        <v>0</v>
      </c>
      <c r="Q308" s="148" t="n">
        <v>0</v>
      </c>
      <c r="R308" s="148" t="n">
        <v>0</v>
      </c>
      <c r="S308" s="148" t="n">
        <v>0</v>
      </c>
      <c r="T308" s="148" t="n">
        <v>0</v>
      </c>
      <c r="U308" s="148" t="n">
        <v>0</v>
      </c>
      <c r="V308" s="148" t="n">
        <v>0</v>
      </c>
      <c r="W308" s="148" t="n">
        <v>0</v>
      </c>
      <c r="X308" s="148" t="n">
        <v>0</v>
      </c>
      <c r="Y308" s="148" t="n">
        <v>0</v>
      </c>
      <c r="Z308" s="148" t="n">
        <v>0</v>
      </c>
      <c r="AA308" s="148" t="n">
        <v>0</v>
      </c>
      <c r="AB308" s="148" t="n">
        <v>0</v>
      </c>
      <c r="AC308" s="148" t="n">
        <v>0</v>
      </c>
      <c r="AD308" s="148" t="n">
        <v>0</v>
      </c>
      <c r="AE308" s="148" t="n">
        <v>0</v>
      </c>
      <c r="AF308" s="148" t="n">
        <v>0</v>
      </c>
      <c r="AG308" s="148" t="n">
        <v>0</v>
      </c>
      <c r="AH308" s="148" t="n">
        <v>0</v>
      </c>
      <c r="AI308" s="148" t="n">
        <v>0</v>
      </c>
      <c r="AJ308" s="148" t="n">
        <v>0</v>
      </c>
      <c r="AK308" s="148"/>
      <c r="AL308" s="148"/>
      <c r="AM308" s="148"/>
      <c r="AN308" s="148"/>
      <c r="AO308" s="148"/>
      <c r="AP308" s="148"/>
      <c r="AQ308" s="148"/>
      <c r="AR308" s="148"/>
      <c r="AS308" s="148"/>
      <c r="AT308" s="148"/>
      <c r="AU308" s="148"/>
      <c r="AV308" s="148"/>
      <c r="AW308" s="148"/>
      <c r="AX308" s="148"/>
      <c r="AY308" s="148"/>
      <c r="AZ308" s="148"/>
      <c r="BA308" s="148"/>
      <c r="BB308" s="148"/>
      <c r="BC308" s="148"/>
      <c r="BD308" s="148"/>
      <c r="BE308" s="148"/>
      <c r="BF308" s="148"/>
      <c r="BG308" s="148"/>
      <c r="BH308" s="148"/>
      <c r="BI308" s="148"/>
      <c r="BJ308" s="148"/>
      <c r="BK308" s="148"/>
      <c r="BL308" s="148"/>
      <c r="BM308" s="148"/>
      <c r="BN308" s="148"/>
      <c r="BO308" s="148"/>
      <c r="BP308" s="148"/>
      <c r="BQ308" s="148"/>
      <c r="BR308" s="148"/>
      <c r="BS308" s="148"/>
      <c r="BT308" s="148"/>
      <c r="BU308" s="148"/>
      <c r="BV308" s="148"/>
      <c r="BW308" s="148"/>
      <c r="BX308" s="148"/>
      <c r="BY308" s="148"/>
      <c r="BZ308" s="148"/>
      <c r="CA308" s="148"/>
      <c r="CB308" s="148"/>
      <c r="CC308" s="148"/>
      <c r="CD308" s="148"/>
      <c r="CE308" s="148"/>
      <c r="CF308" s="148"/>
      <c r="CG308" s="148"/>
      <c r="CH308" s="148"/>
      <c r="CI308" s="148"/>
      <c r="CJ308" s="148"/>
      <c r="CK308" s="148"/>
      <c r="CL308" s="148"/>
      <c r="CM308" s="148"/>
      <c r="CN308" s="148"/>
      <c r="CO308" s="148"/>
      <c r="CP308" s="148"/>
      <c r="CQ308" s="148"/>
      <c r="CR308" s="148"/>
      <c r="CS308" s="148"/>
      <c r="CT308" s="148"/>
      <c r="CU308" s="148"/>
      <c r="CV308" s="148"/>
      <c r="CW308" s="148"/>
      <c r="CX308" s="148"/>
      <c r="CY308" s="148"/>
      <c r="CZ308" s="148"/>
      <c r="DA308" s="148"/>
      <c r="DB308" s="148"/>
      <c r="DC308" s="148"/>
      <c r="DD308" s="148"/>
      <c r="DE308" s="148"/>
      <c r="DF308" s="148"/>
      <c r="DG308" s="148"/>
      <c r="DH308" s="148"/>
      <c r="DI308" s="148"/>
      <c r="DJ308" s="148"/>
      <c r="DK308" s="148"/>
      <c r="DL308" s="148"/>
      <c r="DM308" s="148"/>
      <c r="DN308" s="148"/>
    </row>
    <row r="309" customFormat="false" ht="12.75" hidden="false" customHeight="false" outlineLevel="0" collapsed="false">
      <c r="A309" s="0" t="s">
        <v>190</v>
      </c>
      <c r="B309" s="0" t="s">
        <v>194</v>
      </c>
      <c r="C309" s="0" t="n">
        <v>26</v>
      </c>
      <c r="D309" s="0" t="s">
        <v>182</v>
      </c>
      <c r="E309" s="15" t="n">
        <v>0</v>
      </c>
      <c r="F309" s="15" t="n">
        <v>0</v>
      </c>
      <c r="G309" s="148" t="n">
        <v>0</v>
      </c>
      <c r="H309" s="148" t="n">
        <v>0</v>
      </c>
      <c r="I309" s="148" t="n">
        <v>0</v>
      </c>
      <c r="J309" s="148" t="n">
        <v>0</v>
      </c>
      <c r="K309" s="148" t="n">
        <v>0</v>
      </c>
      <c r="L309" s="148" t="n">
        <v>0</v>
      </c>
      <c r="M309" s="148" t="n">
        <v>0</v>
      </c>
      <c r="N309" s="148" t="n">
        <v>0</v>
      </c>
      <c r="O309" s="148" t="n">
        <v>0</v>
      </c>
      <c r="P309" s="148" t="n">
        <v>0</v>
      </c>
      <c r="Q309" s="148" t="n">
        <v>0</v>
      </c>
      <c r="R309" s="148" t="n">
        <v>0</v>
      </c>
      <c r="S309" s="148" t="n">
        <v>0</v>
      </c>
      <c r="T309" s="148" t="n">
        <v>0</v>
      </c>
      <c r="U309" s="148" t="n">
        <v>0</v>
      </c>
      <c r="V309" s="148" t="n">
        <v>0</v>
      </c>
      <c r="W309" s="148" t="n">
        <v>0</v>
      </c>
      <c r="X309" s="148" t="n">
        <v>0</v>
      </c>
      <c r="Y309" s="148" t="n">
        <v>0</v>
      </c>
      <c r="Z309" s="148" t="n">
        <v>0</v>
      </c>
      <c r="AA309" s="148" t="n">
        <v>0</v>
      </c>
      <c r="AB309" s="148" t="n">
        <v>0</v>
      </c>
      <c r="AC309" s="148" t="n">
        <v>0</v>
      </c>
      <c r="AD309" s="148" t="n">
        <v>0</v>
      </c>
      <c r="AE309" s="148" t="n">
        <v>0</v>
      </c>
      <c r="AF309" s="148" t="n">
        <v>0</v>
      </c>
      <c r="AG309" s="148" t="n">
        <v>0</v>
      </c>
      <c r="AH309" s="148" t="n">
        <v>0</v>
      </c>
      <c r="AI309" s="148" t="n">
        <v>0</v>
      </c>
      <c r="AJ309" s="148" t="n">
        <v>0</v>
      </c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148"/>
      <c r="AU309" s="148"/>
      <c r="AV309" s="148"/>
      <c r="AW309" s="148"/>
      <c r="AX309" s="148"/>
      <c r="AY309" s="148"/>
      <c r="AZ309" s="148"/>
      <c r="BA309" s="148"/>
      <c r="BB309" s="148"/>
      <c r="BC309" s="148"/>
      <c r="BD309" s="148"/>
      <c r="BE309" s="148"/>
      <c r="BF309" s="148"/>
      <c r="BG309" s="148"/>
      <c r="BH309" s="148"/>
      <c r="BI309" s="148"/>
      <c r="BJ309" s="148"/>
      <c r="BK309" s="148"/>
      <c r="BL309" s="148"/>
      <c r="BM309" s="148"/>
      <c r="BN309" s="148"/>
      <c r="BO309" s="148"/>
      <c r="BP309" s="148"/>
      <c r="BQ309" s="148"/>
      <c r="BR309" s="148"/>
      <c r="BS309" s="148"/>
      <c r="BT309" s="148"/>
      <c r="BU309" s="148"/>
      <c r="BV309" s="148"/>
      <c r="BW309" s="148"/>
      <c r="BX309" s="148"/>
      <c r="BY309" s="148"/>
      <c r="BZ309" s="148"/>
      <c r="CA309" s="148"/>
      <c r="CB309" s="148"/>
      <c r="CC309" s="148"/>
      <c r="CD309" s="148"/>
      <c r="CE309" s="148"/>
      <c r="CF309" s="148"/>
      <c r="CG309" s="148"/>
      <c r="CH309" s="148"/>
      <c r="CI309" s="148"/>
      <c r="CJ309" s="148"/>
      <c r="CK309" s="148"/>
      <c r="CL309" s="148"/>
      <c r="CM309" s="148"/>
      <c r="CN309" s="148"/>
      <c r="CO309" s="148"/>
      <c r="CP309" s="148"/>
      <c r="CQ309" s="148"/>
      <c r="CR309" s="148"/>
      <c r="CS309" s="148"/>
      <c r="CT309" s="148"/>
      <c r="CU309" s="148"/>
      <c r="CV309" s="148"/>
      <c r="CW309" s="148"/>
      <c r="CX309" s="148"/>
      <c r="CY309" s="148"/>
      <c r="CZ309" s="148"/>
      <c r="DA309" s="148"/>
      <c r="DB309" s="148"/>
      <c r="DC309" s="148"/>
      <c r="DD309" s="148"/>
      <c r="DE309" s="148"/>
      <c r="DF309" s="148"/>
      <c r="DG309" s="148"/>
      <c r="DH309" s="148"/>
      <c r="DI309" s="148"/>
      <c r="DJ309" s="148"/>
      <c r="DK309" s="148"/>
      <c r="DL309" s="148"/>
      <c r="DM309" s="148"/>
      <c r="DN309" s="148"/>
    </row>
    <row r="310" customFormat="false" ht="12.75" hidden="false" customHeight="false" outlineLevel="0" collapsed="false">
      <c r="A310" s="0" t="s">
        <v>190</v>
      </c>
      <c r="B310" s="0" t="s">
        <v>194</v>
      </c>
      <c r="C310" s="0" t="n">
        <v>27</v>
      </c>
      <c r="D310" s="0" t="s">
        <v>183</v>
      </c>
      <c r="E310" s="15" t="n">
        <v>0</v>
      </c>
      <c r="F310" s="15" t="n">
        <v>0</v>
      </c>
      <c r="G310" s="148" t="n">
        <v>0</v>
      </c>
      <c r="H310" s="148" t="n">
        <v>0</v>
      </c>
      <c r="I310" s="148" t="n">
        <v>0</v>
      </c>
      <c r="J310" s="148" t="n">
        <v>0</v>
      </c>
      <c r="K310" s="148" t="n">
        <v>0</v>
      </c>
      <c r="L310" s="148" t="n">
        <v>0</v>
      </c>
      <c r="M310" s="148" t="n">
        <v>0</v>
      </c>
      <c r="N310" s="148" t="n">
        <v>0</v>
      </c>
      <c r="O310" s="148" t="n">
        <v>0</v>
      </c>
      <c r="P310" s="148" t="n">
        <v>0</v>
      </c>
      <c r="Q310" s="148" t="n">
        <v>0</v>
      </c>
      <c r="R310" s="148" t="n">
        <v>0</v>
      </c>
      <c r="S310" s="148" t="n">
        <v>0</v>
      </c>
      <c r="T310" s="148" t="n">
        <v>0</v>
      </c>
      <c r="U310" s="148" t="n">
        <v>0</v>
      </c>
      <c r="V310" s="148" t="n">
        <v>0</v>
      </c>
      <c r="W310" s="148" t="n">
        <v>0</v>
      </c>
      <c r="X310" s="148" t="n">
        <v>0</v>
      </c>
      <c r="Y310" s="148" t="n">
        <v>0</v>
      </c>
      <c r="Z310" s="148" t="n">
        <v>0</v>
      </c>
      <c r="AA310" s="148" t="n">
        <v>0</v>
      </c>
      <c r="AB310" s="148" t="n">
        <v>0</v>
      </c>
      <c r="AC310" s="148" t="n">
        <v>0</v>
      </c>
      <c r="AD310" s="148" t="n">
        <v>0</v>
      </c>
      <c r="AE310" s="148" t="n">
        <v>0</v>
      </c>
      <c r="AF310" s="148" t="n">
        <v>0</v>
      </c>
      <c r="AG310" s="148" t="n">
        <v>0</v>
      </c>
      <c r="AH310" s="148" t="n">
        <v>0</v>
      </c>
      <c r="AI310" s="148" t="n">
        <v>0</v>
      </c>
      <c r="AJ310" s="148" t="n">
        <v>0</v>
      </c>
      <c r="AK310" s="148"/>
      <c r="AL310" s="148"/>
      <c r="AM310" s="148"/>
      <c r="AN310" s="148"/>
      <c r="AO310" s="148"/>
      <c r="AP310" s="148"/>
      <c r="AQ310" s="148"/>
      <c r="AR310" s="148"/>
      <c r="AS310" s="148"/>
      <c r="AT310" s="148"/>
      <c r="AU310" s="148"/>
      <c r="AV310" s="148"/>
      <c r="AW310" s="148"/>
      <c r="AX310" s="148"/>
      <c r="AY310" s="148"/>
      <c r="AZ310" s="148"/>
      <c r="BA310" s="148"/>
      <c r="BB310" s="148"/>
      <c r="BC310" s="148"/>
      <c r="BD310" s="148"/>
      <c r="BE310" s="148"/>
      <c r="BF310" s="148"/>
      <c r="BG310" s="148"/>
      <c r="BH310" s="148"/>
      <c r="BI310" s="148"/>
      <c r="BJ310" s="148"/>
      <c r="BK310" s="148"/>
      <c r="BL310" s="148"/>
      <c r="BM310" s="148"/>
      <c r="BN310" s="148"/>
      <c r="BO310" s="148"/>
      <c r="BP310" s="148"/>
      <c r="BQ310" s="148"/>
      <c r="BR310" s="148"/>
      <c r="BS310" s="148"/>
      <c r="BT310" s="148"/>
      <c r="BU310" s="148"/>
      <c r="BV310" s="148"/>
      <c r="BW310" s="148"/>
      <c r="BX310" s="148"/>
      <c r="BY310" s="148"/>
      <c r="BZ310" s="148"/>
      <c r="CA310" s="148"/>
      <c r="CB310" s="148"/>
      <c r="CC310" s="148"/>
      <c r="CD310" s="148"/>
      <c r="CE310" s="148"/>
      <c r="CF310" s="148"/>
      <c r="CG310" s="148"/>
      <c r="CH310" s="148"/>
      <c r="CI310" s="148"/>
      <c r="CJ310" s="148"/>
      <c r="CK310" s="148"/>
      <c r="CL310" s="148"/>
      <c r="CM310" s="148"/>
      <c r="CN310" s="148"/>
      <c r="CO310" s="148"/>
      <c r="CP310" s="148"/>
      <c r="CQ310" s="148"/>
      <c r="CR310" s="148"/>
      <c r="CS310" s="148"/>
      <c r="CT310" s="148"/>
      <c r="CU310" s="148"/>
      <c r="CV310" s="148"/>
      <c r="CW310" s="148"/>
      <c r="CX310" s="148"/>
      <c r="CY310" s="148"/>
      <c r="CZ310" s="148"/>
      <c r="DA310" s="148"/>
      <c r="DB310" s="148"/>
      <c r="DC310" s="148"/>
      <c r="DD310" s="148"/>
      <c r="DE310" s="148"/>
      <c r="DF310" s="148"/>
      <c r="DG310" s="148"/>
      <c r="DH310" s="148"/>
      <c r="DI310" s="148"/>
      <c r="DJ310" s="148"/>
      <c r="DK310" s="148"/>
      <c r="DL310" s="148"/>
      <c r="DM310" s="148"/>
      <c r="DN310" s="148"/>
    </row>
    <row r="311" customFormat="false" ht="12.75" hidden="false" customHeight="false" outlineLevel="0" collapsed="false">
      <c r="A311" s="0" t="s">
        <v>190</v>
      </c>
      <c r="B311" s="0" t="s">
        <v>194</v>
      </c>
      <c r="C311" s="0" t="n">
        <v>28</v>
      </c>
      <c r="D311" s="0" t="s">
        <v>184</v>
      </c>
      <c r="E311" s="15" t="n">
        <v>0</v>
      </c>
      <c r="F311" s="15" t="n">
        <v>0</v>
      </c>
      <c r="G311" s="148" t="n">
        <v>0</v>
      </c>
      <c r="H311" s="148" t="n">
        <v>0</v>
      </c>
      <c r="I311" s="148" t="n">
        <v>0</v>
      </c>
      <c r="J311" s="148" t="n">
        <v>0</v>
      </c>
      <c r="K311" s="148" t="n">
        <v>0</v>
      </c>
      <c r="L311" s="148" t="n">
        <v>0</v>
      </c>
      <c r="M311" s="148" t="n">
        <v>0</v>
      </c>
      <c r="N311" s="148" t="n">
        <v>0</v>
      </c>
      <c r="O311" s="148" t="n">
        <v>0</v>
      </c>
      <c r="P311" s="148" t="n">
        <v>0</v>
      </c>
      <c r="Q311" s="148" t="n">
        <v>0</v>
      </c>
      <c r="R311" s="148" t="n">
        <v>0</v>
      </c>
      <c r="S311" s="148" t="n">
        <v>0</v>
      </c>
      <c r="T311" s="148" t="n">
        <v>0</v>
      </c>
      <c r="U311" s="148" t="n">
        <v>0</v>
      </c>
      <c r="V311" s="148" t="n">
        <v>0</v>
      </c>
      <c r="W311" s="148" t="n">
        <v>0</v>
      </c>
      <c r="X311" s="148" t="n">
        <v>0</v>
      </c>
      <c r="Y311" s="148" t="n">
        <v>0</v>
      </c>
      <c r="Z311" s="148" t="n">
        <v>0</v>
      </c>
      <c r="AA311" s="148" t="n">
        <v>0</v>
      </c>
      <c r="AB311" s="148" t="n">
        <v>0</v>
      </c>
      <c r="AC311" s="148" t="n">
        <v>0</v>
      </c>
      <c r="AD311" s="148" t="n">
        <v>0</v>
      </c>
      <c r="AE311" s="148" t="n">
        <v>0</v>
      </c>
      <c r="AF311" s="148" t="n">
        <v>0</v>
      </c>
      <c r="AG311" s="148" t="n">
        <v>0</v>
      </c>
      <c r="AH311" s="148" t="n">
        <v>0</v>
      </c>
      <c r="AI311" s="148" t="n">
        <v>0</v>
      </c>
      <c r="AJ311" s="148" t="n">
        <v>0</v>
      </c>
      <c r="AK311" s="148"/>
      <c r="AL311" s="148"/>
      <c r="AM311" s="148"/>
      <c r="AN311" s="148"/>
      <c r="AO311" s="148"/>
      <c r="AP311" s="148"/>
      <c r="AQ311" s="148"/>
      <c r="AR311" s="148"/>
      <c r="AS311" s="148"/>
      <c r="AT311" s="148"/>
      <c r="AU311" s="148"/>
      <c r="AV311" s="148"/>
      <c r="AW311" s="148"/>
      <c r="AX311" s="148"/>
      <c r="AY311" s="148"/>
      <c r="AZ311" s="148"/>
      <c r="BA311" s="148"/>
      <c r="BB311" s="148"/>
      <c r="BC311" s="148"/>
      <c r="BD311" s="148"/>
      <c r="BE311" s="148"/>
      <c r="BF311" s="148"/>
      <c r="BG311" s="148"/>
      <c r="BH311" s="148"/>
      <c r="BI311" s="148"/>
      <c r="BJ311" s="148"/>
      <c r="BK311" s="148"/>
      <c r="BL311" s="148"/>
      <c r="BM311" s="148"/>
      <c r="BN311" s="148"/>
      <c r="BO311" s="148"/>
      <c r="BP311" s="148"/>
      <c r="BQ311" s="148"/>
      <c r="BR311" s="148"/>
      <c r="BS311" s="148"/>
      <c r="BT311" s="148"/>
      <c r="BU311" s="148"/>
      <c r="BV311" s="148"/>
      <c r="BW311" s="148"/>
      <c r="BX311" s="148"/>
      <c r="BY311" s="148"/>
      <c r="BZ311" s="148"/>
      <c r="CA311" s="148"/>
      <c r="CB311" s="148"/>
      <c r="CC311" s="148"/>
      <c r="CD311" s="148"/>
      <c r="CE311" s="148"/>
      <c r="CF311" s="148"/>
      <c r="CG311" s="148"/>
      <c r="CH311" s="148"/>
      <c r="CI311" s="148"/>
      <c r="CJ311" s="148"/>
      <c r="CK311" s="148"/>
      <c r="CL311" s="148"/>
      <c r="CM311" s="148"/>
      <c r="CN311" s="148"/>
      <c r="CO311" s="148"/>
      <c r="CP311" s="148"/>
      <c r="CQ311" s="148"/>
      <c r="CR311" s="148"/>
      <c r="CS311" s="148"/>
      <c r="CT311" s="148"/>
      <c r="CU311" s="148"/>
      <c r="CV311" s="148"/>
      <c r="CW311" s="148"/>
      <c r="CX311" s="148"/>
      <c r="CY311" s="148"/>
      <c r="CZ311" s="148"/>
      <c r="DA311" s="148"/>
      <c r="DB311" s="148"/>
      <c r="DC311" s="148"/>
      <c r="DD311" s="148"/>
      <c r="DE311" s="148"/>
      <c r="DF311" s="148"/>
      <c r="DG311" s="148"/>
      <c r="DH311" s="148"/>
      <c r="DI311" s="148"/>
      <c r="DJ311" s="148"/>
      <c r="DK311" s="148"/>
      <c r="DL311" s="148"/>
      <c r="DM311" s="148"/>
      <c r="DN311" s="148"/>
    </row>
    <row r="312" customFormat="false" ht="12.75" hidden="false" customHeight="false" outlineLevel="0" collapsed="false">
      <c r="A312" s="0" t="s">
        <v>190</v>
      </c>
      <c r="B312" s="0" t="s">
        <v>194</v>
      </c>
      <c r="C312" s="0" t="n">
        <v>29</v>
      </c>
      <c r="D312" s="0" t="s">
        <v>185</v>
      </c>
      <c r="E312" s="15" t="n">
        <v>0</v>
      </c>
      <c r="F312" s="15" t="n">
        <v>0</v>
      </c>
      <c r="G312" s="148" t="n">
        <v>0</v>
      </c>
      <c r="H312" s="148" t="n">
        <v>0</v>
      </c>
      <c r="I312" s="148" t="n">
        <v>0</v>
      </c>
      <c r="J312" s="148" t="n">
        <v>0</v>
      </c>
      <c r="K312" s="148" t="n">
        <v>0</v>
      </c>
      <c r="L312" s="148" t="n">
        <v>0</v>
      </c>
      <c r="M312" s="148" t="n">
        <v>0</v>
      </c>
      <c r="N312" s="148" t="n">
        <v>0</v>
      </c>
      <c r="O312" s="148" t="n">
        <v>0</v>
      </c>
      <c r="P312" s="148" t="n">
        <v>0</v>
      </c>
      <c r="Q312" s="148" t="n">
        <v>0</v>
      </c>
      <c r="R312" s="148" t="n">
        <v>0</v>
      </c>
      <c r="S312" s="148" t="n">
        <v>0</v>
      </c>
      <c r="T312" s="148" t="n">
        <v>0</v>
      </c>
      <c r="U312" s="148" t="n">
        <v>0</v>
      </c>
      <c r="V312" s="148" t="n">
        <v>0</v>
      </c>
      <c r="W312" s="148" t="n">
        <v>0</v>
      </c>
      <c r="X312" s="148" t="n">
        <v>0</v>
      </c>
      <c r="Y312" s="148" t="n">
        <v>0</v>
      </c>
      <c r="Z312" s="148" t="n">
        <v>0</v>
      </c>
      <c r="AA312" s="148" t="n">
        <v>0</v>
      </c>
      <c r="AB312" s="148" t="n">
        <v>0</v>
      </c>
      <c r="AC312" s="148" t="n">
        <v>0</v>
      </c>
      <c r="AD312" s="148" t="n">
        <v>0</v>
      </c>
      <c r="AE312" s="148" t="n">
        <v>0</v>
      </c>
      <c r="AF312" s="148" t="n">
        <v>0</v>
      </c>
      <c r="AG312" s="148" t="n">
        <v>0</v>
      </c>
      <c r="AH312" s="148" t="n">
        <v>0</v>
      </c>
      <c r="AI312" s="148" t="n">
        <v>0</v>
      </c>
      <c r="AJ312" s="148" t="n">
        <v>0</v>
      </c>
      <c r="AK312" s="148"/>
      <c r="AL312" s="148"/>
      <c r="AM312" s="148"/>
      <c r="AN312" s="148"/>
      <c r="AO312" s="148"/>
      <c r="AP312" s="148"/>
      <c r="AQ312" s="148"/>
      <c r="AR312" s="148"/>
      <c r="AS312" s="148"/>
      <c r="AT312" s="148"/>
      <c r="AU312" s="148"/>
      <c r="AV312" s="148"/>
      <c r="AW312" s="148"/>
      <c r="AX312" s="148"/>
      <c r="AY312" s="148"/>
      <c r="AZ312" s="148"/>
      <c r="BA312" s="148"/>
      <c r="BB312" s="148"/>
      <c r="BC312" s="148"/>
      <c r="BD312" s="148"/>
      <c r="BE312" s="148"/>
      <c r="BF312" s="148"/>
      <c r="BG312" s="148"/>
      <c r="BH312" s="148"/>
      <c r="BI312" s="148"/>
      <c r="BJ312" s="148"/>
      <c r="BK312" s="148"/>
      <c r="BL312" s="148"/>
      <c r="BM312" s="148"/>
      <c r="BN312" s="148"/>
      <c r="BO312" s="148"/>
      <c r="BP312" s="148"/>
      <c r="BQ312" s="148"/>
      <c r="BR312" s="148"/>
      <c r="BS312" s="148"/>
      <c r="BT312" s="148"/>
      <c r="BU312" s="148"/>
      <c r="BV312" s="148"/>
      <c r="BW312" s="148"/>
      <c r="BX312" s="148"/>
      <c r="BY312" s="148"/>
      <c r="BZ312" s="148"/>
      <c r="CA312" s="148"/>
      <c r="CB312" s="148"/>
      <c r="CC312" s="148"/>
      <c r="CD312" s="148"/>
      <c r="CE312" s="148"/>
      <c r="CF312" s="148"/>
      <c r="CG312" s="148"/>
      <c r="CH312" s="148"/>
      <c r="CI312" s="148"/>
      <c r="CJ312" s="148"/>
      <c r="CK312" s="148"/>
      <c r="CL312" s="148"/>
      <c r="CM312" s="148"/>
      <c r="CN312" s="148"/>
      <c r="CO312" s="148"/>
      <c r="CP312" s="148"/>
      <c r="CQ312" s="148"/>
      <c r="CR312" s="148"/>
      <c r="CS312" s="148"/>
      <c r="CT312" s="148"/>
      <c r="CU312" s="148"/>
      <c r="CV312" s="148"/>
      <c r="CW312" s="148"/>
      <c r="CX312" s="148"/>
      <c r="CY312" s="148"/>
      <c r="CZ312" s="148"/>
      <c r="DA312" s="148"/>
      <c r="DB312" s="148"/>
      <c r="DC312" s="148"/>
      <c r="DD312" s="148"/>
      <c r="DE312" s="148"/>
      <c r="DF312" s="148"/>
      <c r="DG312" s="148"/>
      <c r="DH312" s="148"/>
      <c r="DI312" s="148"/>
      <c r="DJ312" s="148"/>
      <c r="DK312" s="148"/>
      <c r="DL312" s="148"/>
      <c r="DM312" s="148"/>
      <c r="DN312" s="148"/>
    </row>
    <row r="313" customFormat="false" ht="12.75" hidden="false" customHeight="false" outlineLevel="0" collapsed="false">
      <c r="A313" s="0" t="s">
        <v>190</v>
      </c>
      <c r="B313" s="0" t="s">
        <v>194</v>
      </c>
      <c r="C313" s="0" t="n">
        <v>30</v>
      </c>
      <c r="D313" s="0" t="s">
        <v>186</v>
      </c>
      <c r="E313" s="15" t="n">
        <v>0</v>
      </c>
      <c r="F313" s="15" t="n">
        <v>0</v>
      </c>
      <c r="G313" s="148" t="n">
        <v>0</v>
      </c>
      <c r="H313" s="148" t="n">
        <v>0</v>
      </c>
      <c r="I313" s="148" t="n">
        <v>0</v>
      </c>
      <c r="J313" s="148" t="n">
        <v>0</v>
      </c>
      <c r="K313" s="148" t="n">
        <v>0</v>
      </c>
      <c r="L313" s="148" t="n">
        <v>0</v>
      </c>
      <c r="M313" s="148" t="n">
        <v>0</v>
      </c>
      <c r="N313" s="148" t="n">
        <v>0</v>
      </c>
      <c r="O313" s="148" t="n">
        <v>0</v>
      </c>
      <c r="P313" s="148" t="n">
        <v>0</v>
      </c>
      <c r="Q313" s="148" t="n">
        <v>0</v>
      </c>
      <c r="R313" s="148" t="n">
        <v>0</v>
      </c>
      <c r="S313" s="148" t="n">
        <v>0</v>
      </c>
      <c r="T313" s="148" t="n">
        <v>0</v>
      </c>
      <c r="U313" s="148" t="n">
        <v>0</v>
      </c>
      <c r="V313" s="148" t="n">
        <v>0</v>
      </c>
      <c r="W313" s="148" t="n">
        <v>0</v>
      </c>
      <c r="X313" s="148" t="n">
        <v>0</v>
      </c>
      <c r="Y313" s="148" t="n">
        <v>0</v>
      </c>
      <c r="Z313" s="148" t="n">
        <v>0</v>
      </c>
      <c r="AA313" s="148" t="n">
        <v>0</v>
      </c>
      <c r="AB313" s="148" t="n">
        <v>0</v>
      </c>
      <c r="AC313" s="148" t="n">
        <v>0</v>
      </c>
      <c r="AD313" s="148" t="n">
        <v>0</v>
      </c>
      <c r="AE313" s="148" t="n">
        <v>0</v>
      </c>
      <c r="AF313" s="148" t="n">
        <v>0</v>
      </c>
      <c r="AG313" s="148" t="n">
        <v>0</v>
      </c>
      <c r="AH313" s="148" t="n">
        <v>0</v>
      </c>
      <c r="AI313" s="148" t="n">
        <v>0</v>
      </c>
      <c r="AJ313" s="148" t="n">
        <v>0</v>
      </c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48"/>
      <c r="BB313" s="148"/>
      <c r="BC313" s="148"/>
      <c r="BD313" s="148"/>
      <c r="BE313" s="148"/>
      <c r="BF313" s="148"/>
      <c r="BG313" s="148"/>
      <c r="BH313" s="148"/>
      <c r="BI313" s="148"/>
      <c r="BJ313" s="148"/>
      <c r="BK313" s="148"/>
      <c r="BL313" s="148"/>
      <c r="BM313" s="148"/>
      <c r="BN313" s="148"/>
      <c r="BO313" s="148"/>
      <c r="BP313" s="148"/>
      <c r="BQ313" s="148"/>
      <c r="BR313" s="148"/>
      <c r="BS313" s="148"/>
      <c r="BT313" s="148"/>
      <c r="BU313" s="148"/>
      <c r="BV313" s="148"/>
      <c r="BW313" s="148"/>
      <c r="BX313" s="148"/>
      <c r="BY313" s="148"/>
      <c r="BZ313" s="148"/>
      <c r="CA313" s="148"/>
      <c r="CB313" s="148"/>
      <c r="CC313" s="148"/>
      <c r="CD313" s="148"/>
      <c r="CE313" s="148"/>
      <c r="CF313" s="148"/>
      <c r="CG313" s="148"/>
      <c r="CH313" s="148"/>
      <c r="CI313" s="148"/>
      <c r="CJ313" s="148"/>
      <c r="CK313" s="148"/>
      <c r="CL313" s="148"/>
      <c r="CM313" s="148"/>
      <c r="CN313" s="148"/>
      <c r="CO313" s="148"/>
      <c r="CP313" s="148"/>
      <c r="CQ313" s="148"/>
      <c r="CR313" s="148"/>
      <c r="CS313" s="148"/>
      <c r="CT313" s="148"/>
      <c r="CU313" s="148"/>
      <c r="CV313" s="148"/>
      <c r="CW313" s="148"/>
      <c r="CX313" s="148"/>
      <c r="CY313" s="148"/>
      <c r="CZ313" s="148"/>
      <c r="DA313" s="148"/>
      <c r="DB313" s="148"/>
      <c r="DC313" s="148"/>
      <c r="DD313" s="148"/>
      <c r="DE313" s="148"/>
      <c r="DF313" s="148"/>
      <c r="DG313" s="148"/>
      <c r="DH313" s="148"/>
      <c r="DI313" s="148"/>
      <c r="DJ313" s="148"/>
      <c r="DK313" s="148"/>
      <c r="DL313" s="148"/>
      <c r="DM313" s="148"/>
      <c r="DN313" s="148"/>
    </row>
    <row r="314" customFormat="false" ht="12.75" hidden="false" customHeight="false" outlineLevel="0" collapsed="false">
      <c r="A314" s="0" t="s">
        <v>190</v>
      </c>
      <c r="B314" s="0" t="s">
        <v>194</v>
      </c>
      <c r="C314" s="0" t="n">
        <v>31</v>
      </c>
      <c r="D314" s="0" t="s">
        <v>187</v>
      </c>
      <c r="E314" s="15" t="n">
        <v>0</v>
      </c>
      <c r="F314" s="15" t="n">
        <v>0</v>
      </c>
      <c r="G314" s="148" t="n">
        <v>0</v>
      </c>
      <c r="H314" s="148" t="n">
        <v>0</v>
      </c>
      <c r="I314" s="148" t="n">
        <v>0</v>
      </c>
      <c r="J314" s="148" t="n">
        <v>0</v>
      </c>
      <c r="K314" s="148" t="n">
        <v>0</v>
      </c>
      <c r="L314" s="148" t="n">
        <v>0</v>
      </c>
      <c r="M314" s="148" t="n">
        <v>0</v>
      </c>
      <c r="N314" s="148" t="n">
        <v>0</v>
      </c>
      <c r="O314" s="148" t="n">
        <v>0</v>
      </c>
      <c r="P314" s="148" t="n">
        <v>0</v>
      </c>
      <c r="Q314" s="148" t="n">
        <v>0</v>
      </c>
      <c r="R314" s="148" t="n">
        <v>0</v>
      </c>
      <c r="S314" s="148" t="n">
        <v>0</v>
      </c>
      <c r="T314" s="148" t="n">
        <v>0</v>
      </c>
      <c r="U314" s="148" t="n">
        <v>0</v>
      </c>
      <c r="V314" s="148" t="n">
        <v>0</v>
      </c>
      <c r="W314" s="148" t="n">
        <v>0</v>
      </c>
      <c r="X314" s="148" t="n">
        <v>0</v>
      </c>
      <c r="Y314" s="148" t="n">
        <v>0</v>
      </c>
      <c r="Z314" s="148" t="n">
        <v>0</v>
      </c>
      <c r="AA314" s="148" t="n">
        <v>0</v>
      </c>
      <c r="AB314" s="148" t="n">
        <v>0</v>
      </c>
      <c r="AC314" s="148" t="n">
        <v>0</v>
      </c>
      <c r="AD314" s="148" t="n">
        <v>0</v>
      </c>
      <c r="AE314" s="148" t="n">
        <v>0</v>
      </c>
      <c r="AF314" s="148" t="n">
        <v>0</v>
      </c>
      <c r="AG314" s="148" t="n">
        <v>0</v>
      </c>
      <c r="AH314" s="148" t="n">
        <v>0</v>
      </c>
      <c r="AI314" s="148" t="n">
        <v>0</v>
      </c>
      <c r="AJ314" s="148" t="n">
        <v>0</v>
      </c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  <c r="BI314" s="148"/>
      <c r="BJ314" s="148"/>
      <c r="BK314" s="148"/>
      <c r="BL314" s="148"/>
      <c r="BM314" s="148"/>
      <c r="BN314" s="148"/>
      <c r="BO314" s="148"/>
      <c r="BP314" s="148"/>
      <c r="BQ314" s="148"/>
      <c r="BR314" s="148"/>
      <c r="BS314" s="148"/>
      <c r="BT314" s="148"/>
      <c r="BU314" s="148"/>
      <c r="BV314" s="148"/>
      <c r="BW314" s="148"/>
      <c r="BX314" s="148"/>
      <c r="BY314" s="148"/>
      <c r="BZ314" s="148"/>
      <c r="CA314" s="148"/>
      <c r="CB314" s="148"/>
      <c r="CC314" s="148"/>
      <c r="CD314" s="148"/>
      <c r="CE314" s="148"/>
      <c r="CF314" s="148"/>
      <c r="CG314" s="148"/>
      <c r="CH314" s="148"/>
      <c r="CI314" s="148"/>
      <c r="CJ314" s="148"/>
      <c r="CK314" s="148"/>
      <c r="CL314" s="148"/>
      <c r="CM314" s="148"/>
      <c r="CN314" s="148"/>
      <c r="CO314" s="148"/>
      <c r="CP314" s="148"/>
      <c r="CQ314" s="148"/>
      <c r="CR314" s="148"/>
      <c r="CS314" s="148"/>
      <c r="CT314" s="148"/>
      <c r="CU314" s="148"/>
      <c r="CV314" s="148"/>
      <c r="CW314" s="148"/>
      <c r="CX314" s="148"/>
      <c r="CY314" s="148"/>
      <c r="CZ314" s="148"/>
      <c r="DA314" s="148"/>
      <c r="DB314" s="148"/>
      <c r="DC314" s="148"/>
      <c r="DD314" s="148"/>
      <c r="DE314" s="148"/>
      <c r="DF314" s="148"/>
      <c r="DG314" s="148"/>
      <c r="DH314" s="148"/>
      <c r="DI314" s="148"/>
      <c r="DJ314" s="148"/>
      <c r="DK314" s="148"/>
      <c r="DL314" s="148"/>
      <c r="DM314" s="148"/>
      <c r="DN314" s="148"/>
    </row>
    <row r="315" customFormat="false" ht="12.75" hidden="false" customHeight="false" outlineLevel="0" collapsed="false">
      <c r="A315" s="0" t="s">
        <v>190</v>
      </c>
      <c r="B315" s="0" t="s">
        <v>194</v>
      </c>
      <c r="C315" s="0" t="n">
        <v>32</v>
      </c>
      <c r="D315" s="0" t="s">
        <v>87</v>
      </c>
      <c r="E315" s="15" t="n">
        <v>0</v>
      </c>
      <c r="F315" s="15" t="n">
        <v>0</v>
      </c>
      <c r="G315" s="148" t="n">
        <v>0</v>
      </c>
      <c r="H315" s="148" t="n">
        <v>0</v>
      </c>
      <c r="I315" s="148" t="n">
        <v>0</v>
      </c>
      <c r="J315" s="148" t="n">
        <v>0</v>
      </c>
      <c r="K315" s="148" t="n">
        <v>0</v>
      </c>
      <c r="L315" s="148" t="n">
        <v>0</v>
      </c>
      <c r="M315" s="148" t="n">
        <v>0</v>
      </c>
      <c r="N315" s="148" t="n">
        <v>0</v>
      </c>
      <c r="O315" s="148" t="n">
        <v>0</v>
      </c>
      <c r="P315" s="148" t="n">
        <v>0</v>
      </c>
      <c r="Q315" s="148" t="n">
        <v>0</v>
      </c>
      <c r="R315" s="148" t="n">
        <v>0</v>
      </c>
      <c r="S315" s="148" t="n">
        <v>0</v>
      </c>
      <c r="T315" s="148" t="n">
        <v>0</v>
      </c>
      <c r="U315" s="148" t="n">
        <v>0</v>
      </c>
      <c r="V315" s="148" t="n">
        <v>0</v>
      </c>
      <c r="W315" s="148" t="n">
        <v>0</v>
      </c>
      <c r="X315" s="148" t="n">
        <v>0</v>
      </c>
      <c r="Y315" s="148" t="n">
        <v>0</v>
      </c>
      <c r="Z315" s="148" t="n">
        <v>0</v>
      </c>
      <c r="AA315" s="148" t="n">
        <v>0</v>
      </c>
      <c r="AB315" s="148" t="n">
        <v>0</v>
      </c>
      <c r="AC315" s="148" t="n">
        <v>0</v>
      </c>
      <c r="AD315" s="148" t="n">
        <v>0</v>
      </c>
      <c r="AE315" s="148" t="n">
        <v>0</v>
      </c>
      <c r="AF315" s="148" t="n">
        <v>0</v>
      </c>
      <c r="AG315" s="148" t="n">
        <v>0</v>
      </c>
      <c r="AH315" s="148" t="n">
        <v>0</v>
      </c>
      <c r="AI315" s="148" t="n">
        <v>0</v>
      </c>
      <c r="AJ315" s="148" t="n">
        <v>0</v>
      </c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  <c r="BI315" s="148"/>
      <c r="BJ315" s="148"/>
      <c r="BK315" s="148"/>
      <c r="BL315" s="148"/>
      <c r="BM315" s="148"/>
      <c r="BN315" s="148"/>
      <c r="BO315" s="148"/>
      <c r="BP315" s="148"/>
      <c r="BQ315" s="148"/>
      <c r="BR315" s="148"/>
      <c r="BS315" s="148"/>
      <c r="BT315" s="148"/>
      <c r="BU315" s="148"/>
      <c r="BV315" s="148"/>
      <c r="BW315" s="148"/>
      <c r="BX315" s="148"/>
      <c r="BY315" s="148"/>
      <c r="BZ315" s="148"/>
      <c r="CA315" s="148"/>
      <c r="CB315" s="148"/>
      <c r="CC315" s="148"/>
      <c r="CD315" s="148"/>
      <c r="CE315" s="148"/>
      <c r="CF315" s="148"/>
      <c r="CG315" s="148"/>
      <c r="CH315" s="148"/>
      <c r="CI315" s="148"/>
      <c r="CJ315" s="148"/>
      <c r="CK315" s="148"/>
      <c r="CL315" s="148"/>
      <c r="CM315" s="148"/>
      <c r="CN315" s="148"/>
      <c r="CO315" s="148"/>
      <c r="CP315" s="148"/>
      <c r="CQ315" s="148"/>
      <c r="CR315" s="148"/>
      <c r="CS315" s="148"/>
      <c r="CT315" s="148"/>
      <c r="CU315" s="148"/>
      <c r="CV315" s="148"/>
      <c r="CW315" s="148"/>
      <c r="CX315" s="148"/>
      <c r="CY315" s="148"/>
      <c r="CZ315" s="148"/>
      <c r="DA315" s="148"/>
      <c r="DB315" s="148"/>
      <c r="DC315" s="148"/>
      <c r="DD315" s="148"/>
      <c r="DE315" s="148"/>
      <c r="DF315" s="148"/>
      <c r="DG315" s="148"/>
      <c r="DH315" s="148"/>
      <c r="DI315" s="148"/>
      <c r="DJ315" s="148"/>
      <c r="DK315" s="148"/>
      <c r="DL315" s="148"/>
      <c r="DM315" s="148"/>
      <c r="DN315" s="148"/>
    </row>
    <row r="316" customFormat="false" ht="12.75" hidden="false" customHeight="false" outlineLevel="0" collapsed="false">
      <c r="A316" s="0" t="s">
        <v>190</v>
      </c>
      <c r="B316" s="0" t="s">
        <v>194</v>
      </c>
      <c r="C316" s="0" t="n">
        <v>33</v>
      </c>
      <c r="D316" s="0" t="s">
        <v>88</v>
      </c>
      <c r="E316" s="15" t="n">
        <v>0</v>
      </c>
      <c r="F316" s="15" t="n">
        <v>0</v>
      </c>
      <c r="G316" s="148" t="n">
        <v>0</v>
      </c>
      <c r="H316" s="148" t="n">
        <v>0</v>
      </c>
      <c r="I316" s="148" t="n">
        <v>0</v>
      </c>
      <c r="J316" s="148" t="n">
        <v>0</v>
      </c>
      <c r="K316" s="148" t="n">
        <v>0</v>
      </c>
      <c r="L316" s="148" t="n">
        <v>0</v>
      </c>
      <c r="M316" s="148" t="n">
        <v>0</v>
      </c>
      <c r="N316" s="148" t="n">
        <v>0</v>
      </c>
      <c r="O316" s="148" t="n">
        <v>0</v>
      </c>
      <c r="P316" s="148" t="n">
        <v>0</v>
      </c>
      <c r="Q316" s="148" t="n">
        <v>0</v>
      </c>
      <c r="R316" s="148" t="n">
        <v>0</v>
      </c>
      <c r="S316" s="148" t="n">
        <v>0</v>
      </c>
      <c r="T316" s="148" t="n">
        <v>0</v>
      </c>
      <c r="U316" s="148" t="n">
        <v>0</v>
      </c>
      <c r="V316" s="148" t="n">
        <v>0</v>
      </c>
      <c r="W316" s="148" t="n">
        <v>0</v>
      </c>
      <c r="X316" s="148" t="n">
        <v>0</v>
      </c>
      <c r="Y316" s="148" t="n">
        <v>0</v>
      </c>
      <c r="Z316" s="148" t="n">
        <v>0</v>
      </c>
      <c r="AA316" s="148" t="n">
        <v>0</v>
      </c>
      <c r="AB316" s="148" t="n">
        <v>0</v>
      </c>
      <c r="AC316" s="148" t="n">
        <v>0</v>
      </c>
      <c r="AD316" s="148" t="n">
        <v>0</v>
      </c>
      <c r="AE316" s="148" t="n">
        <v>0</v>
      </c>
      <c r="AF316" s="148" t="n">
        <v>0</v>
      </c>
      <c r="AG316" s="148" t="n">
        <v>0</v>
      </c>
      <c r="AH316" s="148" t="n">
        <v>0</v>
      </c>
      <c r="AI316" s="148" t="n">
        <v>0</v>
      </c>
      <c r="AJ316" s="148" t="n">
        <v>0</v>
      </c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  <c r="BI316" s="148"/>
      <c r="BJ316" s="148"/>
      <c r="BK316" s="148"/>
      <c r="BL316" s="148"/>
      <c r="BM316" s="148"/>
      <c r="BN316" s="148"/>
      <c r="BO316" s="148"/>
      <c r="BP316" s="148"/>
      <c r="BQ316" s="148"/>
      <c r="BR316" s="148"/>
      <c r="BS316" s="148"/>
      <c r="BT316" s="148"/>
      <c r="BU316" s="148"/>
      <c r="BV316" s="148"/>
      <c r="BW316" s="148"/>
      <c r="BX316" s="148"/>
      <c r="BY316" s="148"/>
      <c r="BZ316" s="148"/>
      <c r="CA316" s="148"/>
      <c r="CB316" s="148"/>
      <c r="CC316" s="148"/>
      <c r="CD316" s="148"/>
      <c r="CE316" s="148"/>
      <c r="CF316" s="148"/>
      <c r="CG316" s="148"/>
      <c r="CH316" s="148"/>
      <c r="CI316" s="148"/>
      <c r="CJ316" s="148"/>
      <c r="CK316" s="148"/>
      <c r="CL316" s="148"/>
      <c r="CM316" s="148"/>
      <c r="CN316" s="148"/>
      <c r="CO316" s="148"/>
      <c r="CP316" s="148"/>
      <c r="CQ316" s="148"/>
      <c r="CR316" s="148"/>
      <c r="CS316" s="148"/>
      <c r="CT316" s="148"/>
      <c r="CU316" s="148"/>
      <c r="CV316" s="148"/>
      <c r="CW316" s="148"/>
      <c r="CX316" s="148"/>
      <c r="CY316" s="148"/>
      <c r="CZ316" s="148"/>
      <c r="DA316" s="148"/>
      <c r="DB316" s="148"/>
      <c r="DC316" s="148"/>
      <c r="DD316" s="148"/>
      <c r="DE316" s="148"/>
      <c r="DF316" s="148"/>
      <c r="DG316" s="148"/>
      <c r="DH316" s="148"/>
      <c r="DI316" s="148"/>
      <c r="DJ316" s="148"/>
      <c r="DK316" s="148"/>
      <c r="DL316" s="148"/>
      <c r="DM316" s="148"/>
      <c r="DN316" s="148"/>
    </row>
    <row r="317" customFormat="false" ht="12.75" hidden="false" customHeight="false" outlineLevel="0" collapsed="false">
      <c r="A317" s="0" t="s">
        <v>190</v>
      </c>
      <c r="B317" s="0" t="s">
        <v>194</v>
      </c>
      <c r="C317" s="0" t="n">
        <v>34</v>
      </c>
      <c r="D317" s="0" t="s">
        <v>89</v>
      </c>
      <c r="E317" s="15" t="n">
        <v>0</v>
      </c>
      <c r="F317" s="15" t="n">
        <v>0</v>
      </c>
      <c r="G317" s="148" t="n">
        <v>0</v>
      </c>
      <c r="H317" s="148" t="n">
        <v>0</v>
      </c>
      <c r="I317" s="148" t="n">
        <v>0</v>
      </c>
      <c r="J317" s="148" t="n">
        <v>0</v>
      </c>
      <c r="K317" s="148" t="n">
        <v>0</v>
      </c>
      <c r="L317" s="148" t="n">
        <v>0</v>
      </c>
      <c r="M317" s="148" t="n">
        <v>0</v>
      </c>
      <c r="N317" s="148" t="n">
        <v>0</v>
      </c>
      <c r="O317" s="148" t="n">
        <v>0</v>
      </c>
      <c r="P317" s="148" t="n">
        <v>0</v>
      </c>
      <c r="Q317" s="148" t="n">
        <v>0</v>
      </c>
      <c r="R317" s="148" t="n">
        <v>0</v>
      </c>
      <c r="S317" s="148" t="n">
        <v>0</v>
      </c>
      <c r="T317" s="148" t="n">
        <v>0</v>
      </c>
      <c r="U317" s="148" t="n">
        <v>0</v>
      </c>
      <c r="V317" s="148" t="n">
        <v>0</v>
      </c>
      <c r="W317" s="148" t="n">
        <v>0</v>
      </c>
      <c r="X317" s="148" t="n">
        <v>0</v>
      </c>
      <c r="Y317" s="148" t="n">
        <v>0</v>
      </c>
      <c r="Z317" s="148" t="n">
        <v>0</v>
      </c>
      <c r="AA317" s="148" t="n">
        <v>0</v>
      </c>
      <c r="AB317" s="148" t="n">
        <v>0</v>
      </c>
      <c r="AC317" s="148" t="n">
        <v>0</v>
      </c>
      <c r="AD317" s="148" t="n">
        <v>0</v>
      </c>
      <c r="AE317" s="148" t="n">
        <v>0</v>
      </c>
      <c r="AF317" s="148" t="n">
        <v>0</v>
      </c>
      <c r="AG317" s="148" t="n">
        <v>0</v>
      </c>
      <c r="AH317" s="148" t="n">
        <v>0</v>
      </c>
      <c r="AI317" s="148" t="n">
        <v>0</v>
      </c>
      <c r="AJ317" s="148" t="n">
        <v>0</v>
      </c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  <c r="BI317" s="148"/>
      <c r="BJ317" s="148"/>
      <c r="BK317" s="148"/>
      <c r="BL317" s="148"/>
      <c r="BM317" s="148"/>
      <c r="BN317" s="148"/>
      <c r="BO317" s="148"/>
      <c r="BP317" s="148"/>
      <c r="BQ317" s="148"/>
      <c r="BR317" s="148"/>
      <c r="BS317" s="148"/>
      <c r="BT317" s="148"/>
      <c r="BU317" s="148"/>
      <c r="BV317" s="148"/>
      <c r="BW317" s="148"/>
      <c r="BX317" s="148"/>
      <c r="BY317" s="148"/>
      <c r="BZ317" s="148"/>
      <c r="CA317" s="148"/>
      <c r="CB317" s="148"/>
      <c r="CC317" s="148"/>
      <c r="CD317" s="148"/>
      <c r="CE317" s="148"/>
      <c r="CF317" s="148"/>
      <c r="CG317" s="148"/>
      <c r="CH317" s="148"/>
      <c r="CI317" s="148"/>
      <c r="CJ317" s="148"/>
      <c r="CK317" s="148"/>
      <c r="CL317" s="148"/>
      <c r="CM317" s="148"/>
      <c r="CN317" s="148"/>
      <c r="CO317" s="148"/>
      <c r="CP317" s="148"/>
      <c r="CQ317" s="148"/>
      <c r="CR317" s="148"/>
      <c r="CS317" s="148"/>
      <c r="CT317" s="148"/>
      <c r="CU317" s="148"/>
      <c r="CV317" s="148"/>
      <c r="CW317" s="148"/>
      <c r="CX317" s="148"/>
      <c r="CY317" s="148"/>
      <c r="CZ317" s="148"/>
      <c r="DA317" s="148"/>
      <c r="DB317" s="148"/>
      <c r="DC317" s="148"/>
      <c r="DD317" s="148"/>
      <c r="DE317" s="148"/>
      <c r="DF317" s="148"/>
      <c r="DG317" s="148"/>
      <c r="DH317" s="148"/>
      <c r="DI317" s="148"/>
      <c r="DJ317" s="148"/>
      <c r="DK317" s="148"/>
      <c r="DL317" s="148"/>
      <c r="DM317" s="148"/>
      <c r="DN317" s="148"/>
    </row>
    <row r="318" customFormat="false" ht="12.75" hidden="false" customHeight="false" outlineLevel="0" collapsed="false">
      <c r="A318" s="0" t="s">
        <v>190</v>
      </c>
      <c r="B318" s="0" t="s">
        <v>194</v>
      </c>
      <c r="C318" s="0" t="n">
        <v>35</v>
      </c>
      <c r="D318" s="0" t="s">
        <v>90</v>
      </c>
      <c r="E318" s="15" t="n">
        <v>0</v>
      </c>
      <c r="F318" s="15" t="n">
        <v>0</v>
      </c>
      <c r="G318" s="148" t="n">
        <v>0</v>
      </c>
      <c r="H318" s="148" t="n">
        <v>-13946.28</v>
      </c>
      <c r="I318" s="148" t="n">
        <v>0</v>
      </c>
      <c r="J318" s="148" t="n">
        <v>0</v>
      </c>
      <c r="K318" s="148" t="n">
        <v>0</v>
      </c>
      <c r="L318" s="148" t="n">
        <v>0</v>
      </c>
      <c r="M318" s="148" t="n">
        <v>0</v>
      </c>
      <c r="N318" s="148" t="n">
        <v>0</v>
      </c>
      <c r="O318" s="148" t="n">
        <v>0</v>
      </c>
      <c r="P318" s="148" t="n">
        <v>0</v>
      </c>
      <c r="Q318" s="148" t="n">
        <v>0</v>
      </c>
      <c r="R318" s="148" t="n">
        <v>0</v>
      </c>
      <c r="S318" s="148" t="n">
        <v>0</v>
      </c>
      <c r="T318" s="148" t="n">
        <v>0</v>
      </c>
      <c r="U318" s="148" t="n">
        <v>0</v>
      </c>
      <c r="V318" s="148" t="n">
        <v>0</v>
      </c>
      <c r="W318" s="148" t="n">
        <v>0</v>
      </c>
      <c r="X318" s="148" t="n">
        <v>0</v>
      </c>
      <c r="Y318" s="148" t="n">
        <v>0</v>
      </c>
      <c r="Z318" s="148" t="n">
        <v>0</v>
      </c>
      <c r="AA318" s="148" t="n">
        <v>0</v>
      </c>
      <c r="AB318" s="148" t="n">
        <v>0</v>
      </c>
      <c r="AC318" s="148" t="n">
        <v>0</v>
      </c>
      <c r="AD318" s="148" t="n">
        <v>0</v>
      </c>
      <c r="AE318" s="148" t="n">
        <v>0</v>
      </c>
      <c r="AF318" s="148" t="n">
        <v>0</v>
      </c>
      <c r="AG318" s="148" t="n">
        <v>0</v>
      </c>
      <c r="AH318" s="148" t="n">
        <v>0</v>
      </c>
      <c r="AI318" s="148" t="n">
        <v>0</v>
      </c>
      <c r="AJ318" s="148" t="n">
        <v>0</v>
      </c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  <c r="BI318" s="148"/>
      <c r="BJ318" s="148"/>
      <c r="BK318" s="148"/>
      <c r="BL318" s="148"/>
      <c r="BM318" s="148"/>
      <c r="BN318" s="148"/>
      <c r="BO318" s="148"/>
      <c r="BP318" s="148"/>
      <c r="BQ318" s="148"/>
      <c r="BR318" s="148"/>
      <c r="BS318" s="148"/>
      <c r="BT318" s="148"/>
      <c r="BU318" s="148"/>
      <c r="BV318" s="148"/>
      <c r="BW318" s="148"/>
      <c r="BX318" s="148"/>
      <c r="BY318" s="148"/>
      <c r="BZ318" s="148"/>
      <c r="CA318" s="148"/>
      <c r="CB318" s="148"/>
      <c r="CC318" s="148"/>
      <c r="CD318" s="148"/>
      <c r="CE318" s="148"/>
      <c r="CF318" s="148"/>
      <c r="CG318" s="148"/>
      <c r="CH318" s="148"/>
      <c r="CI318" s="148"/>
      <c r="CJ318" s="148"/>
      <c r="CK318" s="148"/>
      <c r="CL318" s="148"/>
      <c r="CM318" s="148"/>
      <c r="CN318" s="148"/>
      <c r="CO318" s="148"/>
      <c r="CP318" s="148"/>
      <c r="CQ318" s="148"/>
      <c r="CR318" s="148"/>
      <c r="CS318" s="148"/>
      <c r="CT318" s="148"/>
      <c r="CU318" s="148"/>
      <c r="CV318" s="148"/>
      <c r="CW318" s="148"/>
      <c r="CX318" s="148"/>
      <c r="CY318" s="148"/>
      <c r="CZ318" s="148"/>
      <c r="DA318" s="148"/>
      <c r="DB318" s="148"/>
      <c r="DC318" s="148"/>
      <c r="DD318" s="148"/>
      <c r="DE318" s="148"/>
      <c r="DF318" s="148"/>
      <c r="DG318" s="148"/>
      <c r="DH318" s="148"/>
      <c r="DI318" s="148"/>
      <c r="DJ318" s="148"/>
      <c r="DK318" s="148"/>
      <c r="DL318" s="148"/>
      <c r="DM318" s="148"/>
      <c r="DN318" s="148"/>
    </row>
    <row r="319" customFormat="false" ht="12.75" hidden="false" customHeight="false" outlineLevel="0" collapsed="false">
      <c r="A319" s="0" t="s">
        <v>190</v>
      </c>
      <c r="B319" s="0" t="s">
        <v>194</v>
      </c>
      <c r="C319" s="0" t="n">
        <v>36</v>
      </c>
      <c r="D319" s="0" t="s">
        <v>91</v>
      </c>
      <c r="E319" s="15" t="n">
        <v>0</v>
      </c>
      <c r="F319" s="15" t="n">
        <v>0</v>
      </c>
      <c r="G319" s="148" t="n">
        <v>0</v>
      </c>
      <c r="H319" s="148" t="n">
        <v>0</v>
      </c>
      <c r="I319" s="148" t="n">
        <v>0</v>
      </c>
      <c r="J319" s="148" t="n">
        <v>0</v>
      </c>
      <c r="K319" s="148" t="n">
        <v>0</v>
      </c>
      <c r="L319" s="148" t="n">
        <v>0</v>
      </c>
      <c r="M319" s="148" t="n">
        <v>0</v>
      </c>
      <c r="N319" s="148" t="n">
        <v>0</v>
      </c>
      <c r="O319" s="148" t="n">
        <v>0</v>
      </c>
      <c r="P319" s="148" t="n">
        <v>0</v>
      </c>
      <c r="Q319" s="148" t="n">
        <v>0</v>
      </c>
      <c r="R319" s="148" t="n">
        <v>0</v>
      </c>
      <c r="S319" s="148" t="n">
        <v>0</v>
      </c>
      <c r="T319" s="148" t="n">
        <v>0</v>
      </c>
      <c r="U319" s="148" t="n">
        <v>0</v>
      </c>
      <c r="V319" s="148" t="n">
        <v>0</v>
      </c>
      <c r="W319" s="148" t="n">
        <v>0</v>
      </c>
      <c r="X319" s="148" t="n">
        <v>0</v>
      </c>
      <c r="Y319" s="148" t="n">
        <v>0</v>
      </c>
      <c r="Z319" s="148" t="n">
        <v>0</v>
      </c>
      <c r="AA319" s="148" t="n">
        <v>0</v>
      </c>
      <c r="AB319" s="148" t="n">
        <v>0</v>
      </c>
      <c r="AC319" s="148" t="n">
        <v>0</v>
      </c>
      <c r="AD319" s="148" t="n">
        <v>0</v>
      </c>
      <c r="AE319" s="148" t="n">
        <v>0</v>
      </c>
      <c r="AF319" s="148" t="n">
        <v>0</v>
      </c>
      <c r="AG319" s="148" t="n">
        <v>0</v>
      </c>
      <c r="AH319" s="148" t="n">
        <v>0</v>
      </c>
      <c r="AI319" s="148" t="n">
        <v>0</v>
      </c>
      <c r="AJ319" s="148" t="n">
        <v>0</v>
      </c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  <c r="BI319" s="148"/>
      <c r="BJ319" s="148"/>
      <c r="BK319" s="148"/>
      <c r="BL319" s="148"/>
      <c r="BM319" s="148"/>
      <c r="BN319" s="148"/>
      <c r="BO319" s="148"/>
      <c r="BP319" s="148"/>
      <c r="BQ319" s="148"/>
      <c r="BR319" s="148"/>
      <c r="BS319" s="148"/>
      <c r="BT319" s="148"/>
      <c r="BU319" s="148"/>
      <c r="BV319" s="148"/>
      <c r="BW319" s="148"/>
      <c r="BX319" s="148"/>
      <c r="BY319" s="148"/>
      <c r="BZ319" s="148"/>
      <c r="CA319" s="148"/>
      <c r="CB319" s="148"/>
      <c r="CC319" s="148"/>
      <c r="CD319" s="148"/>
      <c r="CE319" s="148"/>
      <c r="CF319" s="148"/>
      <c r="CG319" s="148"/>
      <c r="CH319" s="148"/>
      <c r="CI319" s="148"/>
      <c r="CJ319" s="148"/>
      <c r="CK319" s="148"/>
      <c r="CL319" s="148"/>
      <c r="CM319" s="148"/>
      <c r="CN319" s="148"/>
      <c r="CO319" s="148"/>
      <c r="CP319" s="148"/>
      <c r="CQ319" s="148"/>
      <c r="CR319" s="148"/>
      <c r="CS319" s="148"/>
      <c r="CT319" s="148"/>
      <c r="CU319" s="148"/>
      <c r="CV319" s="148"/>
      <c r="CW319" s="148"/>
      <c r="CX319" s="148"/>
      <c r="CY319" s="148"/>
      <c r="CZ319" s="148"/>
      <c r="DA319" s="148"/>
      <c r="DB319" s="148"/>
      <c r="DC319" s="148"/>
      <c r="DD319" s="148"/>
      <c r="DE319" s="148"/>
      <c r="DF319" s="148"/>
      <c r="DG319" s="148"/>
      <c r="DH319" s="148"/>
      <c r="DI319" s="148"/>
      <c r="DJ319" s="148"/>
      <c r="DK319" s="148"/>
      <c r="DL319" s="148"/>
      <c r="DM319" s="148"/>
      <c r="DN319" s="148"/>
    </row>
    <row r="320" customFormat="false" ht="12.75" hidden="false" customHeight="false" outlineLevel="0" collapsed="false">
      <c r="A320" s="0" t="s">
        <v>190</v>
      </c>
      <c r="B320" s="0" t="s">
        <v>194</v>
      </c>
      <c r="C320" s="0" t="n">
        <v>37</v>
      </c>
      <c r="D320" s="0" t="s">
        <v>92</v>
      </c>
      <c r="E320" s="15" t="n">
        <v>0</v>
      </c>
      <c r="F320" s="15" t="n">
        <v>0</v>
      </c>
      <c r="G320" s="148" t="n">
        <v>0</v>
      </c>
      <c r="H320" s="148" t="n">
        <v>0</v>
      </c>
      <c r="I320" s="148" t="n">
        <v>0</v>
      </c>
      <c r="J320" s="148" t="n">
        <v>0</v>
      </c>
      <c r="K320" s="148" t="n">
        <v>0</v>
      </c>
      <c r="L320" s="148" t="n">
        <v>0</v>
      </c>
      <c r="M320" s="148" t="n">
        <v>0</v>
      </c>
      <c r="N320" s="148" t="n">
        <v>0</v>
      </c>
      <c r="O320" s="148" t="n">
        <v>0</v>
      </c>
      <c r="P320" s="148" t="n">
        <v>0</v>
      </c>
      <c r="Q320" s="148" t="n">
        <v>0</v>
      </c>
      <c r="R320" s="148" t="n">
        <v>0</v>
      </c>
      <c r="S320" s="148" t="n">
        <v>0</v>
      </c>
      <c r="T320" s="148" t="n">
        <v>0</v>
      </c>
      <c r="U320" s="148" t="n">
        <v>0</v>
      </c>
      <c r="V320" s="148" t="n">
        <v>0</v>
      </c>
      <c r="W320" s="148" t="n">
        <v>0</v>
      </c>
      <c r="X320" s="148" t="n">
        <v>0</v>
      </c>
      <c r="Y320" s="148" t="n">
        <v>0</v>
      </c>
      <c r="Z320" s="148" t="n">
        <v>0</v>
      </c>
      <c r="AA320" s="148" t="n">
        <v>0</v>
      </c>
      <c r="AB320" s="148" t="n">
        <v>0</v>
      </c>
      <c r="AC320" s="148" t="n">
        <v>0</v>
      </c>
      <c r="AD320" s="148" t="n">
        <v>0</v>
      </c>
      <c r="AE320" s="148" t="n">
        <v>0</v>
      </c>
      <c r="AF320" s="148" t="n">
        <v>0</v>
      </c>
      <c r="AG320" s="148" t="n">
        <v>0</v>
      </c>
      <c r="AH320" s="148" t="n">
        <v>0</v>
      </c>
      <c r="AI320" s="148" t="n">
        <v>0</v>
      </c>
      <c r="AJ320" s="148" t="n">
        <v>0</v>
      </c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  <c r="BI320" s="148"/>
      <c r="BJ320" s="148"/>
      <c r="BK320" s="148"/>
      <c r="BL320" s="148"/>
      <c r="BM320" s="148"/>
      <c r="BN320" s="148"/>
      <c r="BO320" s="148"/>
      <c r="BP320" s="148"/>
      <c r="BQ320" s="148"/>
      <c r="BR320" s="148"/>
      <c r="BS320" s="148"/>
      <c r="BT320" s="148"/>
      <c r="BU320" s="148"/>
      <c r="BV320" s="148"/>
      <c r="BW320" s="148"/>
      <c r="BX320" s="148"/>
      <c r="BY320" s="148"/>
      <c r="BZ320" s="148"/>
      <c r="CA320" s="148"/>
      <c r="CB320" s="148"/>
      <c r="CC320" s="148"/>
      <c r="CD320" s="148"/>
      <c r="CE320" s="148"/>
      <c r="CF320" s="148"/>
      <c r="CG320" s="148"/>
      <c r="CH320" s="148"/>
      <c r="CI320" s="148"/>
      <c r="CJ320" s="148"/>
      <c r="CK320" s="148"/>
      <c r="CL320" s="148"/>
      <c r="CM320" s="148"/>
      <c r="CN320" s="148"/>
      <c r="CO320" s="148"/>
      <c r="CP320" s="148"/>
      <c r="CQ320" s="148"/>
      <c r="CR320" s="148"/>
      <c r="CS320" s="148"/>
      <c r="CT320" s="148"/>
      <c r="CU320" s="148"/>
      <c r="CV320" s="148"/>
      <c r="CW320" s="148"/>
      <c r="CX320" s="148"/>
      <c r="CY320" s="148"/>
      <c r="CZ320" s="148"/>
      <c r="DA320" s="148"/>
      <c r="DB320" s="148"/>
      <c r="DC320" s="148"/>
      <c r="DD320" s="148"/>
      <c r="DE320" s="148"/>
      <c r="DF320" s="148"/>
      <c r="DG320" s="148"/>
      <c r="DH320" s="148"/>
      <c r="DI320" s="148"/>
      <c r="DJ320" s="148"/>
      <c r="DK320" s="148"/>
      <c r="DL320" s="148"/>
      <c r="DM320" s="148"/>
      <c r="DN320" s="148"/>
    </row>
    <row r="321" customFormat="false" ht="12.75" hidden="false" customHeight="false" outlineLevel="0" collapsed="false">
      <c r="A321" s="0" t="s">
        <v>190</v>
      </c>
      <c r="B321" s="0" t="s">
        <v>194</v>
      </c>
      <c r="C321" s="0" t="n">
        <v>38</v>
      </c>
      <c r="D321" s="0" t="s">
        <v>93</v>
      </c>
      <c r="E321" s="15" t="n">
        <v>0</v>
      </c>
      <c r="F321" s="15" t="n">
        <v>0</v>
      </c>
      <c r="G321" s="148" t="n">
        <v>0</v>
      </c>
      <c r="H321" s="148" t="n">
        <v>0</v>
      </c>
      <c r="I321" s="148" t="n">
        <v>0</v>
      </c>
      <c r="J321" s="148" t="n">
        <v>0</v>
      </c>
      <c r="K321" s="148" t="n">
        <v>0</v>
      </c>
      <c r="L321" s="148" t="n">
        <v>0</v>
      </c>
      <c r="M321" s="148" t="n">
        <v>0</v>
      </c>
      <c r="N321" s="148" t="n">
        <v>0</v>
      </c>
      <c r="O321" s="148" t="n">
        <v>0</v>
      </c>
      <c r="P321" s="148" t="n">
        <v>0</v>
      </c>
      <c r="Q321" s="148" t="n">
        <v>0</v>
      </c>
      <c r="R321" s="148" t="n">
        <v>0</v>
      </c>
      <c r="S321" s="148" t="n">
        <v>0</v>
      </c>
      <c r="T321" s="148" t="n">
        <v>0</v>
      </c>
      <c r="U321" s="148" t="n">
        <v>0</v>
      </c>
      <c r="V321" s="148" t="n">
        <v>0</v>
      </c>
      <c r="W321" s="148" t="n">
        <v>0</v>
      </c>
      <c r="X321" s="148" t="n">
        <v>0</v>
      </c>
      <c r="Y321" s="148" t="n">
        <v>0</v>
      </c>
      <c r="Z321" s="148" t="n">
        <v>0</v>
      </c>
      <c r="AA321" s="148" t="n">
        <v>0</v>
      </c>
      <c r="AB321" s="148" t="n">
        <v>0</v>
      </c>
      <c r="AC321" s="148" t="n">
        <v>0</v>
      </c>
      <c r="AD321" s="148" t="n">
        <v>0</v>
      </c>
      <c r="AE321" s="148" t="n">
        <v>0</v>
      </c>
      <c r="AF321" s="148" t="n">
        <v>0</v>
      </c>
      <c r="AG321" s="148" t="n">
        <v>0</v>
      </c>
      <c r="AH321" s="148" t="n">
        <v>0</v>
      </c>
      <c r="AI321" s="148" t="n">
        <v>0</v>
      </c>
      <c r="AJ321" s="148" t="n">
        <v>0</v>
      </c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  <c r="BI321" s="148"/>
      <c r="BJ321" s="148"/>
      <c r="BK321" s="148"/>
      <c r="BL321" s="148"/>
      <c r="BM321" s="148"/>
      <c r="BN321" s="148"/>
      <c r="BO321" s="148"/>
      <c r="BP321" s="148"/>
      <c r="BQ321" s="148"/>
      <c r="BR321" s="148"/>
      <c r="BS321" s="148"/>
      <c r="BT321" s="148"/>
      <c r="BU321" s="148"/>
      <c r="BV321" s="148"/>
      <c r="BW321" s="148"/>
      <c r="BX321" s="148"/>
      <c r="BY321" s="148"/>
      <c r="BZ321" s="148"/>
      <c r="CA321" s="148"/>
      <c r="CB321" s="148"/>
      <c r="CC321" s="148"/>
      <c r="CD321" s="148"/>
      <c r="CE321" s="148"/>
      <c r="CF321" s="148"/>
      <c r="CG321" s="148"/>
      <c r="CH321" s="148"/>
      <c r="CI321" s="148"/>
      <c r="CJ321" s="148"/>
      <c r="CK321" s="148"/>
      <c r="CL321" s="148"/>
      <c r="CM321" s="148"/>
      <c r="CN321" s="148"/>
      <c r="CO321" s="148"/>
      <c r="CP321" s="148"/>
      <c r="CQ321" s="148"/>
      <c r="CR321" s="148"/>
      <c r="CS321" s="148"/>
      <c r="CT321" s="148"/>
      <c r="CU321" s="148"/>
      <c r="CV321" s="148"/>
      <c r="CW321" s="148"/>
      <c r="CX321" s="148"/>
      <c r="CY321" s="148"/>
      <c r="CZ321" s="148"/>
      <c r="DA321" s="148"/>
      <c r="DB321" s="148"/>
      <c r="DC321" s="148"/>
      <c r="DD321" s="148"/>
      <c r="DE321" s="148"/>
      <c r="DF321" s="148"/>
      <c r="DG321" s="148"/>
      <c r="DH321" s="148"/>
      <c r="DI321" s="148"/>
      <c r="DJ321" s="148"/>
      <c r="DK321" s="148"/>
      <c r="DL321" s="148"/>
      <c r="DM321" s="148"/>
      <c r="DN321" s="148"/>
    </row>
    <row r="322" customFormat="false" ht="12.75" hidden="false" customHeight="false" outlineLevel="0" collapsed="false">
      <c r="A322" s="0" t="s">
        <v>190</v>
      </c>
      <c r="B322" s="0" t="s">
        <v>194</v>
      </c>
      <c r="C322" s="0" t="n">
        <v>39</v>
      </c>
      <c r="D322" s="0" t="s">
        <v>94</v>
      </c>
      <c r="E322" s="15" t="n">
        <v>0</v>
      </c>
      <c r="F322" s="15" t="n">
        <v>0</v>
      </c>
      <c r="G322" s="148" t="n">
        <v>0</v>
      </c>
      <c r="H322" s="148" t="n">
        <v>0</v>
      </c>
      <c r="I322" s="148" t="n">
        <v>0</v>
      </c>
      <c r="J322" s="148" t="n">
        <v>0</v>
      </c>
      <c r="K322" s="148" t="n">
        <v>0</v>
      </c>
      <c r="L322" s="148" t="n">
        <v>0</v>
      </c>
      <c r="M322" s="148" t="n">
        <v>0</v>
      </c>
      <c r="N322" s="148" t="n">
        <v>0</v>
      </c>
      <c r="O322" s="148" t="n">
        <v>0</v>
      </c>
      <c r="P322" s="148" t="n">
        <v>0</v>
      </c>
      <c r="Q322" s="148" t="n">
        <v>0</v>
      </c>
      <c r="R322" s="148" t="n">
        <v>0</v>
      </c>
      <c r="S322" s="148" t="n">
        <v>0</v>
      </c>
      <c r="T322" s="148" t="n">
        <v>0</v>
      </c>
      <c r="U322" s="148" t="n">
        <v>0</v>
      </c>
      <c r="V322" s="148" t="n">
        <v>0</v>
      </c>
      <c r="W322" s="148" t="n">
        <v>0</v>
      </c>
      <c r="X322" s="148" t="n">
        <v>0</v>
      </c>
      <c r="Y322" s="148" t="n">
        <v>0</v>
      </c>
      <c r="Z322" s="148" t="n">
        <v>0</v>
      </c>
      <c r="AA322" s="148" t="n">
        <v>0</v>
      </c>
      <c r="AB322" s="148" t="n">
        <v>0</v>
      </c>
      <c r="AC322" s="148" t="n">
        <v>0</v>
      </c>
      <c r="AD322" s="148" t="n">
        <v>0</v>
      </c>
      <c r="AE322" s="148" t="n">
        <v>0</v>
      </c>
      <c r="AF322" s="148" t="n">
        <v>0</v>
      </c>
      <c r="AG322" s="148" t="n">
        <v>0</v>
      </c>
      <c r="AH322" s="148" t="n">
        <v>0</v>
      </c>
      <c r="AI322" s="148" t="n">
        <v>0</v>
      </c>
      <c r="AJ322" s="148" t="n">
        <v>0</v>
      </c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148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48"/>
      <c r="BI322" s="148"/>
      <c r="BJ322" s="148"/>
      <c r="BK322" s="148"/>
      <c r="BL322" s="148"/>
      <c r="BM322" s="148"/>
      <c r="BN322" s="148"/>
      <c r="BO322" s="148"/>
      <c r="BP322" s="148"/>
      <c r="BQ322" s="148"/>
      <c r="BR322" s="148"/>
      <c r="BS322" s="148"/>
      <c r="BT322" s="148"/>
      <c r="BU322" s="148"/>
      <c r="BV322" s="148"/>
      <c r="BW322" s="148"/>
      <c r="BX322" s="148"/>
      <c r="BY322" s="148"/>
      <c r="BZ322" s="148"/>
      <c r="CA322" s="148"/>
      <c r="CB322" s="148"/>
      <c r="CC322" s="148"/>
      <c r="CD322" s="148"/>
      <c r="CE322" s="148"/>
      <c r="CF322" s="148"/>
      <c r="CG322" s="148"/>
      <c r="CH322" s="148"/>
      <c r="CI322" s="148"/>
      <c r="CJ322" s="148"/>
      <c r="CK322" s="148"/>
      <c r="CL322" s="148"/>
      <c r="CM322" s="148"/>
      <c r="CN322" s="148"/>
      <c r="CO322" s="148"/>
      <c r="CP322" s="148"/>
      <c r="CQ322" s="148"/>
      <c r="CR322" s="148"/>
      <c r="CS322" s="148"/>
      <c r="CT322" s="148"/>
      <c r="CU322" s="148"/>
      <c r="CV322" s="148"/>
      <c r="CW322" s="148"/>
      <c r="CX322" s="148"/>
      <c r="CY322" s="148"/>
      <c r="CZ322" s="148"/>
      <c r="DA322" s="148"/>
      <c r="DB322" s="148"/>
      <c r="DC322" s="148"/>
      <c r="DD322" s="148"/>
      <c r="DE322" s="148"/>
      <c r="DF322" s="148"/>
      <c r="DG322" s="148"/>
      <c r="DH322" s="148"/>
      <c r="DI322" s="148"/>
      <c r="DJ322" s="148"/>
      <c r="DK322" s="148"/>
      <c r="DL322" s="148"/>
      <c r="DM322" s="148"/>
      <c r="DN322" s="148"/>
    </row>
    <row r="323" customFormat="false" ht="12.75" hidden="false" customHeight="false" outlineLevel="0" collapsed="false">
      <c r="A323" s="0" t="s">
        <v>190</v>
      </c>
      <c r="B323" s="0" t="s">
        <v>194</v>
      </c>
      <c r="C323" s="0" t="n">
        <v>40</v>
      </c>
      <c r="D323" s="0" t="s">
        <v>95</v>
      </c>
      <c r="E323" s="15" t="n">
        <v>0</v>
      </c>
      <c r="F323" s="15" t="n">
        <v>61397.86</v>
      </c>
      <c r="G323" s="148" t="n">
        <v>0</v>
      </c>
      <c r="H323" s="148" t="n">
        <v>-2339.03</v>
      </c>
      <c r="I323" s="148" t="n">
        <v>0</v>
      </c>
      <c r="J323" s="148" t="n">
        <v>0</v>
      </c>
      <c r="K323" s="148" t="n">
        <v>0</v>
      </c>
      <c r="L323" s="148" t="n">
        <v>0</v>
      </c>
      <c r="M323" s="148" t="n">
        <v>0</v>
      </c>
      <c r="N323" s="148" t="n">
        <v>0</v>
      </c>
      <c r="O323" s="148" t="n">
        <v>0</v>
      </c>
      <c r="P323" s="148" t="n">
        <v>0</v>
      </c>
      <c r="Q323" s="148" t="n">
        <v>0</v>
      </c>
      <c r="R323" s="148" t="n">
        <v>0</v>
      </c>
      <c r="S323" s="148" t="n">
        <v>0</v>
      </c>
      <c r="T323" s="148" t="n">
        <v>0</v>
      </c>
      <c r="U323" s="148" t="n">
        <v>0</v>
      </c>
      <c r="V323" s="148" t="n">
        <v>0</v>
      </c>
      <c r="W323" s="148" t="n">
        <v>0</v>
      </c>
      <c r="X323" s="148" t="n">
        <v>0</v>
      </c>
      <c r="Y323" s="148" t="n">
        <v>0</v>
      </c>
      <c r="Z323" s="148" t="n">
        <v>0</v>
      </c>
      <c r="AA323" s="148" t="n">
        <v>0</v>
      </c>
      <c r="AB323" s="148" t="n">
        <v>0</v>
      </c>
      <c r="AC323" s="148" t="n">
        <v>0</v>
      </c>
      <c r="AD323" s="148" t="n">
        <v>0</v>
      </c>
      <c r="AE323" s="148" t="n">
        <v>0</v>
      </c>
      <c r="AF323" s="148" t="n">
        <v>0</v>
      </c>
      <c r="AG323" s="148" t="n">
        <v>0</v>
      </c>
      <c r="AH323" s="148" t="n">
        <v>0</v>
      </c>
      <c r="AI323" s="148" t="n">
        <v>0</v>
      </c>
      <c r="AJ323" s="148" t="n">
        <v>0</v>
      </c>
      <c r="AK323" s="148"/>
      <c r="AL323" s="148"/>
      <c r="AM323" s="148"/>
      <c r="AN323" s="148"/>
      <c r="AO323" s="148"/>
      <c r="AP323" s="148"/>
      <c r="AQ323" s="148"/>
      <c r="AR323" s="148"/>
      <c r="AS323" s="148"/>
      <c r="AT323" s="148"/>
      <c r="AU323" s="148"/>
      <c r="AV323" s="148"/>
      <c r="AW323" s="148"/>
      <c r="AX323" s="148"/>
      <c r="AY323" s="148"/>
      <c r="AZ323" s="148"/>
      <c r="BA323" s="148"/>
      <c r="BB323" s="148"/>
      <c r="BC323" s="148"/>
      <c r="BD323" s="148"/>
      <c r="BE323" s="148"/>
      <c r="BF323" s="148"/>
      <c r="BG323" s="148"/>
      <c r="BH323" s="148"/>
      <c r="BI323" s="148"/>
      <c r="BJ323" s="148"/>
      <c r="BK323" s="148"/>
      <c r="BL323" s="148"/>
      <c r="BM323" s="148"/>
      <c r="BN323" s="148"/>
      <c r="BO323" s="148"/>
      <c r="BP323" s="148"/>
      <c r="BQ323" s="148"/>
      <c r="BR323" s="148"/>
      <c r="BS323" s="148"/>
      <c r="BT323" s="148"/>
      <c r="BU323" s="148"/>
      <c r="BV323" s="148"/>
      <c r="BW323" s="148"/>
      <c r="BX323" s="148"/>
      <c r="BY323" s="148"/>
      <c r="BZ323" s="148"/>
      <c r="CA323" s="148"/>
      <c r="CB323" s="148"/>
      <c r="CC323" s="148"/>
      <c r="CD323" s="148"/>
      <c r="CE323" s="148"/>
      <c r="CF323" s="148"/>
      <c r="CG323" s="148"/>
      <c r="CH323" s="148"/>
      <c r="CI323" s="148"/>
      <c r="CJ323" s="148"/>
      <c r="CK323" s="148"/>
      <c r="CL323" s="148"/>
      <c r="CM323" s="148"/>
      <c r="CN323" s="148"/>
      <c r="CO323" s="148"/>
      <c r="CP323" s="148"/>
      <c r="CQ323" s="148"/>
      <c r="CR323" s="148"/>
      <c r="CS323" s="148"/>
      <c r="CT323" s="148"/>
      <c r="CU323" s="148"/>
      <c r="CV323" s="148"/>
      <c r="CW323" s="148"/>
      <c r="CX323" s="148"/>
      <c r="CY323" s="148"/>
      <c r="CZ323" s="148"/>
      <c r="DA323" s="148"/>
      <c r="DB323" s="148"/>
      <c r="DC323" s="148"/>
      <c r="DD323" s="148"/>
      <c r="DE323" s="148"/>
      <c r="DF323" s="148"/>
      <c r="DG323" s="148"/>
      <c r="DH323" s="148"/>
      <c r="DI323" s="148"/>
      <c r="DJ323" s="148"/>
      <c r="DK323" s="148"/>
      <c r="DL323" s="148"/>
      <c r="DM323" s="148"/>
      <c r="DN323" s="148"/>
    </row>
    <row r="324" customFormat="false" ht="12.75" hidden="false" customHeight="false" outlineLevel="0" collapsed="false">
      <c r="A324" s="0" t="s">
        <v>195</v>
      </c>
      <c r="B324" s="0" t="s">
        <v>196</v>
      </c>
      <c r="C324" s="0" t="n">
        <v>1</v>
      </c>
      <c r="D324" s="0" t="s">
        <v>42</v>
      </c>
      <c r="E324" s="15" t="n">
        <v>0</v>
      </c>
      <c r="F324" s="15" t="n">
        <v>0</v>
      </c>
      <c r="G324" s="148" t="n">
        <v>0</v>
      </c>
      <c r="H324" s="148" t="n">
        <v>0</v>
      </c>
      <c r="I324" s="148" t="n">
        <v>0</v>
      </c>
      <c r="J324" s="148" t="n">
        <v>0</v>
      </c>
      <c r="K324" s="148" t="n">
        <v>0</v>
      </c>
      <c r="L324" s="148" t="n">
        <v>0</v>
      </c>
      <c r="M324" s="148" t="n">
        <v>0</v>
      </c>
      <c r="N324" s="148" t="n">
        <v>0</v>
      </c>
      <c r="O324" s="148" t="n">
        <v>0</v>
      </c>
      <c r="P324" s="148" t="n">
        <v>0</v>
      </c>
      <c r="Q324" s="148" t="n">
        <v>0</v>
      </c>
      <c r="R324" s="148" t="n">
        <v>0</v>
      </c>
      <c r="S324" s="148" t="n">
        <v>0</v>
      </c>
      <c r="T324" s="148" t="n">
        <v>0</v>
      </c>
      <c r="U324" s="148" t="n">
        <v>0</v>
      </c>
      <c r="V324" s="148" t="n">
        <v>0</v>
      </c>
      <c r="W324" s="148" t="n">
        <v>0</v>
      </c>
      <c r="X324" s="148" t="n">
        <v>0</v>
      </c>
      <c r="Y324" s="148" t="n">
        <v>0</v>
      </c>
      <c r="Z324" s="148" t="n">
        <v>0</v>
      </c>
      <c r="AA324" s="148" t="n">
        <v>0</v>
      </c>
      <c r="AB324" s="148" t="n">
        <v>0</v>
      </c>
      <c r="AC324" s="148" t="n">
        <v>0</v>
      </c>
      <c r="AD324" s="148" t="n">
        <v>0</v>
      </c>
      <c r="AE324" s="148" t="n">
        <v>0</v>
      </c>
      <c r="AF324" s="148" t="n">
        <v>0</v>
      </c>
      <c r="AG324" s="148" t="n">
        <v>0</v>
      </c>
      <c r="AH324" s="148" t="n">
        <v>0</v>
      </c>
      <c r="AI324" s="148" t="n">
        <v>0</v>
      </c>
      <c r="AJ324" s="148" t="n">
        <v>0</v>
      </c>
      <c r="AK324" s="148"/>
      <c r="AL324" s="148"/>
      <c r="AM324" s="148"/>
      <c r="AN324" s="148"/>
      <c r="AO324" s="148"/>
      <c r="AP324" s="148"/>
      <c r="AQ324" s="148"/>
      <c r="AR324" s="148"/>
      <c r="AS324" s="148"/>
      <c r="AT324" s="148"/>
      <c r="AU324" s="148"/>
      <c r="AV324" s="148"/>
      <c r="AW324" s="148"/>
      <c r="AX324" s="148"/>
      <c r="AY324" s="148"/>
      <c r="AZ324" s="148"/>
      <c r="BA324" s="148"/>
      <c r="BB324" s="148"/>
      <c r="BC324" s="148"/>
      <c r="BD324" s="148"/>
      <c r="BE324" s="148"/>
      <c r="BF324" s="148"/>
      <c r="BG324" s="148"/>
      <c r="BH324" s="148"/>
      <c r="BI324" s="148"/>
      <c r="BJ324" s="148"/>
      <c r="BK324" s="148"/>
      <c r="BL324" s="148"/>
      <c r="BM324" s="148"/>
      <c r="BN324" s="148"/>
      <c r="BO324" s="148"/>
      <c r="BP324" s="148"/>
      <c r="BQ324" s="148"/>
      <c r="BR324" s="148"/>
      <c r="BS324" s="148"/>
      <c r="BT324" s="148"/>
      <c r="BU324" s="148"/>
      <c r="BV324" s="148"/>
      <c r="BW324" s="148"/>
      <c r="BX324" s="148"/>
      <c r="BY324" s="148"/>
      <c r="BZ324" s="148"/>
      <c r="CA324" s="148"/>
      <c r="CB324" s="148"/>
      <c r="CC324" s="148"/>
      <c r="CD324" s="148"/>
      <c r="CE324" s="148"/>
      <c r="CF324" s="148"/>
      <c r="CG324" s="148"/>
      <c r="CH324" s="148"/>
      <c r="CI324" s="148"/>
      <c r="CJ324" s="148"/>
      <c r="CK324" s="148"/>
      <c r="CL324" s="148"/>
      <c r="CM324" s="148"/>
      <c r="CN324" s="148"/>
      <c r="CO324" s="148"/>
      <c r="CP324" s="148"/>
      <c r="CQ324" s="148"/>
      <c r="CR324" s="148"/>
      <c r="CS324" s="148"/>
      <c r="CT324" s="148"/>
      <c r="CU324" s="148"/>
      <c r="CV324" s="148"/>
      <c r="CW324" s="148"/>
      <c r="CX324" s="148"/>
      <c r="CY324" s="148"/>
      <c r="CZ324" s="148"/>
      <c r="DA324" s="148"/>
      <c r="DB324" s="148"/>
      <c r="DC324" s="148"/>
      <c r="DD324" s="148"/>
      <c r="DE324" s="148"/>
      <c r="DF324" s="148"/>
      <c r="DG324" s="148"/>
      <c r="DH324" s="148"/>
      <c r="DI324" s="148"/>
      <c r="DJ324" s="148"/>
      <c r="DK324" s="148"/>
      <c r="DL324" s="148"/>
      <c r="DM324" s="148"/>
      <c r="DN324" s="148"/>
    </row>
    <row r="325" customFormat="false" ht="12.75" hidden="false" customHeight="false" outlineLevel="0" collapsed="false">
      <c r="A325" s="0" t="s">
        <v>195</v>
      </c>
      <c r="B325" s="0" t="s">
        <v>196</v>
      </c>
      <c r="C325" s="0" t="n">
        <v>2</v>
      </c>
      <c r="D325" s="0" t="s">
        <v>43</v>
      </c>
      <c r="E325" s="15" t="n">
        <v>0</v>
      </c>
      <c r="F325" s="15" t="n">
        <v>0</v>
      </c>
      <c r="G325" s="148" t="n">
        <v>0</v>
      </c>
      <c r="H325" s="148" t="n">
        <v>0</v>
      </c>
      <c r="I325" s="148" t="n">
        <v>0</v>
      </c>
      <c r="J325" s="148" t="n">
        <v>0</v>
      </c>
      <c r="K325" s="148" t="n">
        <v>0</v>
      </c>
      <c r="L325" s="148" t="n">
        <v>0</v>
      </c>
      <c r="M325" s="148" t="n">
        <v>0</v>
      </c>
      <c r="N325" s="148" t="n">
        <v>0</v>
      </c>
      <c r="O325" s="148" t="n">
        <v>0</v>
      </c>
      <c r="P325" s="148" t="n">
        <v>0</v>
      </c>
      <c r="Q325" s="148" t="n">
        <v>0</v>
      </c>
      <c r="R325" s="148" t="n">
        <v>0</v>
      </c>
      <c r="S325" s="148" t="n">
        <v>0</v>
      </c>
      <c r="T325" s="148" t="n">
        <v>0</v>
      </c>
      <c r="U325" s="148" t="n">
        <v>0</v>
      </c>
      <c r="V325" s="148" t="n">
        <v>0</v>
      </c>
      <c r="W325" s="148" t="n">
        <v>0</v>
      </c>
      <c r="X325" s="148" t="n">
        <v>0</v>
      </c>
      <c r="Y325" s="148" t="n">
        <v>0</v>
      </c>
      <c r="Z325" s="148" t="n">
        <v>0</v>
      </c>
      <c r="AA325" s="148" t="n">
        <v>0</v>
      </c>
      <c r="AB325" s="148" t="n">
        <v>0</v>
      </c>
      <c r="AC325" s="148" t="n">
        <v>0</v>
      </c>
      <c r="AD325" s="148" t="n">
        <v>0</v>
      </c>
      <c r="AE325" s="148" t="n">
        <v>0</v>
      </c>
      <c r="AF325" s="148" t="n">
        <v>0</v>
      </c>
      <c r="AG325" s="148" t="n">
        <v>0</v>
      </c>
      <c r="AH325" s="148" t="n">
        <v>0</v>
      </c>
      <c r="AI325" s="148" t="n">
        <v>0</v>
      </c>
      <c r="AJ325" s="148" t="n">
        <v>0</v>
      </c>
      <c r="AK325" s="148"/>
      <c r="AL325" s="148"/>
      <c r="AM325" s="148"/>
      <c r="AN325" s="148"/>
      <c r="AO325" s="148"/>
      <c r="AP325" s="148"/>
      <c r="AQ325" s="148"/>
      <c r="AR325" s="148"/>
      <c r="AS325" s="148"/>
      <c r="AT325" s="148"/>
      <c r="AU325" s="148"/>
      <c r="AV325" s="148"/>
      <c r="AW325" s="148"/>
      <c r="AX325" s="148"/>
      <c r="AY325" s="148"/>
      <c r="AZ325" s="148"/>
      <c r="BA325" s="148"/>
      <c r="BB325" s="148"/>
      <c r="BC325" s="148"/>
      <c r="BD325" s="148"/>
      <c r="BE325" s="148"/>
      <c r="BF325" s="148"/>
      <c r="BG325" s="148"/>
      <c r="BH325" s="148"/>
      <c r="BI325" s="148"/>
      <c r="BJ325" s="148"/>
      <c r="BK325" s="148"/>
      <c r="BL325" s="148"/>
      <c r="BM325" s="148"/>
      <c r="BN325" s="148"/>
      <c r="BO325" s="148"/>
      <c r="BP325" s="148"/>
      <c r="BQ325" s="148"/>
      <c r="BR325" s="148"/>
      <c r="BS325" s="148"/>
      <c r="BT325" s="148"/>
      <c r="BU325" s="148"/>
      <c r="BV325" s="148"/>
      <c r="BW325" s="148"/>
      <c r="BX325" s="148"/>
      <c r="BY325" s="148"/>
      <c r="BZ325" s="148"/>
      <c r="CA325" s="148"/>
      <c r="CB325" s="148"/>
      <c r="CC325" s="148"/>
      <c r="CD325" s="148"/>
      <c r="CE325" s="148"/>
      <c r="CF325" s="148"/>
      <c r="CG325" s="148"/>
      <c r="CH325" s="148"/>
      <c r="CI325" s="148"/>
      <c r="CJ325" s="148"/>
      <c r="CK325" s="148"/>
      <c r="CL325" s="148"/>
      <c r="CM325" s="148"/>
      <c r="CN325" s="148"/>
      <c r="CO325" s="148"/>
      <c r="CP325" s="148"/>
      <c r="CQ325" s="148"/>
      <c r="CR325" s="148"/>
      <c r="CS325" s="148"/>
      <c r="CT325" s="148"/>
      <c r="CU325" s="148"/>
      <c r="CV325" s="148"/>
      <c r="CW325" s="148"/>
      <c r="CX325" s="148"/>
      <c r="CY325" s="148"/>
      <c r="CZ325" s="148"/>
      <c r="DA325" s="148"/>
      <c r="DB325" s="148"/>
      <c r="DC325" s="148"/>
      <c r="DD325" s="148"/>
      <c r="DE325" s="148"/>
      <c r="DF325" s="148"/>
      <c r="DG325" s="148"/>
      <c r="DH325" s="148"/>
      <c r="DI325" s="148"/>
      <c r="DJ325" s="148"/>
      <c r="DK325" s="148"/>
      <c r="DL325" s="148"/>
      <c r="DM325" s="148"/>
      <c r="DN325" s="148"/>
    </row>
    <row r="326" customFormat="false" ht="12.75" hidden="false" customHeight="false" outlineLevel="0" collapsed="false">
      <c r="A326" s="0" t="s">
        <v>195</v>
      </c>
      <c r="B326" s="0" t="s">
        <v>196</v>
      </c>
      <c r="C326" s="0" t="n">
        <v>3</v>
      </c>
      <c r="D326" s="0" t="s">
        <v>44</v>
      </c>
      <c r="E326" s="15" t="n">
        <v>0</v>
      </c>
      <c r="F326" s="15" t="n">
        <v>0</v>
      </c>
      <c r="G326" s="148" t="n">
        <v>0</v>
      </c>
      <c r="H326" s="148" t="n">
        <v>0</v>
      </c>
      <c r="I326" s="148" t="n">
        <v>0</v>
      </c>
      <c r="J326" s="148" t="n">
        <v>0</v>
      </c>
      <c r="K326" s="148" t="n">
        <v>0</v>
      </c>
      <c r="L326" s="148" t="n">
        <v>0</v>
      </c>
      <c r="M326" s="148" t="n">
        <v>0</v>
      </c>
      <c r="N326" s="148" t="n">
        <v>0</v>
      </c>
      <c r="O326" s="148" t="n">
        <v>0</v>
      </c>
      <c r="P326" s="148" t="n">
        <v>0</v>
      </c>
      <c r="Q326" s="148" t="n">
        <v>0</v>
      </c>
      <c r="R326" s="148" t="n">
        <v>0</v>
      </c>
      <c r="S326" s="148" t="n">
        <v>0</v>
      </c>
      <c r="T326" s="148" t="n">
        <v>0</v>
      </c>
      <c r="U326" s="148" t="n">
        <v>0</v>
      </c>
      <c r="V326" s="148" t="n">
        <v>0</v>
      </c>
      <c r="W326" s="148" t="n">
        <v>0</v>
      </c>
      <c r="X326" s="148" t="n">
        <v>0</v>
      </c>
      <c r="Y326" s="148" t="n">
        <v>0</v>
      </c>
      <c r="Z326" s="148" t="n">
        <v>0</v>
      </c>
      <c r="AA326" s="148" t="n">
        <v>0</v>
      </c>
      <c r="AB326" s="148" t="n">
        <v>0</v>
      </c>
      <c r="AC326" s="148" t="n">
        <v>0</v>
      </c>
      <c r="AD326" s="148" t="n">
        <v>0</v>
      </c>
      <c r="AE326" s="148" t="n">
        <v>0</v>
      </c>
      <c r="AF326" s="148" t="n">
        <v>0</v>
      </c>
      <c r="AG326" s="148" t="n">
        <v>0</v>
      </c>
      <c r="AH326" s="148" t="n">
        <v>0</v>
      </c>
      <c r="AI326" s="148" t="n">
        <v>0</v>
      </c>
      <c r="AJ326" s="148" t="n">
        <v>0</v>
      </c>
      <c r="AK326" s="148"/>
      <c r="AL326" s="148"/>
      <c r="AM326" s="148"/>
      <c r="AN326" s="148"/>
      <c r="AO326" s="148"/>
      <c r="AP326" s="148"/>
      <c r="AQ326" s="148"/>
      <c r="AR326" s="148"/>
      <c r="AS326" s="148"/>
      <c r="AT326" s="148"/>
      <c r="AU326" s="148"/>
      <c r="AV326" s="148"/>
      <c r="AW326" s="148"/>
      <c r="AX326" s="148"/>
      <c r="AY326" s="148"/>
      <c r="AZ326" s="148"/>
      <c r="BA326" s="148"/>
      <c r="BB326" s="148"/>
      <c r="BC326" s="148"/>
      <c r="BD326" s="148"/>
      <c r="BE326" s="148"/>
      <c r="BF326" s="148"/>
      <c r="BG326" s="148"/>
      <c r="BH326" s="148"/>
      <c r="BI326" s="148"/>
      <c r="BJ326" s="148"/>
      <c r="BK326" s="148"/>
      <c r="BL326" s="148"/>
      <c r="BM326" s="148"/>
      <c r="BN326" s="148"/>
      <c r="BO326" s="148"/>
      <c r="BP326" s="148"/>
      <c r="BQ326" s="148"/>
      <c r="BR326" s="148"/>
      <c r="BS326" s="148"/>
      <c r="BT326" s="148"/>
      <c r="BU326" s="148"/>
      <c r="BV326" s="148"/>
      <c r="BW326" s="148"/>
      <c r="BX326" s="148"/>
      <c r="BY326" s="148"/>
      <c r="BZ326" s="148"/>
      <c r="CA326" s="148"/>
      <c r="CB326" s="148"/>
      <c r="CC326" s="148"/>
      <c r="CD326" s="148"/>
      <c r="CE326" s="148"/>
      <c r="CF326" s="148"/>
      <c r="CG326" s="148"/>
      <c r="CH326" s="148"/>
      <c r="CI326" s="148"/>
      <c r="CJ326" s="148"/>
      <c r="CK326" s="148"/>
      <c r="CL326" s="148"/>
      <c r="CM326" s="148"/>
      <c r="CN326" s="148"/>
      <c r="CO326" s="148"/>
      <c r="CP326" s="148"/>
      <c r="CQ326" s="148"/>
      <c r="CR326" s="148"/>
      <c r="CS326" s="148"/>
      <c r="CT326" s="148"/>
      <c r="CU326" s="148"/>
      <c r="CV326" s="148"/>
      <c r="CW326" s="148"/>
      <c r="CX326" s="148"/>
      <c r="CY326" s="148"/>
      <c r="CZ326" s="148"/>
      <c r="DA326" s="148"/>
      <c r="DB326" s="148"/>
      <c r="DC326" s="148"/>
      <c r="DD326" s="148"/>
      <c r="DE326" s="148"/>
      <c r="DF326" s="148"/>
      <c r="DG326" s="148"/>
      <c r="DH326" s="148"/>
      <c r="DI326" s="148"/>
      <c r="DJ326" s="148"/>
      <c r="DK326" s="148"/>
      <c r="DL326" s="148"/>
      <c r="DM326" s="148"/>
      <c r="DN326" s="148"/>
    </row>
    <row r="327" customFormat="false" ht="12.75" hidden="false" customHeight="false" outlineLevel="0" collapsed="false">
      <c r="A327" s="0" t="s">
        <v>195</v>
      </c>
      <c r="B327" s="0" t="s">
        <v>196</v>
      </c>
      <c r="C327" s="0" t="n">
        <v>4</v>
      </c>
      <c r="D327" s="0" t="s">
        <v>45</v>
      </c>
      <c r="E327" s="15" t="n">
        <v>0</v>
      </c>
      <c r="F327" s="15" t="n">
        <v>0</v>
      </c>
      <c r="G327" s="148" t="n">
        <v>0</v>
      </c>
      <c r="H327" s="148" t="n">
        <v>0</v>
      </c>
      <c r="I327" s="148" t="n">
        <v>0</v>
      </c>
      <c r="J327" s="148" t="n">
        <v>0</v>
      </c>
      <c r="K327" s="148" t="n">
        <v>0</v>
      </c>
      <c r="L327" s="148" t="n">
        <v>0</v>
      </c>
      <c r="M327" s="148" t="n">
        <v>0</v>
      </c>
      <c r="N327" s="148" t="n">
        <v>0</v>
      </c>
      <c r="O327" s="148" t="n">
        <v>0</v>
      </c>
      <c r="P327" s="148" t="n">
        <v>0</v>
      </c>
      <c r="Q327" s="148" t="n">
        <v>0</v>
      </c>
      <c r="R327" s="148" t="n">
        <v>0</v>
      </c>
      <c r="S327" s="148" t="n">
        <v>0</v>
      </c>
      <c r="T327" s="148" t="n">
        <v>0</v>
      </c>
      <c r="U327" s="148" t="n">
        <v>0</v>
      </c>
      <c r="V327" s="148" t="n">
        <v>0</v>
      </c>
      <c r="W327" s="148" t="n">
        <v>0</v>
      </c>
      <c r="X327" s="148" t="n">
        <v>0</v>
      </c>
      <c r="Y327" s="148" t="n">
        <v>0</v>
      </c>
      <c r="Z327" s="148" t="n">
        <v>0</v>
      </c>
      <c r="AA327" s="148" t="n">
        <v>0</v>
      </c>
      <c r="AB327" s="148" t="n">
        <v>0</v>
      </c>
      <c r="AC327" s="148" t="n">
        <v>0</v>
      </c>
      <c r="AD327" s="148" t="n">
        <v>0</v>
      </c>
      <c r="AE327" s="148" t="n">
        <v>0</v>
      </c>
      <c r="AF327" s="148" t="n">
        <v>0</v>
      </c>
      <c r="AG327" s="148" t="n">
        <v>0</v>
      </c>
      <c r="AH327" s="148" t="n">
        <v>0</v>
      </c>
      <c r="AI327" s="148" t="n">
        <v>0</v>
      </c>
      <c r="AJ327" s="148" t="n">
        <v>0</v>
      </c>
      <c r="AK327" s="148"/>
      <c r="AL327" s="148"/>
      <c r="AM327" s="148"/>
      <c r="AN327" s="148"/>
      <c r="AO327" s="148"/>
      <c r="AP327" s="148"/>
      <c r="AQ327" s="148"/>
      <c r="AR327" s="148"/>
      <c r="AS327" s="148"/>
      <c r="AT327" s="148"/>
      <c r="AU327" s="148"/>
      <c r="AV327" s="148"/>
      <c r="AW327" s="148"/>
      <c r="AX327" s="148"/>
      <c r="AY327" s="148"/>
      <c r="AZ327" s="148"/>
      <c r="BA327" s="148"/>
      <c r="BB327" s="148"/>
      <c r="BC327" s="148"/>
      <c r="BD327" s="148"/>
      <c r="BE327" s="148"/>
      <c r="BF327" s="148"/>
      <c r="BG327" s="148"/>
      <c r="BH327" s="148"/>
      <c r="BI327" s="148"/>
      <c r="BJ327" s="148"/>
      <c r="BK327" s="148"/>
      <c r="BL327" s="148"/>
      <c r="BM327" s="148"/>
      <c r="BN327" s="148"/>
      <c r="BO327" s="148"/>
      <c r="BP327" s="148"/>
      <c r="BQ327" s="148"/>
      <c r="BR327" s="148"/>
      <c r="BS327" s="148"/>
      <c r="BT327" s="148"/>
      <c r="BU327" s="148"/>
      <c r="BV327" s="148"/>
      <c r="BW327" s="148"/>
      <c r="BX327" s="148"/>
      <c r="BY327" s="148"/>
      <c r="BZ327" s="148"/>
      <c r="CA327" s="148"/>
      <c r="CB327" s="148"/>
      <c r="CC327" s="148"/>
      <c r="CD327" s="148"/>
      <c r="CE327" s="148"/>
      <c r="CF327" s="148"/>
      <c r="CG327" s="148"/>
      <c r="CH327" s="148"/>
      <c r="CI327" s="148"/>
      <c r="CJ327" s="148"/>
      <c r="CK327" s="148"/>
      <c r="CL327" s="148"/>
      <c r="CM327" s="148"/>
      <c r="CN327" s="148"/>
      <c r="CO327" s="148"/>
      <c r="CP327" s="148"/>
      <c r="CQ327" s="148"/>
      <c r="CR327" s="148"/>
      <c r="CS327" s="148"/>
      <c r="CT327" s="148"/>
      <c r="CU327" s="148"/>
      <c r="CV327" s="148"/>
      <c r="CW327" s="148"/>
      <c r="CX327" s="148"/>
      <c r="CY327" s="148"/>
      <c r="CZ327" s="148"/>
      <c r="DA327" s="148"/>
      <c r="DB327" s="148"/>
      <c r="DC327" s="148"/>
      <c r="DD327" s="148"/>
      <c r="DE327" s="148"/>
      <c r="DF327" s="148"/>
      <c r="DG327" s="148"/>
      <c r="DH327" s="148"/>
      <c r="DI327" s="148"/>
      <c r="DJ327" s="148"/>
      <c r="DK327" s="148"/>
      <c r="DL327" s="148"/>
      <c r="DM327" s="148"/>
      <c r="DN327" s="148"/>
    </row>
    <row r="328" customFormat="false" ht="12.75" hidden="false" customHeight="false" outlineLevel="0" collapsed="false">
      <c r="A328" s="0" t="s">
        <v>195</v>
      </c>
      <c r="B328" s="0" t="s">
        <v>196</v>
      </c>
      <c r="C328" s="0" t="n">
        <v>5</v>
      </c>
      <c r="D328" s="0" t="s">
        <v>175</v>
      </c>
      <c r="E328" s="15" t="n">
        <v>0</v>
      </c>
      <c r="F328" s="15" t="n">
        <v>0</v>
      </c>
      <c r="G328" s="148" t="n">
        <v>0</v>
      </c>
      <c r="H328" s="148" t="n">
        <v>0</v>
      </c>
      <c r="I328" s="148" t="n">
        <v>0</v>
      </c>
      <c r="J328" s="148" t="n">
        <v>0</v>
      </c>
      <c r="K328" s="148" t="n">
        <v>0</v>
      </c>
      <c r="L328" s="148" t="n">
        <v>0</v>
      </c>
      <c r="M328" s="148" t="n">
        <v>0</v>
      </c>
      <c r="N328" s="148" t="n">
        <v>0</v>
      </c>
      <c r="O328" s="148" t="n">
        <v>0</v>
      </c>
      <c r="P328" s="148" t="n">
        <v>0</v>
      </c>
      <c r="Q328" s="148" t="n">
        <v>0</v>
      </c>
      <c r="R328" s="148" t="n">
        <v>0</v>
      </c>
      <c r="S328" s="148" t="n">
        <v>0</v>
      </c>
      <c r="T328" s="148" t="n">
        <v>0</v>
      </c>
      <c r="U328" s="148" t="n">
        <v>0</v>
      </c>
      <c r="V328" s="148" t="n">
        <v>0</v>
      </c>
      <c r="W328" s="148" t="n">
        <v>0</v>
      </c>
      <c r="X328" s="148" t="n">
        <v>0</v>
      </c>
      <c r="Y328" s="148" t="n">
        <v>0</v>
      </c>
      <c r="Z328" s="148" t="n">
        <v>0</v>
      </c>
      <c r="AA328" s="148" t="n">
        <v>0</v>
      </c>
      <c r="AB328" s="148" t="n">
        <v>0</v>
      </c>
      <c r="AC328" s="148" t="n">
        <v>0</v>
      </c>
      <c r="AD328" s="148" t="n">
        <v>0</v>
      </c>
      <c r="AE328" s="148" t="n">
        <v>0</v>
      </c>
      <c r="AF328" s="148" t="n">
        <v>0</v>
      </c>
      <c r="AG328" s="148" t="n">
        <v>0</v>
      </c>
      <c r="AH328" s="148" t="n">
        <v>0</v>
      </c>
      <c r="AI328" s="148" t="n">
        <v>0</v>
      </c>
      <c r="AJ328" s="148" t="n">
        <v>0</v>
      </c>
      <c r="AK328" s="148"/>
      <c r="AL328" s="148"/>
      <c r="AM328" s="148"/>
      <c r="AN328" s="148"/>
      <c r="AO328" s="148"/>
      <c r="AP328" s="148"/>
      <c r="AQ328" s="148"/>
      <c r="AR328" s="148"/>
      <c r="AS328" s="148"/>
      <c r="AT328" s="148"/>
      <c r="AU328" s="148"/>
      <c r="AV328" s="148"/>
      <c r="AW328" s="148"/>
      <c r="AX328" s="148"/>
      <c r="AY328" s="148"/>
      <c r="AZ328" s="148"/>
      <c r="BA328" s="148"/>
      <c r="BB328" s="148"/>
      <c r="BC328" s="148"/>
      <c r="BD328" s="148"/>
      <c r="BE328" s="148"/>
      <c r="BF328" s="148"/>
      <c r="BG328" s="148"/>
      <c r="BH328" s="148"/>
      <c r="BI328" s="148"/>
      <c r="BJ328" s="148"/>
      <c r="BK328" s="148"/>
      <c r="BL328" s="148"/>
      <c r="BM328" s="148"/>
      <c r="BN328" s="148"/>
      <c r="BO328" s="148"/>
      <c r="BP328" s="148"/>
      <c r="BQ328" s="148"/>
      <c r="BR328" s="148"/>
      <c r="BS328" s="148"/>
      <c r="BT328" s="148"/>
      <c r="BU328" s="148"/>
      <c r="BV328" s="148"/>
      <c r="BW328" s="148"/>
      <c r="BX328" s="148"/>
      <c r="BY328" s="148"/>
      <c r="BZ328" s="148"/>
      <c r="CA328" s="148"/>
      <c r="CB328" s="148"/>
      <c r="CC328" s="148"/>
      <c r="CD328" s="148"/>
      <c r="CE328" s="148"/>
      <c r="CF328" s="148"/>
      <c r="CG328" s="148"/>
      <c r="CH328" s="148"/>
      <c r="CI328" s="148"/>
      <c r="CJ328" s="148"/>
      <c r="CK328" s="148"/>
      <c r="CL328" s="148"/>
      <c r="CM328" s="148"/>
      <c r="CN328" s="148"/>
      <c r="CO328" s="148"/>
      <c r="CP328" s="148"/>
      <c r="CQ328" s="148"/>
      <c r="CR328" s="148"/>
      <c r="CS328" s="148"/>
      <c r="CT328" s="148"/>
      <c r="CU328" s="148"/>
      <c r="CV328" s="148"/>
      <c r="CW328" s="148"/>
      <c r="CX328" s="148"/>
      <c r="CY328" s="148"/>
      <c r="CZ328" s="148"/>
      <c r="DA328" s="148"/>
      <c r="DB328" s="148"/>
      <c r="DC328" s="148"/>
      <c r="DD328" s="148"/>
      <c r="DE328" s="148"/>
      <c r="DF328" s="148"/>
      <c r="DG328" s="148"/>
      <c r="DH328" s="148"/>
      <c r="DI328" s="148"/>
      <c r="DJ328" s="148"/>
      <c r="DK328" s="148"/>
      <c r="DL328" s="148"/>
      <c r="DM328" s="148"/>
      <c r="DN328" s="148"/>
    </row>
    <row r="329" customFormat="false" ht="12.75" hidden="false" customHeight="false" outlineLevel="0" collapsed="false">
      <c r="A329" s="0" t="s">
        <v>195</v>
      </c>
      <c r="B329" s="0" t="s">
        <v>196</v>
      </c>
      <c r="C329" s="0" t="n">
        <v>6</v>
      </c>
      <c r="D329" s="0" t="s">
        <v>42</v>
      </c>
      <c r="E329" s="15" t="n">
        <v>0</v>
      </c>
      <c r="F329" s="15" t="n">
        <v>0</v>
      </c>
      <c r="G329" s="148" t="n">
        <v>0</v>
      </c>
      <c r="H329" s="148" t="n">
        <v>0</v>
      </c>
      <c r="I329" s="148" t="n">
        <v>0</v>
      </c>
      <c r="J329" s="148" t="n">
        <v>0</v>
      </c>
      <c r="K329" s="148" t="n">
        <v>0</v>
      </c>
      <c r="L329" s="148" t="n">
        <v>0</v>
      </c>
      <c r="M329" s="148" t="n">
        <v>0</v>
      </c>
      <c r="N329" s="148" t="n">
        <v>0</v>
      </c>
      <c r="O329" s="148" t="n">
        <v>0</v>
      </c>
      <c r="P329" s="148" t="n">
        <v>0</v>
      </c>
      <c r="Q329" s="148" t="n">
        <v>0</v>
      </c>
      <c r="R329" s="148" t="n">
        <v>0</v>
      </c>
      <c r="S329" s="148" t="n">
        <v>0</v>
      </c>
      <c r="T329" s="148" t="n">
        <v>0</v>
      </c>
      <c r="U329" s="148" t="n">
        <v>0</v>
      </c>
      <c r="V329" s="148" t="n">
        <v>0</v>
      </c>
      <c r="W329" s="148" t="n">
        <v>0</v>
      </c>
      <c r="X329" s="148" t="n">
        <v>0</v>
      </c>
      <c r="Y329" s="148" t="n">
        <v>0</v>
      </c>
      <c r="Z329" s="148" t="n">
        <v>0</v>
      </c>
      <c r="AA329" s="148" t="n">
        <v>0</v>
      </c>
      <c r="AB329" s="148" t="n">
        <v>0</v>
      </c>
      <c r="AC329" s="148" t="n">
        <v>0</v>
      </c>
      <c r="AD329" s="148" t="n">
        <v>0</v>
      </c>
      <c r="AE329" s="148" t="n">
        <v>0</v>
      </c>
      <c r="AF329" s="148" t="n">
        <v>0</v>
      </c>
      <c r="AG329" s="148" t="n">
        <v>0</v>
      </c>
      <c r="AH329" s="148" t="n">
        <v>0</v>
      </c>
      <c r="AI329" s="148" t="n">
        <v>0</v>
      </c>
      <c r="AJ329" s="148" t="n">
        <v>0</v>
      </c>
      <c r="AK329" s="148"/>
      <c r="AL329" s="148"/>
      <c r="AM329" s="148"/>
      <c r="AN329" s="148"/>
      <c r="AO329" s="148"/>
      <c r="AP329" s="148"/>
      <c r="AQ329" s="148"/>
      <c r="AR329" s="148"/>
      <c r="AS329" s="148"/>
      <c r="AT329" s="148"/>
      <c r="AU329" s="148"/>
      <c r="AV329" s="148"/>
      <c r="AW329" s="148"/>
      <c r="AX329" s="148"/>
      <c r="AY329" s="148"/>
      <c r="AZ329" s="148"/>
      <c r="BA329" s="148"/>
      <c r="BB329" s="148"/>
      <c r="BC329" s="148"/>
      <c r="BD329" s="148"/>
      <c r="BE329" s="148"/>
      <c r="BF329" s="148"/>
      <c r="BG329" s="148"/>
      <c r="BH329" s="148"/>
      <c r="BI329" s="148"/>
      <c r="BJ329" s="148"/>
      <c r="BK329" s="148"/>
      <c r="BL329" s="148"/>
      <c r="BM329" s="148"/>
      <c r="BN329" s="148"/>
      <c r="BO329" s="148"/>
      <c r="BP329" s="148"/>
      <c r="BQ329" s="148"/>
      <c r="BR329" s="148"/>
      <c r="BS329" s="148"/>
      <c r="BT329" s="148"/>
      <c r="BU329" s="148"/>
      <c r="BV329" s="148"/>
      <c r="BW329" s="148"/>
      <c r="BX329" s="148"/>
      <c r="BY329" s="148"/>
      <c r="BZ329" s="148"/>
      <c r="CA329" s="148"/>
      <c r="CB329" s="148"/>
      <c r="CC329" s="148"/>
      <c r="CD329" s="148"/>
      <c r="CE329" s="148"/>
      <c r="CF329" s="148"/>
      <c r="CG329" s="148"/>
      <c r="CH329" s="148"/>
      <c r="CI329" s="148"/>
      <c r="CJ329" s="148"/>
      <c r="CK329" s="148"/>
      <c r="CL329" s="148"/>
      <c r="CM329" s="148"/>
      <c r="CN329" s="148"/>
      <c r="CO329" s="148"/>
      <c r="CP329" s="148"/>
      <c r="CQ329" s="148"/>
      <c r="CR329" s="148"/>
      <c r="CS329" s="148"/>
      <c r="CT329" s="148"/>
      <c r="CU329" s="148"/>
      <c r="CV329" s="148"/>
      <c r="CW329" s="148"/>
      <c r="CX329" s="148"/>
      <c r="CY329" s="148"/>
      <c r="CZ329" s="148"/>
      <c r="DA329" s="148"/>
      <c r="DB329" s="148"/>
      <c r="DC329" s="148"/>
      <c r="DD329" s="148"/>
      <c r="DE329" s="148"/>
      <c r="DF329" s="148"/>
      <c r="DG329" s="148"/>
      <c r="DH329" s="148"/>
      <c r="DI329" s="148"/>
      <c r="DJ329" s="148"/>
      <c r="DK329" s="148"/>
      <c r="DL329" s="148"/>
      <c r="DM329" s="148"/>
      <c r="DN329" s="148"/>
    </row>
    <row r="330" customFormat="false" ht="12.75" hidden="false" customHeight="false" outlineLevel="0" collapsed="false">
      <c r="A330" s="0" t="s">
        <v>195</v>
      </c>
      <c r="B330" s="0" t="s">
        <v>196</v>
      </c>
      <c r="C330" s="0" t="n">
        <v>7</v>
      </c>
      <c r="D330" s="0" t="s">
        <v>43</v>
      </c>
      <c r="E330" s="15" t="n">
        <v>0</v>
      </c>
      <c r="F330" s="15" t="n">
        <v>0</v>
      </c>
      <c r="G330" s="148" t="n">
        <v>0</v>
      </c>
      <c r="H330" s="148" t="n">
        <v>0</v>
      </c>
      <c r="I330" s="148" t="n">
        <v>0</v>
      </c>
      <c r="J330" s="148" t="n">
        <v>0</v>
      </c>
      <c r="K330" s="148" t="n">
        <v>0</v>
      </c>
      <c r="L330" s="148" t="n">
        <v>0</v>
      </c>
      <c r="M330" s="148" t="n">
        <v>0</v>
      </c>
      <c r="N330" s="148" t="n">
        <v>0</v>
      </c>
      <c r="O330" s="148" t="n">
        <v>0</v>
      </c>
      <c r="P330" s="148" t="n">
        <v>0</v>
      </c>
      <c r="Q330" s="148" t="n">
        <v>0</v>
      </c>
      <c r="R330" s="148" t="n">
        <v>0</v>
      </c>
      <c r="S330" s="148" t="n">
        <v>0</v>
      </c>
      <c r="T330" s="148" t="n">
        <v>0</v>
      </c>
      <c r="U330" s="148" t="n">
        <v>0</v>
      </c>
      <c r="V330" s="148" t="n">
        <v>0</v>
      </c>
      <c r="W330" s="148" t="n">
        <v>0</v>
      </c>
      <c r="X330" s="148" t="n">
        <v>0</v>
      </c>
      <c r="Y330" s="148" t="n">
        <v>0</v>
      </c>
      <c r="Z330" s="148" t="n">
        <v>0</v>
      </c>
      <c r="AA330" s="148" t="n">
        <v>0</v>
      </c>
      <c r="AB330" s="148" t="n">
        <v>0</v>
      </c>
      <c r="AC330" s="148" t="n">
        <v>0</v>
      </c>
      <c r="AD330" s="148" t="n">
        <v>0</v>
      </c>
      <c r="AE330" s="148" t="n">
        <v>0</v>
      </c>
      <c r="AF330" s="148" t="n">
        <v>0</v>
      </c>
      <c r="AG330" s="148" t="n">
        <v>0</v>
      </c>
      <c r="AH330" s="148" t="n">
        <v>0</v>
      </c>
      <c r="AI330" s="148" t="n">
        <v>0</v>
      </c>
      <c r="AJ330" s="148" t="n">
        <v>0</v>
      </c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148"/>
      <c r="AU330" s="148"/>
      <c r="AV330" s="148"/>
      <c r="AW330" s="148"/>
      <c r="AX330" s="148"/>
      <c r="AY330" s="148"/>
      <c r="AZ330" s="148"/>
      <c r="BA330" s="148"/>
      <c r="BB330" s="148"/>
      <c r="BC330" s="148"/>
      <c r="BD330" s="148"/>
      <c r="BE330" s="148"/>
      <c r="BF330" s="148"/>
      <c r="BG330" s="148"/>
      <c r="BH330" s="148"/>
      <c r="BI330" s="148"/>
      <c r="BJ330" s="148"/>
      <c r="BK330" s="148"/>
      <c r="BL330" s="148"/>
      <c r="BM330" s="148"/>
      <c r="BN330" s="148"/>
      <c r="BO330" s="148"/>
      <c r="BP330" s="148"/>
      <c r="BQ330" s="148"/>
      <c r="BR330" s="148"/>
      <c r="BS330" s="148"/>
      <c r="BT330" s="148"/>
      <c r="BU330" s="148"/>
      <c r="BV330" s="148"/>
      <c r="BW330" s="148"/>
      <c r="BX330" s="148"/>
      <c r="BY330" s="148"/>
      <c r="BZ330" s="148"/>
      <c r="CA330" s="148"/>
      <c r="CB330" s="148"/>
      <c r="CC330" s="148"/>
      <c r="CD330" s="148"/>
      <c r="CE330" s="148"/>
      <c r="CF330" s="148"/>
      <c r="CG330" s="148"/>
      <c r="CH330" s="148"/>
      <c r="CI330" s="148"/>
      <c r="CJ330" s="148"/>
      <c r="CK330" s="148"/>
      <c r="CL330" s="148"/>
      <c r="CM330" s="148"/>
      <c r="CN330" s="148"/>
      <c r="CO330" s="148"/>
      <c r="CP330" s="148"/>
      <c r="CQ330" s="148"/>
      <c r="CR330" s="148"/>
      <c r="CS330" s="148"/>
      <c r="CT330" s="148"/>
      <c r="CU330" s="148"/>
      <c r="CV330" s="148"/>
      <c r="CW330" s="148"/>
      <c r="CX330" s="148"/>
      <c r="CY330" s="148"/>
      <c r="CZ330" s="148"/>
      <c r="DA330" s="148"/>
      <c r="DB330" s="148"/>
      <c r="DC330" s="148"/>
      <c r="DD330" s="148"/>
      <c r="DE330" s="148"/>
      <c r="DF330" s="148"/>
      <c r="DG330" s="148"/>
      <c r="DH330" s="148"/>
      <c r="DI330" s="148"/>
      <c r="DJ330" s="148"/>
      <c r="DK330" s="148"/>
      <c r="DL330" s="148"/>
      <c r="DM330" s="148"/>
      <c r="DN330" s="148"/>
    </row>
    <row r="331" customFormat="false" ht="12.75" hidden="false" customHeight="false" outlineLevel="0" collapsed="false">
      <c r="A331" s="0" t="s">
        <v>195</v>
      </c>
      <c r="B331" s="0" t="s">
        <v>196</v>
      </c>
      <c r="C331" s="0" t="n">
        <v>8</v>
      </c>
      <c r="D331" s="0" t="s">
        <v>44</v>
      </c>
      <c r="E331" s="15" t="n">
        <v>0</v>
      </c>
      <c r="F331" s="15" t="n">
        <v>0</v>
      </c>
      <c r="G331" s="148" t="n">
        <v>0</v>
      </c>
      <c r="H331" s="148" t="n">
        <v>0</v>
      </c>
      <c r="I331" s="148" t="n">
        <v>0</v>
      </c>
      <c r="J331" s="148" t="n">
        <v>0</v>
      </c>
      <c r="K331" s="148" t="n">
        <v>0</v>
      </c>
      <c r="L331" s="148" t="n">
        <v>0</v>
      </c>
      <c r="M331" s="148" t="n">
        <v>0</v>
      </c>
      <c r="N331" s="148" t="n">
        <v>0</v>
      </c>
      <c r="O331" s="148" t="n">
        <v>0</v>
      </c>
      <c r="P331" s="148" t="n">
        <v>0</v>
      </c>
      <c r="Q331" s="148" t="n">
        <v>0</v>
      </c>
      <c r="R331" s="148" t="n">
        <v>0</v>
      </c>
      <c r="S331" s="148" t="n">
        <v>0</v>
      </c>
      <c r="T331" s="148" t="n">
        <v>0</v>
      </c>
      <c r="U331" s="148" t="n">
        <v>0</v>
      </c>
      <c r="V331" s="148" t="n">
        <v>0</v>
      </c>
      <c r="W331" s="148" t="n">
        <v>0</v>
      </c>
      <c r="X331" s="148" t="n">
        <v>0</v>
      </c>
      <c r="Y331" s="148" t="n">
        <v>0</v>
      </c>
      <c r="Z331" s="148" t="n">
        <v>0</v>
      </c>
      <c r="AA331" s="148" t="n">
        <v>0</v>
      </c>
      <c r="AB331" s="148" t="n">
        <v>0</v>
      </c>
      <c r="AC331" s="148" t="n">
        <v>0</v>
      </c>
      <c r="AD331" s="148" t="n">
        <v>0</v>
      </c>
      <c r="AE331" s="148" t="n">
        <v>0</v>
      </c>
      <c r="AF331" s="148" t="n">
        <v>0</v>
      </c>
      <c r="AG331" s="148" t="n">
        <v>0</v>
      </c>
      <c r="AH331" s="148" t="n">
        <v>0</v>
      </c>
      <c r="AI331" s="148" t="n">
        <v>0</v>
      </c>
      <c r="AJ331" s="148" t="n">
        <v>0</v>
      </c>
      <c r="AK331" s="148"/>
      <c r="AL331" s="148"/>
      <c r="AM331" s="148"/>
      <c r="AN331" s="148"/>
      <c r="AO331" s="148"/>
      <c r="AP331" s="148"/>
      <c r="AQ331" s="148"/>
      <c r="AR331" s="148"/>
      <c r="AS331" s="148"/>
      <c r="AT331" s="148"/>
      <c r="AU331" s="148"/>
      <c r="AV331" s="148"/>
      <c r="AW331" s="148"/>
      <c r="AX331" s="148"/>
      <c r="AY331" s="148"/>
      <c r="AZ331" s="148"/>
      <c r="BA331" s="148"/>
      <c r="BB331" s="148"/>
      <c r="BC331" s="148"/>
      <c r="BD331" s="148"/>
      <c r="BE331" s="148"/>
      <c r="BF331" s="148"/>
      <c r="BG331" s="148"/>
      <c r="BH331" s="148"/>
      <c r="BI331" s="148"/>
      <c r="BJ331" s="148"/>
      <c r="BK331" s="148"/>
      <c r="BL331" s="148"/>
      <c r="BM331" s="148"/>
      <c r="BN331" s="148"/>
      <c r="BO331" s="148"/>
      <c r="BP331" s="148"/>
      <c r="BQ331" s="148"/>
      <c r="BR331" s="148"/>
      <c r="BS331" s="148"/>
      <c r="BT331" s="148"/>
      <c r="BU331" s="148"/>
      <c r="BV331" s="148"/>
      <c r="BW331" s="148"/>
      <c r="BX331" s="148"/>
      <c r="BY331" s="148"/>
      <c r="BZ331" s="148"/>
      <c r="CA331" s="148"/>
      <c r="CB331" s="148"/>
      <c r="CC331" s="148"/>
      <c r="CD331" s="148"/>
      <c r="CE331" s="148"/>
      <c r="CF331" s="148"/>
      <c r="CG331" s="148"/>
      <c r="CH331" s="148"/>
      <c r="CI331" s="148"/>
      <c r="CJ331" s="148"/>
      <c r="CK331" s="148"/>
      <c r="CL331" s="148"/>
      <c r="CM331" s="148"/>
      <c r="CN331" s="148"/>
      <c r="CO331" s="148"/>
      <c r="CP331" s="148"/>
      <c r="CQ331" s="148"/>
      <c r="CR331" s="148"/>
      <c r="CS331" s="148"/>
      <c r="CT331" s="148"/>
      <c r="CU331" s="148"/>
      <c r="CV331" s="148"/>
      <c r="CW331" s="148"/>
      <c r="CX331" s="148"/>
      <c r="CY331" s="148"/>
      <c r="CZ331" s="148"/>
      <c r="DA331" s="148"/>
      <c r="DB331" s="148"/>
      <c r="DC331" s="148"/>
      <c r="DD331" s="148"/>
      <c r="DE331" s="148"/>
      <c r="DF331" s="148"/>
      <c r="DG331" s="148"/>
      <c r="DH331" s="148"/>
      <c r="DI331" s="148"/>
      <c r="DJ331" s="148"/>
      <c r="DK331" s="148"/>
      <c r="DL331" s="148"/>
      <c r="DM331" s="148"/>
      <c r="DN331" s="148"/>
    </row>
    <row r="332" customFormat="false" ht="12.75" hidden="false" customHeight="false" outlineLevel="0" collapsed="false">
      <c r="A332" s="0" t="s">
        <v>195</v>
      </c>
      <c r="B332" s="0" t="s">
        <v>196</v>
      </c>
      <c r="C332" s="0" t="n">
        <v>9</v>
      </c>
      <c r="D332" s="0" t="s">
        <v>45</v>
      </c>
      <c r="E332" s="15" t="n">
        <v>0</v>
      </c>
      <c r="F332" s="15" t="n">
        <v>0</v>
      </c>
      <c r="G332" s="148" t="n">
        <v>0</v>
      </c>
      <c r="H332" s="148" t="n">
        <v>0</v>
      </c>
      <c r="I332" s="148" t="n">
        <v>0</v>
      </c>
      <c r="J332" s="148" t="n">
        <v>0</v>
      </c>
      <c r="K332" s="148" t="n">
        <v>0</v>
      </c>
      <c r="L332" s="148" t="n">
        <v>0</v>
      </c>
      <c r="M332" s="148" t="n">
        <v>0</v>
      </c>
      <c r="N332" s="148" t="n">
        <v>0</v>
      </c>
      <c r="O332" s="148" t="n">
        <v>0</v>
      </c>
      <c r="P332" s="148" t="n">
        <v>0</v>
      </c>
      <c r="Q332" s="148" t="n">
        <v>0</v>
      </c>
      <c r="R332" s="148" t="n">
        <v>0</v>
      </c>
      <c r="S332" s="148" t="n">
        <v>0</v>
      </c>
      <c r="T332" s="148" t="n">
        <v>0</v>
      </c>
      <c r="U332" s="148" t="n">
        <v>0</v>
      </c>
      <c r="V332" s="148" t="n">
        <v>0</v>
      </c>
      <c r="W332" s="148" t="n">
        <v>0</v>
      </c>
      <c r="X332" s="148" t="n">
        <v>0</v>
      </c>
      <c r="Y332" s="148" t="n">
        <v>0</v>
      </c>
      <c r="Z332" s="148" t="n">
        <v>0</v>
      </c>
      <c r="AA332" s="148" t="n">
        <v>0</v>
      </c>
      <c r="AB332" s="148" t="n">
        <v>0</v>
      </c>
      <c r="AC332" s="148" t="n">
        <v>0</v>
      </c>
      <c r="AD332" s="148" t="n">
        <v>0</v>
      </c>
      <c r="AE332" s="148" t="n">
        <v>0</v>
      </c>
      <c r="AF332" s="148" t="n">
        <v>0</v>
      </c>
      <c r="AG332" s="148" t="n">
        <v>0</v>
      </c>
      <c r="AH332" s="148" t="n">
        <v>0</v>
      </c>
      <c r="AI332" s="148" t="n">
        <v>0</v>
      </c>
      <c r="AJ332" s="148" t="n">
        <v>0</v>
      </c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48"/>
      <c r="BB332" s="148"/>
      <c r="BC332" s="148"/>
      <c r="BD332" s="148"/>
      <c r="BE332" s="148"/>
      <c r="BF332" s="148"/>
      <c r="BG332" s="148"/>
      <c r="BH332" s="148"/>
      <c r="BI332" s="148"/>
      <c r="BJ332" s="148"/>
      <c r="BK332" s="148"/>
      <c r="BL332" s="148"/>
      <c r="BM332" s="148"/>
      <c r="BN332" s="148"/>
      <c r="BO332" s="148"/>
      <c r="BP332" s="148"/>
      <c r="BQ332" s="148"/>
      <c r="BR332" s="148"/>
      <c r="BS332" s="148"/>
      <c r="BT332" s="148"/>
      <c r="BU332" s="148"/>
      <c r="BV332" s="148"/>
      <c r="BW332" s="148"/>
      <c r="BX332" s="148"/>
      <c r="BY332" s="148"/>
      <c r="BZ332" s="148"/>
      <c r="CA332" s="148"/>
      <c r="CB332" s="148"/>
      <c r="CC332" s="148"/>
      <c r="CD332" s="148"/>
      <c r="CE332" s="148"/>
      <c r="CF332" s="148"/>
      <c r="CG332" s="148"/>
      <c r="CH332" s="148"/>
      <c r="CI332" s="148"/>
      <c r="CJ332" s="148"/>
      <c r="CK332" s="148"/>
      <c r="CL332" s="148"/>
      <c r="CM332" s="148"/>
      <c r="CN332" s="148"/>
      <c r="CO332" s="148"/>
      <c r="CP332" s="148"/>
      <c r="CQ332" s="148"/>
      <c r="CR332" s="148"/>
      <c r="CS332" s="148"/>
      <c r="CT332" s="148"/>
      <c r="CU332" s="148"/>
      <c r="CV332" s="148"/>
      <c r="CW332" s="148"/>
      <c r="CX332" s="148"/>
      <c r="CY332" s="148"/>
      <c r="CZ332" s="148"/>
      <c r="DA332" s="148"/>
      <c r="DB332" s="148"/>
      <c r="DC332" s="148"/>
      <c r="DD332" s="148"/>
      <c r="DE332" s="148"/>
      <c r="DF332" s="148"/>
      <c r="DG332" s="148"/>
      <c r="DH332" s="148"/>
      <c r="DI332" s="148"/>
      <c r="DJ332" s="148"/>
      <c r="DK332" s="148"/>
      <c r="DL332" s="148"/>
      <c r="DM332" s="148"/>
      <c r="DN332" s="148"/>
    </row>
    <row r="333" customFormat="false" ht="12.75" hidden="false" customHeight="false" outlineLevel="0" collapsed="false">
      <c r="A333" s="0" t="s">
        <v>195</v>
      </c>
      <c r="B333" s="0" t="s">
        <v>196</v>
      </c>
      <c r="C333" s="0" t="n">
        <v>10</v>
      </c>
      <c r="D333" s="0" t="s">
        <v>49</v>
      </c>
      <c r="E333" s="15" t="n">
        <v>0</v>
      </c>
      <c r="F333" s="15" t="n">
        <v>0</v>
      </c>
      <c r="G333" s="148" t="n">
        <v>0</v>
      </c>
      <c r="H333" s="148" t="n">
        <v>0</v>
      </c>
      <c r="I333" s="148" t="n">
        <v>0</v>
      </c>
      <c r="J333" s="148" t="n">
        <v>0</v>
      </c>
      <c r="K333" s="148" t="n">
        <v>0</v>
      </c>
      <c r="L333" s="148" t="n">
        <v>0</v>
      </c>
      <c r="M333" s="148" t="n">
        <v>0</v>
      </c>
      <c r="N333" s="148" t="n">
        <v>0</v>
      </c>
      <c r="O333" s="148" t="n">
        <v>0</v>
      </c>
      <c r="P333" s="148" t="n">
        <v>0</v>
      </c>
      <c r="Q333" s="148" t="n">
        <v>0</v>
      </c>
      <c r="R333" s="148" t="n">
        <v>0</v>
      </c>
      <c r="S333" s="148" t="n">
        <v>0</v>
      </c>
      <c r="T333" s="148" t="n">
        <v>0</v>
      </c>
      <c r="U333" s="148" t="n">
        <v>0</v>
      </c>
      <c r="V333" s="148" t="n">
        <v>0</v>
      </c>
      <c r="W333" s="148" t="n">
        <v>0</v>
      </c>
      <c r="X333" s="148" t="n">
        <v>0</v>
      </c>
      <c r="Y333" s="148" t="n">
        <v>0</v>
      </c>
      <c r="Z333" s="148" t="n">
        <v>0</v>
      </c>
      <c r="AA333" s="148" t="n">
        <v>0</v>
      </c>
      <c r="AB333" s="148" t="n">
        <v>0</v>
      </c>
      <c r="AC333" s="148" t="n">
        <v>0</v>
      </c>
      <c r="AD333" s="148" t="n">
        <v>0</v>
      </c>
      <c r="AE333" s="148" t="n">
        <v>0</v>
      </c>
      <c r="AF333" s="148" t="n">
        <v>0</v>
      </c>
      <c r="AG333" s="148" t="n">
        <v>0</v>
      </c>
      <c r="AH333" s="148" t="n">
        <v>0</v>
      </c>
      <c r="AI333" s="148" t="n">
        <v>0</v>
      </c>
      <c r="AJ333" s="148" t="n">
        <v>0</v>
      </c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48"/>
      <c r="BB333" s="148"/>
      <c r="BC333" s="148"/>
      <c r="BD333" s="148"/>
      <c r="BE333" s="148"/>
      <c r="BF333" s="148"/>
      <c r="BG333" s="148"/>
      <c r="BH333" s="148"/>
      <c r="BI333" s="148"/>
      <c r="BJ333" s="148"/>
      <c r="BK333" s="148"/>
      <c r="BL333" s="148"/>
      <c r="BM333" s="148"/>
      <c r="BN333" s="148"/>
      <c r="BO333" s="148"/>
      <c r="BP333" s="148"/>
      <c r="BQ333" s="148"/>
      <c r="BR333" s="148"/>
      <c r="BS333" s="148"/>
      <c r="BT333" s="148"/>
      <c r="BU333" s="148"/>
      <c r="BV333" s="148"/>
      <c r="BW333" s="148"/>
      <c r="BX333" s="148"/>
      <c r="BY333" s="148"/>
      <c r="BZ333" s="148"/>
      <c r="CA333" s="148"/>
      <c r="CB333" s="148"/>
      <c r="CC333" s="148"/>
      <c r="CD333" s="148"/>
      <c r="CE333" s="148"/>
      <c r="CF333" s="148"/>
      <c r="CG333" s="148"/>
      <c r="CH333" s="148"/>
      <c r="CI333" s="148"/>
      <c r="CJ333" s="148"/>
      <c r="CK333" s="148"/>
      <c r="CL333" s="148"/>
      <c r="CM333" s="148"/>
      <c r="CN333" s="148"/>
      <c r="CO333" s="148"/>
      <c r="CP333" s="148"/>
      <c r="CQ333" s="148"/>
      <c r="CR333" s="148"/>
      <c r="CS333" s="148"/>
      <c r="CT333" s="148"/>
      <c r="CU333" s="148"/>
      <c r="CV333" s="148"/>
      <c r="CW333" s="148"/>
      <c r="CX333" s="148"/>
      <c r="CY333" s="148"/>
      <c r="CZ333" s="148"/>
      <c r="DA333" s="148"/>
      <c r="DB333" s="148"/>
      <c r="DC333" s="148"/>
      <c r="DD333" s="148"/>
      <c r="DE333" s="148"/>
      <c r="DF333" s="148"/>
      <c r="DG333" s="148"/>
      <c r="DH333" s="148"/>
      <c r="DI333" s="148"/>
      <c r="DJ333" s="148"/>
      <c r="DK333" s="148"/>
      <c r="DL333" s="148"/>
      <c r="DM333" s="148"/>
      <c r="DN333" s="148"/>
    </row>
    <row r="334" customFormat="false" ht="12.75" hidden="false" customHeight="false" outlineLevel="0" collapsed="false">
      <c r="A334" s="0" t="s">
        <v>195</v>
      </c>
      <c r="B334" s="0" t="s">
        <v>196</v>
      </c>
      <c r="C334" s="0" t="n">
        <v>11</v>
      </c>
      <c r="D334" s="0" t="s">
        <v>52</v>
      </c>
      <c r="E334" s="15" t="n">
        <v>0</v>
      </c>
      <c r="F334" s="15" t="n">
        <v>0</v>
      </c>
      <c r="G334" s="148" t="n">
        <v>0</v>
      </c>
      <c r="H334" s="148" t="n">
        <v>0</v>
      </c>
      <c r="I334" s="148" t="n">
        <v>0</v>
      </c>
      <c r="J334" s="148" t="n">
        <v>0</v>
      </c>
      <c r="K334" s="148" t="n">
        <v>0</v>
      </c>
      <c r="L334" s="148" t="n">
        <v>0</v>
      </c>
      <c r="M334" s="148" t="n">
        <v>0</v>
      </c>
      <c r="N334" s="148" t="n">
        <v>0</v>
      </c>
      <c r="O334" s="148" t="n">
        <v>0</v>
      </c>
      <c r="P334" s="148" t="n">
        <v>0</v>
      </c>
      <c r="Q334" s="148" t="n">
        <v>0</v>
      </c>
      <c r="R334" s="148" t="n">
        <v>0</v>
      </c>
      <c r="S334" s="148" t="n">
        <v>0</v>
      </c>
      <c r="T334" s="148" t="n">
        <v>0</v>
      </c>
      <c r="U334" s="148" t="n">
        <v>0</v>
      </c>
      <c r="V334" s="148" t="n">
        <v>0</v>
      </c>
      <c r="W334" s="148" t="n">
        <v>0</v>
      </c>
      <c r="X334" s="148" t="n">
        <v>0</v>
      </c>
      <c r="Y334" s="148" t="n">
        <v>0</v>
      </c>
      <c r="Z334" s="148" t="n">
        <v>0</v>
      </c>
      <c r="AA334" s="148" t="n">
        <v>0</v>
      </c>
      <c r="AB334" s="148" t="n">
        <v>0</v>
      </c>
      <c r="AC334" s="148" t="n">
        <v>0</v>
      </c>
      <c r="AD334" s="148" t="n">
        <v>0</v>
      </c>
      <c r="AE334" s="148" t="n">
        <v>0</v>
      </c>
      <c r="AF334" s="148" t="n">
        <v>0</v>
      </c>
      <c r="AG334" s="148" t="n">
        <v>0</v>
      </c>
      <c r="AH334" s="148" t="n">
        <v>0</v>
      </c>
      <c r="AI334" s="148" t="n">
        <v>0</v>
      </c>
      <c r="AJ334" s="148" t="n">
        <v>0</v>
      </c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48"/>
      <c r="BB334" s="148"/>
      <c r="BC334" s="148"/>
      <c r="BD334" s="148"/>
      <c r="BE334" s="148"/>
      <c r="BF334" s="148"/>
      <c r="BG334" s="148"/>
      <c r="BH334" s="148"/>
      <c r="BI334" s="148"/>
      <c r="BJ334" s="148"/>
      <c r="BK334" s="148"/>
      <c r="BL334" s="148"/>
      <c r="BM334" s="148"/>
      <c r="BN334" s="148"/>
      <c r="BO334" s="148"/>
      <c r="BP334" s="148"/>
      <c r="BQ334" s="148"/>
      <c r="BR334" s="148"/>
      <c r="BS334" s="148"/>
      <c r="BT334" s="148"/>
      <c r="BU334" s="148"/>
      <c r="BV334" s="148"/>
      <c r="BW334" s="148"/>
      <c r="BX334" s="148"/>
      <c r="BY334" s="148"/>
      <c r="BZ334" s="148"/>
      <c r="CA334" s="148"/>
      <c r="CB334" s="148"/>
      <c r="CC334" s="148"/>
      <c r="CD334" s="148"/>
      <c r="CE334" s="148"/>
      <c r="CF334" s="148"/>
      <c r="CG334" s="148"/>
      <c r="CH334" s="148"/>
      <c r="CI334" s="148"/>
      <c r="CJ334" s="148"/>
      <c r="CK334" s="148"/>
      <c r="CL334" s="148"/>
      <c r="CM334" s="148"/>
      <c r="CN334" s="148"/>
      <c r="CO334" s="148"/>
      <c r="CP334" s="148"/>
      <c r="CQ334" s="148"/>
      <c r="CR334" s="148"/>
      <c r="CS334" s="148"/>
      <c r="CT334" s="148"/>
      <c r="CU334" s="148"/>
      <c r="CV334" s="148"/>
      <c r="CW334" s="148"/>
      <c r="CX334" s="148"/>
      <c r="CY334" s="148"/>
      <c r="CZ334" s="148"/>
      <c r="DA334" s="148"/>
      <c r="DB334" s="148"/>
      <c r="DC334" s="148"/>
      <c r="DD334" s="148"/>
      <c r="DE334" s="148"/>
      <c r="DF334" s="148"/>
      <c r="DG334" s="148"/>
      <c r="DH334" s="148"/>
      <c r="DI334" s="148"/>
      <c r="DJ334" s="148"/>
      <c r="DK334" s="148"/>
      <c r="DL334" s="148"/>
      <c r="DM334" s="148"/>
      <c r="DN334" s="148"/>
    </row>
    <row r="335" customFormat="false" ht="12.75" hidden="false" customHeight="false" outlineLevel="0" collapsed="false">
      <c r="A335" s="0" t="s">
        <v>195</v>
      </c>
      <c r="B335" s="0" t="s">
        <v>196</v>
      </c>
      <c r="C335" s="0" t="n">
        <v>12</v>
      </c>
      <c r="D335" s="0" t="s">
        <v>53</v>
      </c>
      <c r="E335" s="15" t="n">
        <v>0</v>
      </c>
      <c r="F335" s="15" t="n">
        <v>0</v>
      </c>
      <c r="G335" s="148" t="n">
        <v>0</v>
      </c>
      <c r="H335" s="148" t="n">
        <v>0</v>
      </c>
      <c r="I335" s="148" t="n">
        <v>0</v>
      </c>
      <c r="J335" s="148" t="n">
        <v>0</v>
      </c>
      <c r="K335" s="148" t="n">
        <v>0</v>
      </c>
      <c r="L335" s="148" t="n">
        <v>0</v>
      </c>
      <c r="M335" s="148" t="n">
        <v>0</v>
      </c>
      <c r="N335" s="148" t="n">
        <v>0</v>
      </c>
      <c r="O335" s="148" t="n">
        <v>0</v>
      </c>
      <c r="P335" s="148" t="n">
        <v>0</v>
      </c>
      <c r="Q335" s="148" t="n">
        <v>0</v>
      </c>
      <c r="R335" s="148" t="n">
        <v>0</v>
      </c>
      <c r="S335" s="148" t="n">
        <v>0</v>
      </c>
      <c r="T335" s="148" t="n">
        <v>0</v>
      </c>
      <c r="U335" s="148" t="n">
        <v>0</v>
      </c>
      <c r="V335" s="148" t="n">
        <v>0</v>
      </c>
      <c r="W335" s="148" t="n">
        <v>0</v>
      </c>
      <c r="X335" s="148" t="n">
        <v>0</v>
      </c>
      <c r="Y335" s="148" t="n">
        <v>0</v>
      </c>
      <c r="Z335" s="148" t="n">
        <v>0</v>
      </c>
      <c r="AA335" s="148" t="n">
        <v>0</v>
      </c>
      <c r="AB335" s="148" t="n">
        <v>0</v>
      </c>
      <c r="AC335" s="148" t="n">
        <v>0</v>
      </c>
      <c r="AD335" s="148" t="n">
        <v>0</v>
      </c>
      <c r="AE335" s="148" t="n">
        <v>0</v>
      </c>
      <c r="AF335" s="148" t="n">
        <v>0</v>
      </c>
      <c r="AG335" s="148" t="n">
        <v>0</v>
      </c>
      <c r="AH335" s="148" t="n">
        <v>0</v>
      </c>
      <c r="AI335" s="148" t="n">
        <v>0</v>
      </c>
      <c r="AJ335" s="148" t="n">
        <v>0</v>
      </c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148"/>
      <c r="AU335" s="148"/>
      <c r="AV335" s="148"/>
      <c r="AW335" s="148"/>
      <c r="AX335" s="148"/>
      <c r="AY335" s="148"/>
      <c r="AZ335" s="148"/>
      <c r="BA335" s="148"/>
      <c r="BB335" s="148"/>
      <c r="BC335" s="148"/>
      <c r="BD335" s="148"/>
      <c r="BE335" s="148"/>
      <c r="BF335" s="148"/>
      <c r="BG335" s="148"/>
      <c r="BH335" s="148"/>
      <c r="BI335" s="148"/>
      <c r="BJ335" s="148"/>
      <c r="BK335" s="148"/>
      <c r="BL335" s="148"/>
      <c r="BM335" s="148"/>
      <c r="BN335" s="148"/>
      <c r="BO335" s="148"/>
      <c r="BP335" s="148"/>
      <c r="BQ335" s="148"/>
      <c r="BR335" s="148"/>
      <c r="BS335" s="148"/>
      <c r="BT335" s="148"/>
      <c r="BU335" s="148"/>
      <c r="BV335" s="148"/>
      <c r="BW335" s="148"/>
      <c r="BX335" s="148"/>
      <c r="BY335" s="148"/>
      <c r="BZ335" s="148"/>
      <c r="CA335" s="148"/>
      <c r="CB335" s="148"/>
      <c r="CC335" s="148"/>
      <c r="CD335" s="148"/>
      <c r="CE335" s="148"/>
      <c r="CF335" s="148"/>
      <c r="CG335" s="148"/>
      <c r="CH335" s="148"/>
      <c r="CI335" s="148"/>
      <c r="CJ335" s="148"/>
      <c r="CK335" s="148"/>
      <c r="CL335" s="148"/>
      <c r="CM335" s="148"/>
      <c r="CN335" s="148"/>
      <c r="CO335" s="148"/>
      <c r="CP335" s="148"/>
      <c r="CQ335" s="148"/>
      <c r="CR335" s="148"/>
      <c r="CS335" s="148"/>
      <c r="CT335" s="148"/>
      <c r="CU335" s="148"/>
      <c r="CV335" s="148"/>
      <c r="CW335" s="148"/>
      <c r="CX335" s="148"/>
      <c r="CY335" s="148"/>
      <c r="CZ335" s="148"/>
      <c r="DA335" s="148"/>
      <c r="DB335" s="148"/>
      <c r="DC335" s="148"/>
      <c r="DD335" s="148"/>
      <c r="DE335" s="148"/>
      <c r="DF335" s="148"/>
      <c r="DG335" s="148"/>
      <c r="DH335" s="148"/>
      <c r="DI335" s="148"/>
      <c r="DJ335" s="148"/>
      <c r="DK335" s="148"/>
      <c r="DL335" s="148"/>
      <c r="DM335" s="148"/>
      <c r="DN335" s="148"/>
    </row>
    <row r="336" customFormat="false" ht="12.75" hidden="false" customHeight="false" outlineLevel="0" collapsed="false">
      <c r="A336" s="0" t="s">
        <v>195</v>
      </c>
      <c r="B336" s="0" t="s">
        <v>196</v>
      </c>
      <c r="C336" s="0" t="n">
        <v>13</v>
      </c>
      <c r="D336" s="0" t="s">
        <v>56</v>
      </c>
      <c r="E336" s="15" t="n">
        <v>0</v>
      </c>
      <c r="F336" s="15" t="n">
        <v>0</v>
      </c>
      <c r="G336" s="148" t="n">
        <v>0</v>
      </c>
      <c r="H336" s="148" t="n">
        <v>0</v>
      </c>
      <c r="I336" s="148" t="n">
        <v>0</v>
      </c>
      <c r="J336" s="148" t="n">
        <v>0</v>
      </c>
      <c r="K336" s="148" t="n">
        <v>0</v>
      </c>
      <c r="L336" s="148" t="n">
        <v>0</v>
      </c>
      <c r="M336" s="148" t="n">
        <v>0</v>
      </c>
      <c r="N336" s="148" t="n">
        <v>0</v>
      </c>
      <c r="O336" s="148" t="n">
        <v>0</v>
      </c>
      <c r="P336" s="148" t="n">
        <v>0</v>
      </c>
      <c r="Q336" s="148" t="n">
        <v>0</v>
      </c>
      <c r="R336" s="148" t="n">
        <v>0</v>
      </c>
      <c r="S336" s="148" t="n">
        <v>0</v>
      </c>
      <c r="T336" s="148" t="n">
        <v>0</v>
      </c>
      <c r="U336" s="148" t="n">
        <v>0</v>
      </c>
      <c r="V336" s="148" t="n">
        <v>0</v>
      </c>
      <c r="W336" s="148" t="n">
        <v>0</v>
      </c>
      <c r="X336" s="148" t="n">
        <v>0</v>
      </c>
      <c r="Y336" s="148" t="n">
        <v>0</v>
      </c>
      <c r="Z336" s="148" t="n">
        <v>0</v>
      </c>
      <c r="AA336" s="148" t="n">
        <v>0</v>
      </c>
      <c r="AB336" s="148" t="n">
        <v>0</v>
      </c>
      <c r="AC336" s="148" t="n">
        <v>0</v>
      </c>
      <c r="AD336" s="148" t="n">
        <v>0</v>
      </c>
      <c r="AE336" s="148" t="n">
        <v>0</v>
      </c>
      <c r="AF336" s="148" t="n">
        <v>0</v>
      </c>
      <c r="AG336" s="148" t="n">
        <v>0</v>
      </c>
      <c r="AH336" s="148" t="n">
        <v>0</v>
      </c>
      <c r="AI336" s="148" t="n">
        <v>0</v>
      </c>
      <c r="AJ336" s="148" t="n">
        <v>0</v>
      </c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48"/>
      <c r="BB336" s="148"/>
      <c r="BC336" s="148"/>
      <c r="BD336" s="148"/>
      <c r="BE336" s="148"/>
      <c r="BF336" s="148"/>
      <c r="BG336" s="148"/>
      <c r="BH336" s="148"/>
      <c r="BI336" s="148"/>
      <c r="BJ336" s="148"/>
      <c r="BK336" s="148"/>
      <c r="BL336" s="148"/>
      <c r="BM336" s="148"/>
      <c r="BN336" s="148"/>
      <c r="BO336" s="148"/>
      <c r="BP336" s="148"/>
      <c r="BQ336" s="148"/>
      <c r="BR336" s="148"/>
      <c r="BS336" s="148"/>
      <c r="BT336" s="148"/>
      <c r="BU336" s="148"/>
      <c r="BV336" s="148"/>
      <c r="BW336" s="148"/>
      <c r="BX336" s="148"/>
      <c r="BY336" s="148"/>
      <c r="BZ336" s="148"/>
      <c r="CA336" s="148"/>
      <c r="CB336" s="148"/>
      <c r="CC336" s="148"/>
      <c r="CD336" s="148"/>
      <c r="CE336" s="148"/>
      <c r="CF336" s="148"/>
      <c r="CG336" s="148"/>
      <c r="CH336" s="148"/>
      <c r="CI336" s="148"/>
      <c r="CJ336" s="148"/>
      <c r="CK336" s="148"/>
      <c r="CL336" s="148"/>
      <c r="CM336" s="148"/>
      <c r="CN336" s="148"/>
      <c r="CO336" s="148"/>
      <c r="CP336" s="148"/>
      <c r="CQ336" s="148"/>
      <c r="CR336" s="148"/>
      <c r="CS336" s="148"/>
      <c r="CT336" s="148"/>
      <c r="CU336" s="148"/>
      <c r="CV336" s="148"/>
      <c r="CW336" s="148"/>
      <c r="CX336" s="148"/>
      <c r="CY336" s="148"/>
      <c r="CZ336" s="148"/>
      <c r="DA336" s="148"/>
      <c r="DB336" s="148"/>
      <c r="DC336" s="148"/>
      <c r="DD336" s="148"/>
      <c r="DE336" s="148"/>
      <c r="DF336" s="148"/>
      <c r="DG336" s="148"/>
      <c r="DH336" s="148"/>
      <c r="DI336" s="148"/>
      <c r="DJ336" s="148"/>
      <c r="DK336" s="148"/>
      <c r="DL336" s="148"/>
      <c r="DM336" s="148"/>
      <c r="DN336" s="148"/>
    </row>
    <row r="337" customFormat="false" ht="12.75" hidden="false" customHeight="false" outlineLevel="0" collapsed="false">
      <c r="A337" s="0" t="s">
        <v>195</v>
      </c>
      <c r="B337" s="0" t="s">
        <v>196</v>
      </c>
      <c r="C337" s="0" t="n">
        <v>14</v>
      </c>
      <c r="D337" s="0" t="s">
        <v>57</v>
      </c>
      <c r="E337" s="15" t="n">
        <v>0</v>
      </c>
      <c r="F337" s="15" t="n">
        <v>0</v>
      </c>
      <c r="G337" s="148" t="n">
        <v>0</v>
      </c>
      <c r="H337" s="148" t="n">
        <v>0</v>
      </c>
      <c r="I337" s="148" t="n">
        <v>0</v>
      </c>
      <c r="J337" s="148" t="n">
        <v>0</v>
      </c>
      <c r="K337" s="148" t="n">
        <v>0</v>
      </c>
      <c r="L337" s="148" t="n">
        <v>0</v>
      </c>
      <c r="M337" s="148" t="n">
        <v>0</v>
      </c>
      <c r="N337" s="148" t="n">
        <v>0</v>
      </c>
      <c r="O337" s="148" t="n">
        <v>0</v>
      </c>
      <c r="P337" s="148" t="n">
        <v>0</v>
      </c>
      <c r="Q337" s="148" t="n">
        <v>0</v>
      </c>
      <c r="R337" s="148" t="n">
        <v>0</v>
      </c>
      <c r="S337" s="148" t="n">
        <v>0</v>
      </c>
      <c r="T337" s="148" t="n">
        <v>0</v>
      </c>
      <c r="U337" s="148" t="n">
        <v>0</v>
      </c>
      <c r="V337" s="148" t="n">
        <v>0</v>
      </c>
      <c r="W337" s="148" t="n">
        <v>0</v>
      </c>
      <c r="X337" s="148" t="n">
        <v>0</v>
      </c>
      <c r="Y337" s="148" t="n">
        <v>0</v>
      </c>
      <c r="Z337" s="148" t="n">
        <v>0</v>
      </c>
      <c r="AA337" s="148" t="n">
        <v>0</v>
      </c>
      <c r="AB337" s="148" t="n">
        <v>0</v>
      </c>
      <c r="AC337" s="148" t="n">
        <v>0</v>
      </c>
      <c r="AD337" s="148" t="n">
        <v>0</v>
      </c>
      <c r="AE337" s="148" t="n">
        <v>0</v>
      </c>
      <c r="AF337" s="148" t="n">
        <v>0</v>
      </c>
      <c r="AG337" s="148" t="n">
        <v>0</v>
      </c>
      <c r="AH337" s="148" t="n">
        <v>0</v>
      </c>
      <c r="AI337" s="148" t="n">
        <v>0</v>
      </c>
      <c r="AJ337" s="148" t="n">
        <v>0</v>
      </c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148"/>
      <c r="AU337" s="148"/>
      <c r="AV337" s="148"/>
      <c r="AW337" s="148"/>
      <c r="AX337" s="148"/>
      <c r="AY337" s="148"/>
      <c r="AZ337" s="148"/>
      <c r="BA337" s="148"/>
      <c r="BB337" s="148"/>
      <c r="BC337" s="148"/>
      <c r="BD337" s="148"/>
      <c r="BE337" s="148"/>
      <c r="BF337" s="148"/>
      <c r="BG337" s="148"/>
      <c r="BH337" s="148"/>
      <c r="BI337" s="148"/>
      <c r="BJ337" s="148"/>
      <c r="BK337" s="148"/>
      <c r="BL337" s="148"/>
      <c r="BM337" s="148"/>
      <c r="BN337" s="148"/>
      <c r="BO337" s="148"/>
      <c r="BP337" s="148"/>
      <c r="BQ337" s="148"/>
      <c r="BR337" s="148"/>
      <c r="BS337" s="148"/>
      <c r="BT337" s="148"/>
      <c r="BU337" s="148"/>
      <c r="BV337" s="148"/>
      <c r="BW337" s="148"/>
      <c r="BX337" s="148"/>
      <c r="BY337" s="148"/>
      <c r="BZ337" s="148"/>
      <c r="CA337" s="148"/>
      <c r="CB337" s="148"/>
      <c r="CC337" s="148"/>
      <c r="CD337" s="148"/>
      <c r="CE337" s="148"/>
      <c r="CF337" s="148"/>
      <c r="CG337" s="148"/>
      <c r="CH337" s="148"/>
      <c r="CI337" s="148"/>
      <c r="CJ337" s="148"/>
      <c r="CK337" s="148"/>
      <c r="CL337" s="148"/>
      <c r="CM337" s="148"/>
      <c r="CN337" s="148"/>
      <c r="CO337" s="148"/>
      <c r="CP337" s="148"/>
      <c r="CQ337" s="148"/>
      <c r="CR337" s="148"/>
      <c r="CS337" s="148"/>
      <c r="CT337" s="148"/>
      <c r="CU337" s="148"/>
      <c r="CV337" s="148"/>
      <c r="CW337" s="148"/>
      <c r="CX337" s="148"/>
      <c r="CY337" s="148"/>
      <c r="CZ337" s="148"/>
      <c r="DA337" s="148"/>
      <c r="DB337" s="148"/>
      <c r="DC337" s="148"/>
      <c r="DD337" s="148"/>
      <c r="DE337" s="148"/>
      <c r="DF337" s="148"/>
      <c r="DG337" s="148"/>
      <c r="DH337" s="148"/>
      <c r="DI337" s="148"/>
      <c r="DJ337" s="148"/>
      <c r="DK337" s="148"/>
      <c r="DL337" s="148"/>
      <c r="DM337" s="148"/>
      <c r="DN337" s="148"/>
    </row>
    <row r="338" customFormat="false" ht="12.75" hidden="false" customHeight="false" outlineLevel="0" collapsed="false">
      <c r="A338" s="0" t="s">
        <v>195</v>
      </c>
      <c r="B338" s="0" t="s">
        <v>196</v>
      </c>
      <c r="C338" s="0" t="n">
        <v>15</v>
      </c>
      <c r="D338" s="0" t="s">
        <v>58</v>
      </c>
      <c r="E338" s="15" t="n">
        <v>0</v>
      </c>
      <c r="F338" s="15" t="n">
        <v>0</v>
      </c>
      <c r="G338" s="148" t="n">
        <v>0</v>
      </c>
      <c r="H338" s="148" t="n">
        <v>0</v>
      </c>
      <c r="I338" s="148" t="n">
        <v>0</v>
      </c>
      <c r="J338" s="148" t="n">
        <v>0</v>
      </c>
      <c r="K338" s="148" t="n">
        <v>0</v>
      </c>
      <c r="L338" s="148" t="n">
        <v>0</v>
      </c>
      <c r="M338" s="148" t="n">
        <v>0</v>
      </c>
      <c r="N338" s="148" t="n">
        <v>0</v>
      </c>
      <c r="O338" s="148" t="n">
        <v>0</v>
      </c>
      <c r="P338" s="148" t="n">
        <v>0</v>
      </c>
      <c r="Q338" s="148" t="n">
        <v>0</v>
      </c>
      <c r="R338" s="148" t="n">
        <v>0</v>
      </c>
      <c r="S338" s="148" t="n">
        <v>0</v>
      </c>
      <c r="T338" s="148" t="n">
        <v>0</v>
      </c>
      <c r="U338" s="148" t="n">
        <v>0</v>
      </c>
      <c r="V338" s="148" t="n">
        <v>0</v>
      </c>
      <c r="W338" s="148" t="n">
        <v>0</v>
      </c>
      <c r="X338" s="148" t="n">
        <v>0</v>
      </c>
      <c r="Y338" s="148" t="n">
        <v>0</v>
      </c>
      <c r="Z338" s="148" t="n">
        <v>0</v>
      </c>
      <c r="AA338" s="148" t="n">
        <v>0</v>
      </c>
      <c r="AB338" s="148" t="n">
        <v>0</v>
      </c>
      <c r="AC338" s="148" t="n">
        <v>0</v>
      </c>
      <c r="AD338" s="148" t="n">
        <v>0</v>
      </c>
      <c r="AE338" s="148" t="n">
        <v>0</v>
      </c>
      <c r="AF338" s="148" t="n">
        <v>0</v>
      </c>
      <c r="AG338" s="148" t="n">
        <v>0</v>
      </c>
      <c r="AH338" s="148" t="n">
        <v>0</v>
      </c>
      <c r="AI338" s="148" t="n">
        <v>0</v>
      </c>
      <c r="AJ338" s="148" t="n">
        <v>0</v>
      </c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  <c r="BI338" s="148"/>
      <c r="BJ338" s="148"/>
      <c r="BK338" s="148"/>
      <c r="BL338" s="148"/>
      <c r="BM338" s="148"/>
      <c r="BN338" s="148"/>
      <c r="BO338" s="148"/>
      <c r="BP338" s="148"/>
      <c r="BQ338" s="148"/>
      <c r="BR338" s="148"/>
      <c r="BS338" s="148"/>
      <c r="BT338" s="148"/>
      <c r="BU338" s="148"/>
      <c r="BV338" s="148"/>
      <c r="BW338" s="148"/>
      <c r="BX338" s="148"/>
      <c r="BY338" s="148"/>
      <c r="BZ338" s="148"/>
      <c r="CA338" s="148"/>
      <c r="CB338" s="148"/>
      <c r="CC338" s="148"/>
      <c r="CD338" s="148"/>
      <c r="CE338" s="148"/>
      <c r="CF338" s="148"/>
      <c r="CG338" s="148"/>
      <c r="CH338" s="148"/>
      <c r="CI338" s="148"/>
      <c r="CJ338" s="148"/>
      <c r="CK338" s="148"/>
      <c r="CL338" s="148"/>
      <c r="CM338" s="148"/>
      <c r="CN338" s="148"/>
      <c r="CO338" s="148"/>
      <c r="CP338" s="148"/>
      <c r="CQ338" s="148"/>
      <c r="CR338" s="148"/>
      <c r="CS338" s="148"/>
      <c r="CT338" s="148"/>
      <c r="CU338" s="148"/>
      <c r="CV338" s="148"/>
      <c r="CW338" s="148"/>
      <c r="CX338" s="148"/>
      <c r="CY338" s="148"/>
      <c r="CZ338" s="148"/>
      <c r="DA338" s="148"/>
      <c r="DB338" s="148"/>
      <c r="DC338" s="148"/>
      <c r="DD338" s="148"/>
      <c r="DE338" s="148"/>
      <c r="DF338" s="148"/>
      <c r="DG338" s="148"/>
      <c r="DH338" s="148"/>
      <c r="DI338" s="148"/>
      <c r="DJ338" s="148"/>
      <c r="DK338" s="148"/>
      <c r="DL338" s="148"/>
      <c r="DM338" s="148"/>
      <c r="DN338" s="148"/>
    </row>
    <row r="339" customFormat="false" ht="12.75" hidden="false" customHeight="false" outlineLevel="0" collapsed="false">
      <c r="A339" s="0" t="s">
        <v>195</v>
      </c>
      <c r="B339" s="0" t="s">
        <v>196</v>
      </c>
      <c r="C339" s="0" t="n">
        <v>16</v>
      </c>
      <c r="D339" s="0" t="s">
        <v>59</v>
      </c>
      <c r="E339" s="15" t="n">
        <v>0</v>
      </c>
      <c r="F339" s="15" t="n">
        <v>0</v>
      </c>
      <c r="G339" s="148" t="n">
        <v>0</v>
      </c>
      <c r="H339" s="148" t="n">
        <v>0</v>
      </c>
      <c r="I339" s="148" t="n">
        <v>0</v>
      </c>
      <c r="J339" s="148" t="n">
        <v>0</v>
      </c>
      <c r="K339" s="148" t="n">
        <v>0</v>
      </c>
      <c r="L339" s="148" t="n">
        <v>0</v>
      </c>
      <c r="M339" s="148" t="n">
        <v>0</v>
      </c>
      <c r="N339" s="148" t="n">
        <v>0</v>
      </c>
      <c r="O339" s="148" t="n">
        <v>0</v>
      </c>
      <c r="P339" s="148" t="n">
        <v>0</v>
      </c>
      <c r="Q339" s="148" t="n">
        <v>0</v>
      </c>
      <c r="R339" s="148" t="n">
        <v>0</v>
      </c>
      <c r="S339" s="148" t="n">
        <v>0</v>
      </c>
      <c r="T339" s="148" t="n">
        <v>0</v>
      </c>
      <c r="U339" s="148" t="n">
        <v>0</v>
      </c>
      <c r="V339" s="148" t="n">
        <v>0</v>
      </c>
      <c r="W339" s="148" t="n">
        <v>0</v>
      </c>
      <c r="X339" s="148" t="n">
        <v>0</v>
      </c>
      <c r="Y339" s="148" t="n">
        <v>0</v>
      </c>
      <c r="Z339" s="148" t="n">
        <v>0</v>
      </c>
      <c r="AA339" s="148" t="n">
        <v>0</v>
      </c>
      <c r="AB339" s="148" t="n">
        <v>0</v>
      </c>
      <c r="AC339" s="148" t="n">
        <v>0</v>
      </c>
      <c r="AD339" s="148" t="n">
        <v>0</v>
      </c>
      <c r="AE339" s="148" t="n">
        <v>0</v>
      </c>
      <c r="AF339" s="148" t="n">
        <v>0</v>
      </c>
      <c r="AG339" s="148" t="n">
        <v>0</v>
      </c>
      <c r="AH339" s="148" t="n">
        <v>0</v>
      </c>
      <c r="AI339" s="148" t="n">
        <v>0</v>
      </c>
      <c r="AJ339" s="148" t="n">
        <v>0</v>
      </c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48"/>
      <c r="BB339" s="148"/>
      <c r="BC339" s="148"/>
      <c r="BD339" s="148"/>
      <c r="BE339" s="148"/>
      <c r="BF339" s="148"/>
      <c r="BG339" s="148"/>
      <c r="BH339" s="148"/>
      <c r="BI339" s="148"/>
      <c r="BJ339" s="148"/>
      <c r="BK339" s="148"/>
      <c r="BL339" s="148"/>
      <c r="BM339" s="148"/>
      <c r="BN339" s="148"/>
      <c r="BO339" s="148"/>
      <c r="BP339" s="148"/>
      <c r="BQ339" s="148"/>
      <c r="BR339" s="148"/>
      <c r="BS339" s="148"/>
      <c r="BT339" s="148"/>
      <c r="BU339" s="148"/>
      <c r="BV339" s="148"/>
      <c r="BW339" s="148"/>
      <c r="BX339" s="148"/>
      <c r="BY339" s="148"/>
      <c r="BZ339" s="148"/>
      <c r="CA339" s="148"/>
      <c r="CB339" s="148"/>
      <c r="CC339" s="148"/>
      <c r="CD339" s="148"/>
      <c r="CE339" s="148"/>
      <c r="CF339" s="148"/>
      <c r="CG339" s="148"/>
      <c r="CH339" s="148"/>
      <c r="CI339" s="148"/>
      <c r="CJ339" s="148"/>
      <c r="CK339" s="148"/>
      <c r="CL339" s="148"/>
      <c r="CM339" s="148"/>
      <c r="CN339" s="148"/>
      <c r="CO339" s="148"/>
      <c r="CP339" s="148"/>
      <c r="CQ339" s="148"/>
      <c r="CR339" s="148"/>
      <c r="CS339" s="148"/>
      <c r="CT339" s="148"/>
      <c r="CU339" s="148"/>
      <c r="CV339" s="148"/>
      <c r="CW339" s="148"/>
      <c r="CX339" s="148"/>
      <c r="CY339" s="148"/>
      <c r="CZ339" s="148"/>
      <c r="DA339" s="148"/>
      <c r="DB339" s="148"/>
      <c r="DC339" s="148"/>
      <c r="DD339" s="148"/>
      <c r="DE339" s="148"/>
      <c r="DF339" s="148"/>
      <c r="DG339" s="148"/>
      <c r="DH339" s="148"/>
      <c r="DI339" s="148"/>
      <c r="DJ339" s="148"/>
      <c r="DK339" s="148"/>
      <c r="DL339" s="148"/>
      <c r="DM339" s="148"/>
      <c r="DN339" s="148"/>
    </row>
    <row r="340" customFormat="false" ht="12.75" hidden="false" customHeight="false" outlineLevel="0" collapsed="false">
      <c r="A340" s="0" t="s">
        <v>195</v>
      </c>
      <c r="B340" s="0" t="s">
        <v>196</v>
      </c>
      <c r="C340" s="0" t="n">
        <v>17</v>
      </c>
      <c r="D340" s="0" t="s">
        <v>176</v>
      </c>
      <c r="E340" s="15" t="n">
        <v>0</v>
      </c>
      <c r="F340" s="15" t="n">
        <v>0</v>
      </c>
      <c r="G340" s="148" t="n">
        <v>0</v>
      </c>
      <c r="H340" s="148" t="n">
        <v>0</v>
      </c>
      <c r="I340" s="148" t="n">
        <v>0</v>
      </c>
      <c r="J340" s="148" t="n">
        <v>0</v>
      </c>
      <c r="K340" s="148" t="n">
        <v>0</v>
      </c>
      <c r="L340" s="148" t="n">
        <v>0</v>
      </c>
      <c r="M340" s="148" t="n">
        <v>0</v>
      </c>
      <c r="N340" s="148" t="n">
        <v>0</v>
      </c>
      <c r="O340" s="148" t="n">
        <v>0</v>
      </c>
      <c r="P340" s="148" t="n">
        <v>0</v>
      </c>
      <c r="Q340" s="148" t="n">
        <v>0</v>
      </c>
      <c r="R340" s="148" t="n">
        <v>0</v>
      </c>
      <c r="S340" s="148" t="n">
        <v>0</v>
      </c>
      <c r="T340" s="148" t="n">
        <v>0</v>
      </c>
      <c r="U340" s="148" t="n">
        <v>0</v>
      </c>
      <c r="V340" s="148" t="n">
        <v>0</v>
      </c>
      <c r="W340" s="148" t="n">
        <v>0</v>
      </c>
      <c r="X340" s="148" t="n">
        <v>0</v>
      </c>
      <c r="Y340" s="148" t="n">
        <v>0</v>
      </c>
      <c r="Z340" s="148" t="n">
        <v>0</v>
      </c>
      <c r="AA340" s="148" t="n">
        <v>0</v>
      </c>
      <c r="AB340" s="148" t="n">
        <v>0</v>
      </c>
      <c r="AC340" s="148" t="n">
        <v>0</v>
      </c>
      <c r="AD340" s="148" t="n">
        <v>0</v>
      </c>
      <c r="AE340" s="148" t="n">
        <v>0</v>
      </c>
      <c r="AF340" s="148" t="n">
        <v>0</v>
      </c>
      <c r="AG340" s="148" t="n">
        <v>0</v>
      </c>
      <c r="AH340" s="148" t="n">
        <v>0</v>
      </c>
      <c r="AI340" s="148" t="n">
        <v>0</v>
      </c>
      <c r="AJ340" s="148" t="n">
        <v>0</v>
      </c>
      <c r="AK340" s="148"/>
      <c r="AL340" s="148"/>
      <c r="AM340" s="148"/>
      <c r="AN340" s="148"/>
      <c r="AO340" s="148"/>
      <c r="AP340" s="148"/>
      <c r="AQ340" s="148"/>
      <c r="AR340" s="148"/>
      <c r="AS340" s="148"/>
      <c r="AT340" s="148"/>
      <c r="AU340" s="148"/>
      <c r="AV340" s="148"/>
      <c r="AW340" s="148"/>
      <c r="AX340" s="148"/>
      <c r="AY340" s="148"/>
      <c r="AZ340" s="148"/>
      <c r="BA340" s="148"/>
      <c r="BB340" s="148"/>
      <c r="BC340" s="148"/>
      <c r="BD340" s="148"/>
      <c r="BE340" s="148"/>
      <c r="BF340" s="148"/>
      <c r="BG340" s="148"/>
      <c r="BH340" s="148"/>
      <c r="BI340" s="148"/>
      <c r="BJ340" s="148"/>
      <c r="BK340" s="148"/>
      <c r="BL340" s="148"/>
      <c r="BM340" s="148"/>
      <c r="BN340" s="148"/>
      <c r="BO340" s="148"/>
      <c r="BP340" s="148"/>
      <c r="BQ340" s="148"/>
      <c r="BR340" s="148"/>
      <c r="BS340" s="148"/>
      <c r="BT340" s="148"/>
      <c r="BU340" s="148"/>
      <c r="BV340" s="148"/>
      <c r="BW340" s="148"/>
      <c r="BX340" s="148"/>
      <c r="BY340" s="148"/>
      <c r="BZ340" s="148"/>
      <c r="CA340" s="148"/>
      <c r="CB340" s="148"/>
      <c r="CC340" s="148"/>
      <c r="CD340" s="148"/>
      <c r="CE340" s="148"/>
      <c r="CF340" s="148"/>
      <c r="CG340" s="148"/>
      <c r="CH340" s="148"/>
      <c r="CI340" s="148"/>
      <c r="CJ340" s="148"/>
      <c r="CK340" s="148"/>
      <c r="CL340" s="148"/>
      <c r="CM340" s="148"/>
      <c r="CN340" s="148"/>
      <c r="CO340" s="148"/>
      <c r="CP340" s="148"/>
      <c r="CQ340" s="148"/>
      <c r="CR340" s="148"/>
      <c r="CS340" s="148"/>
      <c r="CT340" s="148"/>
      <c r="CU340" s="148"/>
      <c r="CV340" s="148"/>
      <c r="CW340" s="148"/>
      <c r="CX340" s="148"/>
      <c r="CY340" s="148"/>
      <c r="CZ340" s="148"/>
      <c r="DA340" s="148"/>
      <c r="DB340" s="148"/>
      <c r="DC340" s="148"/>
      <c r="DD340" s="148"/>
      <c r="DE340" s="148"/>
      <c r="DF340" s="148"/>
      <c r="DG340" s="148"/>
      <c r="DH340" s="148"/>
      <c r="DI340" s="148"/>
      <c r="DJ340" s="148"/>
      <c r="DK340" s="148"/>
      <c r="DL340" s="148"/>
      <c r="DM340" s="148"/>
      <c r="DN340" s="148"/>
    </row>
    <row r="341" customFormat="false" ht="12.75" hidden="false" customHeight="false" outlineLevel="0" collapsed="false">
      <c r="A341" s="150" t="s">
        <v>195</v>
      </c>
      <c r="B341" s="150" t="s">
        <v>196</v>
      </c>
      <c r="C341" s="150" t="n">
        <v>18</v>
      </c>
      <c r="D341" s="150" t="s">
        <v>177</v>
      </c>
      <c r="E341" s="15" t="n">
        <v>0</v>
      </c>
      <c r="F341" s="15" t="n">
        <v>0</v>
      </c>
      <c r="G341" s="151" t="n">
        <v>0</v>
      </c>
      <c r="H341" s="151" t="n">
        <v>0</v>
      </c>
      <c r="I341" s="151" t="n">
        <v>0</v>
      </c>
      <c r="J341" s="151" t="n">
        <v>0</v>
      </c>
      <c r="K341" s="151" t="n">
        <v>0</v>
      </c>
      <c r="L341" s="151" t="n">
        <v>0</v>
      </c>
      <c r="M341" s="151" t="n">
        <v>0</v>
      </c>
      <c r="N341" s="151" t="n">
        <v>0</v>
      </c>
      <c r="O341" s="151" t="n">
        <v>0</v>
      </c>
      <c r="P341" s="151" t="n">
        <v>0</v>
      </c>
      <c r="Q341" s="151" t="n">
        <v>0</v>
      </c>
      <c r="R341" s="151" t="n">
        <v>0</v>
      </c>
      <c r="S341" s="151" t="n">
        <v>0</v>
      </c>
      <c r="T341" s="151" t="n">
        <v>0</v>
      </c>
      <c r="U341" s="151" t="n">
        <v>0</v>
      </c>
      <c r="V341" s="151" t="n">
        <v>0</v>
      </c>
      <c r="W341" s="151" t="n">
        <v>0</v>
      </c>
      <c r="X341" s="151" t="n">
        <v>0</v>
      </c>
      <c r="Y341" s="151" t="n">
        <v>0</v>
      </c>
      <c r="Z341" s="151" t="n">
        <v>0</v>
      </c>
      <c r="AA341" s="151" t="n">
        <v>0</v>
      </c>
      <c r="AB341" s="151" t="n">
        <v>0</v>
      </c>
      <c r="AC341" s="151" t="n">
        <v>0</v>
      </c>
      <c r="AD341" s="151" t="n">
        <v>0</v>
      </c>
      <c r="AE341" s="151" t="n">
        <v>0</v>
      </c>
      <c r="AF341" s="151" t="n">
        <v>0</v>
      </c>
      <c r="AG341" s="151" t="n">
        <v>0</v>
      </c>
      <c r="AH341" s="151" t="n">
        <v>0</v>
      </c>
      <c r="AI341" s="151" t="n">
        <v>0</v>
      </c>
      <c r="AJ341" s="151" t="n">
        <v>0</v>
      </c>
      <c r="AK341" s="151"/>
      <c r="AL341" s="151"/>
      <c r="AM341" s="151"/>
      <c r="AN341" s="151"/>
      <c r="AO341" s="151"/>
      <c r="AP341" s="151"/>
      <c r="AQ341" s="151"/>
      <c r="AR341" s="151"/>
      <c r="AS341" s="151"/>
      <c r="AT341" s="151"/>
      <c r="AU341" s="151"/>
      <c r="AV341" s="151"/>
      <c r="AW341" s="151"/>
      <c r="AX341" s="151"/>
      <c r="AY341" s="151"/>
      <c r="AZ341" s="151"/>
      <c r="BA341" s="151"/>
      <c r="BB341" s="151"/>
      <c r="BC341" s="151"/>
      <c r="BD341" s="151"/>
      <c r="BE341" s="151"/>
      <c r="BF341" s="151"/>
      <c r="BG341" s="151"/>
      <c r="BH341" s="151"/>
      <c r="BI341" s="151"/>
      <c r="BJ341" s="151"/>
      <c r="BK341" s="151"/>
      <c r="BL341" s="151"/>
      <c r="BM341" s="151"/>
      <c r="BN341" s="151"/>
      <c r="BO341" s="151"/>
      <c r="BP341" s="151"/>
      <c r="BQ341" s="151"/>
      <c r="BR341" s="151"/>
      <c r="BS341" s="151"/>
      <c r="BT341" s="151"/>
      <c r="BU341" s="151"/>
      <c r="BV341" s="151"/>
      <c r="BW341" s="151"/>
      <c r="BX341" s="151"/>
      <c r="BY341" s="151"/>
      <c r="BZ341" s="151"/>
      <c r="CA341" s="151"/>
      <c r="CB341" s="151"/>
      <c r="CC341" s="151"/>
      <c r="CD341" s="151"/>
      <c r="CE341" s="151"/>
      <c r="CF341" s="151"/>
      <c r="CG341" s="151"/>
      <c r="CH341" s="151"/>
      <c r="CI341" s="151"/>
      <c r="CJ341" s="151"/>
      <c r="CK341" s="151"/>
      <c r="CL341" s="151"/>
      <c r="CM341" s="151"/>
      <c r="CN341" s="151"/>
      <c r="CO341" s="151"/>
      <c r="CP341" s="151"/>
      <c r="CQ341" s="151"/>
      <c r="CR341" s="151"/>
      <c r="CS341" s="151"/>
      <c r="CT341" s="151"/>
      <c r="CU341" s="151"/>
      <c r="CV341" s="151"/>
      <c r="CW341" s="151"/>
      <c r="CX341" s="151"/>
      <c r="CY341" s="151"/>
      <c r="CZ341" s="151"/>
      <c r="DA341" s="151"/>
      <c r="DB341" s="151"/>
      <c r="DC341" s="151"/>
      <c r="DD341" s="151"/>
      <c r="DE341" s="151"/>
      <c r="DF341" s="151"/>
      <c r="DG341" s="151"/>
      <c r="DH341" s="151"/>
      <c r="DI341" s="151"/>
      <c r="DJ341" s="151"/>
      <c r="DK341" s="151"/>
      <c r="DL341" s="151"/>
      <c r="DM341" s="151"/>
      <c r="DN341" s="151"/>
    </row>
    <row r="342" customFormat="false" ht="12.75" hidden="false" customHeight="false" outlineLevel="0" collapsed="false">
      <c r="A342" s="0" t="s">
        <v>195</v>
      </c>
      <c r="B342" s="0" t="s">
        <v>196</v>
      </c>
      <c r="C342" s="0" t="n">
        <v>19</v>
      </c>
      <c r="D342" s="0" t="s">
        <v>64</v>
      </c>
      <c r="E342" s="15" t="n">
        <v>0</v>
      </c>
      <c r="F342" s="15" t="n">
        <v>0</v>
      </c>
      <c r="G342" s="148" t="n">
        <v>0</v>
      </c>
      <c r="H342" s="148" t="n">
        <v>0</v>
      </c>
      <c r="I342" s="148" t="n">
        <v>0</v>
      </c>
      <c r="J342" s="148" t="n">
        <v>0</v>
      </c>
      <c r="K342" s="148" t="n">
        <v>0</v>
      </c>
      <c r="L342" s="148" t="n">
        <v>0</v>
      </c>
      <c r="M342" s="148" t="n">
        <v>0</v>
      </c>
      <c r="N342" s="148" t="n">
        <v>0</v>
      </c>
      <c r="O342" s="148" t="n">
        <v>0</v>
      </c>
      <c r="P342" s="148" t="n">
        <v>0</v>
      </c>
      <c r="Q342" s="148" t="n">
        <v>0</v>
      </c>
      <c r="R342" s="148" t="n">
        <v>0</v>
      </c>
      <c r="S342" s="148" t="n">
        <v>0</v>
      </c>
      <c r="T342" s="148" t="n">
        <v>0</v>
      </c>
      <c r="U342" s="148" t="n">
        <v>0</v>
      </c>
      <c r="V342" s="148" t="n">
        <v>0</v>
      </c>
      <c r="W342" s="148" t="n">
        <v>0</v>
      </c>
      <c r="X342" s="148" t="n">
        <v>0</v>
      </c>
      <c r="Y342" s="148" t="n">
        <v>0</v>
      </c>
      <c r="Z342" s="148" t="n">
        <v>0</v>
      </c>
      <c r="AA342" s="148" t="n">
        <v>0</v>
      </c>
      <c r="AB342" s="148" t="n">
        <v>0</v>
      </c>
      <c r="AC342" s="148" t="n">
        <v>0</v>
      </c>
      <c r="AD342" s="148" t="n">
        <v>0</v>
      </c>
      <c r="AE342" s="148" t="n">
        <v>0</v>
      </c>
      <c r="AF342" s="148" t="n">
        <v>0</v>
      </c>
      <c r="AG342" s="148" t="n">
        <v>0</v>
      </c>
      <c r="AH342" s="148" t="n">
        <v>0</v>
      </c>
      <c r="AI342" s="148" t="n">
        <v>0</v>
      </c>
      <c r="AJ342" s="148" t="n">
        <v>0</v>
      </c>
      <c r="AK342" s="148"/>
      <c r="AL342" s="148"/>
      <c r="AM342" s="148"/>
      <c r="AN342" s="148"/>
      <c r="AO342" s="148"/>
      <c r="AP342" s="148"/>
      <c r="AQ342" s="148"/>
      <c r="AR342" s="148"/>
      <c r="AS342" s="148"/>
      <c r="AT342" s="148"/>
      <c r="AU342" s="148"/>
      <c r="AV342" s="148"/>
      <c r="AW342" s="148"/>
      <c r="AX342" s="148"/>
      <c r="AY342" s="148"/>
      <c r="AZ342" s="148"/>
      <c r="BA342" s="148"/>
      <c r="BB342" s="148"/>
      <c r="BC342" s="148"/>
      <c r="BD342" s="148"/>
      <c r="BE342" s="148"/>
      <c r="BF342" s="148"/>
      <c r="BG342" s="148"/>
      <c r="BH342" s="148"/>
      <c r="BI342" s="148"/>
      <c r="BJ342" s="148"/>
      <c r="BK342" s="148"/>
      <c r="BL342" s="148"/>
      <c r="BM342" s="148"/>
      <c r="BN342" s="148"/>
      <c r="BO342" s="148"/>
      <c r="BP342" s="148"/>
      <c r="BQ342" s="148"/>
      <c r="BR342" s="148"/>
      <c r="BS342" s="148"/>
      <c r="BT342" s="148"/>
      <c r="BU342" s="148"/>
      <c r="BV342" s="148"/>
      <c r="BW342" s="148"/>
      <c r="BX342" s="148"/>
      <c r="BY342" s="148"/>
      <c r="BZ342" s="148"/>
      <c r="CA342" s="148"/>
      <c r="CB342" s="148"/>
      <c r="CC342" s="148"/>
      <c r="CD342" s="148"/>
      <c r="CE342" s="148"/>
      <c r="CF342" s="148"/>
      <c r="CG342" s="148"/>
      <c r="CH342" s="148"/>
      <c r="CI342" s="148"/>
      <c r="CJ342" s="148"/>
      <c r="CK342" s="148"/>
      <c r="CL342" s="148"/>
      <c r="CM342" s="148"/>
      <c r="CN342" s="148"/>
      <c r="CO342" s="148"/>
      <c r="CP342" s="148"/>
      <c r="CQ342" s="148"/>
      <c r="CR342" s="148"/>
      <c r="CS342" s="148"/>
      <c r="CT342" s="148"/>
      <c r="CU342" s="148"/>
      <c r="CV342" s="148"/>
      <c r="CW342" s="148"/>
      <c r="CX342" s="148"/>
      <c r="CY342" s="148"/>
      <c r="CZ342" s="148"/>
      <c r="DA342" s="148"/>
      <c r="DB342" s="148"/>
      <c r="DC342" s="148"/>
      <c r="DD342" s="148"/>
      <c r="DE342" s="148"/>
      <c r="DF342" s="148"/>
      <c r="DG342" s="148"/>
      <c r="DH342" s="148"/>
      <c r="DI342" s="148"/>
      <c r="DJ342" s="148"/>
      <c r="DK342" s="148"/>
      <c r="DL342" s="148"/>
      <c r="DM342" s="148"/>
      <c r="DN342" s="148"/>
    </row>
    <row r="343" customFormat="false" ht="12.75" hidden="false" customHeight="false" outlineLevel="0" collapsed="false">
      <c r="A343" s="0" t="s">
        <v>195</v>
      </c>
      <c r="B343" s="0" t="s">
        <v>196</v>
      </c>
      <c r="C343" s="0" t="n">
        <v>20</v>
      </c>
      <c r="D343" s="0" t="s">
        <v>178</v>
      </c>
      <c r="E343" s="15" t="n">
        <v>0</v>
      </c>
      <c r="F343" s="15" t="n">
        <v>0</v>
      </c>
      <c r="G343" s="148" t="n">
        <v>0</v>
      </c>
      <c r="H343" s="148" t="n">
        <v>0</v>
      </c>
      <c r="I343" s="148" t="n">
        <v>0</v>
      </c>
      <c r="J343" s="148" t="n">
        <v>0</v>
      </c>
      <c r="K343" s="148" t="n">
        <v>0</v>
      </c>
      <c r="L343" s="148" t="n">
        <v>0</v>
      </c>
      <c r="M343" s="148" t="n">
        <v>0</v>
      </c>
      <c r="N343" s="148" t="n">
        <v>0</v>
      </c>
      <c r="O343" s="148" t="n">
        <v>0</v>
      </c>
      <c r="P343" s="148" t="n">
        <v>0</v>
      </c>
      <c r="Q343" s="148" t="n">
        <v>0</v>
      </c>
      <c r="R343" s="148" t="n">
        <v>0</v>
      </c>
      <c r="S343" s="148" t="n">
        <v>0</v>
      </c>
      <c r="T343" s="148" t="n">
        <v>0</v>
      </c>
      <c r="U343" s="148" t="n">
        <v>0</v>
      </c>
      <c r="V343" s="148" t="n">
        <v>0</v>
      </c>
      <c r="W343" s="148" t="n">
        <v>0</v>
      </c>
      <c r="X343" s="148" t="n">
        <v>0</v>
      </c>
      <c r="Y343" s="148" t="n">
        <v>0</v>
      </c>
      <c r="Z343" s="148" t="n">
        <v>0</v>
      </c>
      <c r="AA343" s="148" t="n">
        <v>0</v>
      </c>
      <c r="AB343" s="148" t="n">
        <v>0</v>
      </c>
      <c r="AC343" s="148" t="n">
        <v>0</v>
      </c>
      <c r="AD343" s="148" t="n">
        <v>0</v>
      </c>
      <c r="AE343" s="148" t="n">
        <v>0</v>
      </c>
      <c r="AF343" s="148" t="n">
        <v>0</v>
      </c>
      <c r="AG343" s="148" t="n">
        <v>0</v>
      </c>
      <c r="AH343" s="148" t="n">
        <v>0</v>
      </c>
      <c r="AI343" s="148" t="n">
        <v>0</v>
      </c>
      <c r="AJ343" s="148" t="n">
        <v>0</v>
      </c>
      <c r="AK343" s="148"/>
      <c r="AL343" s="148"/>
      <c r="AM343" s="148"/>
      <c r="AN343" s="148"/>
      <c r="AO343" s="148"/>
      <c r="AP343" s="148"/>
      <c r="AQ343" s="148"/>
      <c r="AR343" s="148"/>
      <c r="AS343" s="148"/>
      <c r="AT343" s="148"/>
      <c r="AU343" s="148"/>
      <c r="AV343" s="148"/>
      <c r="AW343" s="148"/>
      <c r="AX343" s="148"/>
      <c r="AY343" s="148"/>
      <c r="AZ343" s="148"/>
      <c r="BA343" s="148"/>
      <c r="BB343" s="148"/>
      <c r="BC343" s="148"/>
      <c r="BD343" s="148"/>
      <c r="BE343" s="148"/>
      <c r="BF343" s="148"/>
      <c r="BG343" s="148"/>
      <c r="BH343" s="148"/>
      <c r="BI343" s="148"/>
      <c r="BJ343" s="148"/>
      <c r="BK343" s="148"/>
      <c r="BL343" s="148"/>
      <c r="BM343" s="148"/>
      <c r="BN343" s="148"/>
      <c r="BO343" s="148"/>
      <c r="BP343" s="148"/>
      <c r="BQ343" s="148"/>
      <c r="BR343" s="148"/>
      <c r="BS343" s="148"/>
      <c r="BT343" s="148"/>
      <c r="BU343" s="148"/>
      <c r="BV343" s="148"/>
      <c r="BW343" s="148"/>
      <c r="BX343" s="148"/>
      <c r="BY343" s="148"/>
      <c r="BZ343" s="148"/>
      <c r="CA343" s="148"/>
      <c r="CB343" s="148"/>
      <c r="CC343" s="148"/>
      <c r="CD343" s="148"/>
      <c r="CE343" s="148"/>
      <c r="CF343" s="148"/>
      <c r="CG343" s="148"/>
      <c r="CH343" s="148"/>
      <c r="CI343" s="148"/>
      <c r="CJ343" s="148"/>
      <c r="CK343" s="148"/>
      <c r="CL343" s="148"/>
      <c r="CM343" s="148"/>
      <c r="CN343" s="148"/>
      <c r="CO343" s="148"/>
      <c r="CP343" s="148"/>
      <c r="CQ343" s="148"/>
      <c r="CR343" s="148"/>
      <c r="CS343" s="148"/>
      <c r="CT343" s="148"/>
      <c r="CU343" s="148"/>
      <c r="CV343" s="148"/>
      <c r="CW343" s="148"/>
      <c r="CX343" s="148"/>
      <c r="CY343" s="148"/>
      <c r="CZ343" s="148"/>
      <c r="DA343" s="148"/>
      <c r="DB343" s="148"/>
      <c r="DC343" s="148"/>
      <c r="DD343" s="148"/>
      <c r="DE343" s="148"/>
      <c r="DF343" s="148"/>
      <c r="DG343" s="148"/>
      <c r="DH343" s="148"/>
      <c r="DI343" s="148"/>
      <c r="DJ343" s="148"/>
      <c r="DK343" s="148"/>
      <c r="DL343" s="148"/>
      <c r="DM343" s="148"/>
      <c r="DN343" s="148"/>
    </row>
    <row r="344" customFormat="false" ht="12.75" hidden="false" customHeight="false" outlineLevel="0" collapsed="false">
      <c r="A344" s="0" t="s">
        <v>195</v>
      </c>
      <c r="B344" s="0" t="s">
        <v>196</v>
      </c>
      <c r="C344" s="0" t="n">
        <v>21</v>
      </c>
      <c r="D344" s="0" t="s">
        <v>179</v>
      </c>
      <c r="E344" s="15" t="n">
        <v>0</v>
      </c>
      <c r="F344" s="15" t="n">
        <v>0</v>
      </c>
      <c r="G344" s="148" t="n">
        <v>0</v>
      </c>
      <c r="H344" s="148" t="n">
        <v>0</v>
      </c>
      <c r="I344" s="148" t="n">
        <v>0</v>
      </c>
      <c r="J344" s="148" t="n">
        <v>0</v>
      </c>
      <c r="K344" s="148" t="n">
        <v>0</v>
      </c>
      <c r="L344" s="148" t="n">
        <v>0</v>
      </c>
      <c r="M344" s="148" t="n">
        <v>0</v>
      </c>
      <c r="N344" s="148" t="n">
        <v>0</v>
      </c>
      <c r="O344" s="148" t="n">
        <v>0</v>
      </c>
      <c r="P344" s="148" t="n">
        <v>0</v>
      </c>
      <c r="Q344" s="148" t="n">
        <v>0</v>
      </c>
      <c r="R344" s="148" t="n">
        <v>0</v>
      </c>
      <c r="S344" s="148" t="n">
        <v>0</v>
      </c>
      <c r="T344" s="148" t="n">
        <v>0</v>
      </c>
      <c r="U344" s="148" t="n">
        <v>0</v>
      </c>
      <c r="V344" s="148" t="n">
        <v>0</v>
      </c>
      <c r="W344" s="148" t="n">
        <v>0</v>
      </c>
      <c r="X344" s="148" t="n">
        <v>0</v>
      </c>
      <c r="Y344" s="148" t="n">
        <v>0</v>
      </c>
      <c r="Z344" s="148" t="n">
        <v>0</v>
      </c>
      <c r="AA344" s="148" t="n">
        <v>0</v>
      </c>
      <c r="AB344" s="148" t="n">
        <v>0</v>
      </c>
      <c r="AC344" s="148" t="n">
        <v>0</v>
      </c>
      <c r="AD344" s="148" t="n">
        <v>0</v>
      </c>
      <c r="AE344" s="148" t="n">
        <v>0</v>
      </c>
      <c r="AF344" s="148" t="n">
        <v>0</v>
      </c>
      <c r="AG344" s="148" t="n">
        <v>0</v>
      </c>
      <c r="AH344" s="148" t="n">
        <v>0</v>
      </c>
      <c r="AI344" s="148" t="n">
        <v>0</v>
      </c>
      <c r="AJ344" s="148" t="n">
        <v>0</v>
      </c>
      <c r="AK344" s="148"/>
      <c r="AL344" s="148"/>
      <c r="AM344" s="148"/>
      <c r="AN344" s="148"/>
      <c r="AO344" s="148"/>
      <c r="AP344" s="148"/>
      <c r="AQ344" s="148"/>
      <c r="AR344" s="148"/>
      <c r="AS344" s="148"/>
      <c r="AT344" s="148"/>
      <c r="AU344" s="148"/>
      <c r="AV344" s="148"/>
      <c r="AW344" s="148"/>
      <c r="AX344" s="148"/>
      <c r="AY344" s="148"/>
      <c r="AZ344" s="148"/>
      <c r="BA344" s="148"/>
      <c r="BB344" s="148"/>
      <c r="BC344" s="148"/>
      <c r="BD344" s="148"/>
      <c r="BE344" s="148"/>
      <c r="BF344" s="148"/>
      <c r="BG344" s="148"/>
      <c r="BH344" s="148"/>
      <c r="BI344" s="148"/>
      <c r="BJ344" s="148"/>
      <c r="BK344" s="148"/>
      <c r="BL344" s="148"/>
      <c r="BM344" s="148"/>
      <c r="BN344" s="148"/>
      <c r="BO344" s="148"/>
      <c r="BP344" s="148"/>
      <c r="BQ344" s="148"/>
      <c r="BR344" s="148"/>
      <c r="BS344" s="148"/>
      <c r="BT344" s="148"/>
      <c r="BU344" s="148"/>
      <c r="BV344" s="148"/>
      <c r="BW344" s="148"/>
      <c r="BX344" s="148"/>
      <c r="BY344" s="148"/>
      <c r="BZ344" s="148"/>
      <c r="CA344" s="148"/>
      <c r="CB344" s="148"/>
      <c r="CC344" s="148"/>
      <c r="CD344" s="148"/>
      <c r="CE344" s="148"/>
      <c r="CF344" s="148"/>
      <c r="CG344" s="148"/>
      <c r="CH344" s="148"/>
      <c r="CI344" s="148"/>
      <c r="CJ344" s="148"/>
      <c r="CK344" s="148"/>
      <c r="CL344" s="148"/>
      <c r="CM344" s="148"/>
      <c r="CN344" s="148"/>
      <c r="CO344" s="148"/>
      <c r="CP344" s="148"/>
      <c r="CQ344" s="148"/>
      <c r="CR344" s="148"/>
      <c r="CS344" s="148"/>
      <c r="CT344" s="148"/>
      <c r="CU344" s="148"/>
      <c r="CV344" s="148"/>
      <c r="CW344" s="148"/>
      <c r="CX344" s="148"/>
      <c r="CY344" s="148"/>
      <c r="CZ344" s="148"/>
      <c r="DA344" s="148"/>
      <c r="DB344" s="148"/>
      <c r="DC344" s="148"/>
      <c r="DD344" s="148"/>
      <c r="DE344" s="148"/>
      <c r="DF344" s="148"/>
      <c r="DG344" s="148"/>
      <c r="DH344" s="148"/>
      <c r="DI344" s="148"/>
      <c r="DJ344" s="148"/>
      <c r="DK344" s="148"/>
      <c r="DL344" s="148"/>
      <c r="DM344" s="148"/>
      <c r="DN344" s="148"/>
    </row>
    <row r="345" customFormat="false" ht="12.75" hidden="false" customHeight="false" outlineLevel="0" collapsed="false">
      <c r="A345" s="0" t="s">
        <v>195</v>
      </c>
      <c r="B345" s="0" t="s">
        <v>196</v>
      </c>
      <c r="C345" s="0" t="n">
        <v>22</v>
      </c>
      <c r="D345" s="0" t="s">
        <v>180</v>
      </c>
      <c r="E345" s="15" t="n">
        <v>0</v>
      </c>
      <c r="F345" s="15" t="n">
        <v>0</v>
      </c>
      <c r="G345" s="148" t="n">
        <v>0</v>
      </c>
      <c r="H345" s="148" t="n">
        <v>0</v>
      </c>
      <c r="I345" s="148" t="n">
        <v>0</v>
      </c>
      <c r="J345" s="148" t="n">
        <v>0</v>
      </c>
      <c r="K345" s="148" t="n">
        <v>0</v>
      </c>
      <c r="L345" s="148" t="n">
        <v>0</v>
      </c>
      <c r="M345" s="148" t="n">
        <v>0</v>
      </c>
      <c r="N345" s="148" t="n">
        <v>0</v>
      </c>
      <c r="O345" s="148" t="n">
        <v>0</v>
      </c>
      <c r="P345" s="148" t="n">
        <v>0</v>
      </c>
      <c r="Q345" s="148" t="n">
        <v>0</v>
      </c>
      <c r="R345" s="148" t="n">
        <v>0</v>
      </c>
      <c r="S345" s="148" t="n">
        <v>0</v>
      </c>
      <c r="T345" s="148" t="n">
        <v>0</v>
      </c>
      <c r="U345" s="148" t="n">
        <v>0</v>
      </c>
      <c r="V345" s="148" t="n">
        <v>0</v>
      </c>
      <c r="W345" s="148" t="n">
        <v>0</v>
      </c>
      <c r="X345" s="148" t="n">
        <v>0</v>
      </c>
      <c r="Y345" s="148" t="n">
        <v>0</v>
      </c>
      <c r="Z345" s="148" t="n">
        <v>0</v>
      </c>
      <c r="AA345" s="148" t="n">
        <v>0</v>
      </c>
      <c r="AB345" s="148" t="n">
        <v>0</v>
      </c>
      <c r="AC345" s="148" t="n">
        <v>0</v>
      </c>
      <c r="AD345" s="148" t="n">
        <v>0</v>
      </c>
      <c r="AE345" s="148" t="n">
        <v>0</v>
      </c>
      <c r="AF345" s="148" t="n">
        <v>0</v>
      </c>
      <c r="AG345" s="148" t="n">
        <v>0</v>
      </c>
      <c r="AH345" s="148" t="n">
        <v>0</v>
      </c>
      <c r="AI345" s="148" t="n">
        <v>0</v>
      </c>
      <c r="AJ345" s="148" t="n">
        <v>0</v>
      </c>
      <c r="AK345" s="148"/>
      <c r="AL345" s="148"/>
      <c r="AM345" s="148"/>
      <c r="AN345" s="148"/>
      <c r="AO345" s="148"/>
      <c r="AP345" s="148"/>
      <c r="AQ345" s="148"/>
      <c r="AR345" s="148"/>
      <c r="AS345" s="148"/>
      <c r="AT345" s="148"/>
      <c r="AU345" s="148"/>
      <c r="AV345" s="148"/>
      <c r="AW345" s="148"/>
      <c r="AX345" s="148"/>
      <c r="AY345" s="148"/>
      <c r="AZ345" s="148"/>
      <c r="BA345" s="148"/>
      <c r="BB345" s="148"/>
      <c r="BC345" s="148"/>
      <c r="BD345" s="148"/>
      <c r="BE345" s="148"/>
      <c r="BF345" s="148"/>
      <c r="BG345" s="148"/>
      <c r="BH345" s="148"/>
      <c r="BI345" s="148"/>
      <c r="BJ345" s="148"/>
      <c r="BK345" s="148"/>
      <c r="BL345" s="148"/>
      <c r="BM345" s="148"/>
      <c r="BN345" s="148"/>
      <c r="BO345" s="148"/>
      <c r="BP345" s="148"/>
      <c r="BQ345" s="148"/>
      <c r="BR345" s="148"/>
      <c r="BS345" s="148"/>
      <c r="BT345" s="148"/>
      <c r="BU345" s="148"/>
      <c r="BV345" s="148"/>
      <c r="BW345" s="148"/>
      <c r="BX345" s="148"/>
      <c r="BY345" s="148"/>
      <c r="BZ345" s="148"/>
      <c r="CA345" s="148"/>
      <c r="CB345" s="148"/>
      <c r="CC345" s="148"/>
      <c r="CD345" s="148"/>
      <c r="CE345" s="148"/>
      <c r="CF345" s="148"/>
      <c r="CG345" s="148"/>
      <c r="CH345" s="148"/>
      <c r="CI345" s="148"/>
      <c r="CJ345" s="148"/>
      <c r="CK345" s="148"/>
      <c r="CL345" s="148"/>
      <c r="CM345" s="148"/>
      <c r="CN345" s="148"/>
      <c r="CO345" s="148"/>
      <c r="CP345" s="148"/>
      <c r="CQ345" s="148"/>
      <c r="CR345" s="148"/>
      <c r="CS345" s="148"/>
      <c r="CT345" s="148"/>
      <c r="CU345" s="148"/>
      <c r="CV345" s="148"/>
      <c r="CW345" s="148"/>
      <c r="CX345" s="148"/>
      <c r="CY345" s="148"/>
      <c r="CZ345" s="148"/>
      <c r="DA345" s="148"/>
      <c r="DB345" s="148"/>
      <c r="DC345" s="148"/>
      <c r="DD345" s="148"/>
      <c r="DE345" s="148"/>
      <c r="DF345" s="148"/>
      <c r="DG345" s="148"/>
      <c r="DH345" s="148"/>
      <c r="DI345" s="148"/>
      <c r="DJ345" s="148"/>
      <c r="DK345" s="148"/>
      <c r="DL345" s="148"/>
      <c r="DM345" s="148"/>
      <c r="DN345" s="148"/>
    </row>
    <row r="346" customFormat="false" ht="12.75" hidden="false" customHeight="false" outlineLevel="0" collapsed="false">
      <c r="A346" s="0" t="s">
        <v>195</v>
      </c>
      <c r="B346" s="0" t="s">
        <v>196</v>
      </c>
      <c r="C346" s="0" t="n">
        <v>23</v>
      </c>
      <c r="D346" s="0" t="s">
        <v>181</v>
      </c>
      <c r="E346" s="15" t="n">
        <v>0</v>
      </c>
      <c r="F346" s="15" t="n">
        <v>0</v>
      </c>
      <c r="G346" s="148" t="n">
        <v>0</v>
      </c>
      <c r="H346" s="148" t="n">
        <v>0</v>
      </c>
      <c r="I346" s="148" t="n">
        <v>0</v>
      </c>
      <c r="J346" s="148" t="n">
        <v>0</v>
      </c>
      <c r="K346" s="148" t="n">
        <v>0</v>
      </c>
      <c r="L346" s="148" t="n">
        <v>0</v>
      </c>
      <c r="M346" s="148" t="n">
        <v>0</v>
      </c>
      <c r="N346" s="148" t="n">
        <v>0</v>
      </c>
      <c r="O346" s="148" t="n">
        <v>0</v>
      </c>
      <c r="P346" s="148" t="n">
        <v>0</v>
      </c>
      <c r="Q346" s="148" t="n">
        <v>0</v>
      </c>
      <c r="R346" s="148" t="n">
        <v>0</v>
      </c>
      <c r="S346" s="148" t="n">
        <v>0</v>
      </c>
      <c r="T346" s="148" t="n">
        <v>0</v>
      </c>
      <c r="U346" s="148" t="n">
        <v>0</v>
      </c>
      <c r="V346" s="148" t="n">
        <v>0</v>
      </c>
      <c r="W346" s="148" t="n">
        <v>0</v>
      </c>
      <c r="X346" s="148" t="n">
        <v>0</v>
      </c>
      <c r="Y346" s="148" t="n">
        <v>0</v>
      </c>
      <c r="Z346" s="148" t="n">
        <v>0</v>
      </c>
      <c r="AA346" s="148" t="n">
        <v>0</v>
      </c>
      <c r="AB346" s="148" t="n">
        <v>0</v>
      </c>
      <c r="AC346" s="148" t="n">
        <v>0</v>
      </c>
      <c r="AD346" s="148" t="n">
        <v>0</v>
      </c>
      <c r="AE346" s="148" t="n">
        <v>0</v>
      </c>
      <c r="AF346" s="148" t="n">
        <v>0</v>
      </c>
      <c r="AG346" s="148" t="n">
        <v>0</v>
      </c>
      <c r="AH346" s="148" t="n">
        <v>0</v>
      </c>
      <c r="AI346" s="148" t="n">
        <v>0</v>
      </c>
      <c r="AJ346" s="148" t="n">
        <v>0</v>
      </c>
      <c r="AK346" s="148"/>
      <c r="AL346" s="148"/>
      <c r="AM346" s="148"/>
      <c r="AN346" s="148"/>
      <c r="AO346" s="148"/>
      <c r="AP346" s="148"/>
      <c r="AQ346" s="148"/>
      <c r="AR346" s="148"/>
      <c r="AS346" s="148"/>
      <c r="AT346" s="148"/>
      <c r="AU346" s="148"/>
      <c r="AV346" s="148"/>
      <c r="AW346" s="148"/>
      <c r="AX346" s="148"/>
      <c r="AY346" s="148"/>
      <c r="AZ346" s="148"/>
      <c r="BA346" s="148"/>
      <c r="BB346" s="148"/>
      <c r="BC346" s="148"/>
      <c r="BD346" s="148"/>
      <c r="BE346" s="148"/>
      <c r="BF346" s="148"/>
      <c r="BG346" s="148"/>
      <c r="BH346" s="148"/>
      <c r="BI346" s="148"/>
      <c r="BJ346" s="148"/>
      <c r="BK346" s="148"/>
      <c r="BL346" s="148"/>
      <c r="BM346" s="148"/>
      <c r="BN346" s="148"/>
      <c r="BO346" s="148"/>
      <c r="BP346" s="148"/>
      <c r="BQ346" s="148"/>
      <c r="BR346" s="148"/>
      <c r="BS346" s="148"/>
      <c r="BT346" s="148"/>
      <c r="BU346" s="148"/>
      <c r="BV346" s="148"/>
      <c r="BW346" s="148"/>
      <c r="BX346" s="148"/>
      <c r="BY346" s="148"/>
      <c r="BZ346" s="148"/>
      <c r="CA346" s="148"/>
      <c r="CB346" s="148"/>
      <c r="CC346" s="148"/>
      <c r="CD346" s="148"/>
      <c r="CE346" s="148"/>
      <c r="CF346" s="148"/>
      <c r="CG346" s="148"/>
      <c r="CH346" s="148"/>
      <c r="CI346" s="148"/>
      <c r="CJ346" s="148"/>
      <c r="CK346" s="148"/>
      <c r="CL346" s="148"/>
      <c r="CM346" s="148"/>
      <c r="CN346" s="148"/>
      <c r="CO346" s="148"/>
      <c r="CP346" s="148"/>
      <c r="CQ346" s="148"/>
      <c r="CR346" s="148"/>
      <c r="CS346" s="148"/>
      <c r="CT346" s="148"/>
      <c r="CU346" s="148"/>
      <c r="CV346" s="148"/>
      <c r="CW346" s="148"/>
      <c r="CX346" s="148"/>
      <c r="CY346" s="148"/>
      <c r="CZ346" s="148"/>
      <c r="DA346" s="148"/>
      <c r="DB346" s="148"/>
      <c r="DC346" s="148"/>
      <c r="DD346" s="148"/>
      <c r="DE346" s="148"/>
      <c r="DF346" s="148"/>
      <c r="DG346" s="148"/>
      <c r="DH346" s="148"/>
      <c r="DI346" s="148"/>
      <c r="DJ346" s="148"/>
      <c r="DK346" s="148"/>
      <c r="DL346" s="148"/>
      <c r="DM346" s="148"/>
      <c r="DN346" s="148"/>
    </row>
    <row r="347" customFormat="false" ht="12.75" hidden="false" customHeight="false" outlineLevel="0" collapsed="false">
      <c r="A347" s="0" t="s">
        <v>195</v>
      </c>
      <c r="B347" s="0" t="s">
        <v>196</v>
      </c>
      <c r="C347" s="0" t="n">
        <v>24</v>
      </c>
      <c r="D347" s="0" t="s">
        <v>72</v>
      </c>
      <c r="E347" s="15" t="n">
        <v>0</v>
      </c>
      <c r="F347" s="15" t="n">
        <v>0</v>
      </c>
      <c r="G347" s="148" t="n">
        <v>0</v>
      </c>
      <c r="H347" s="148" t="n">
        <v>0</v>
      </c>
      <c r="I347" s="148" t="n">
        <v>0</v>
      </c>
      <c r="J347" s="148" t="n">
        <v>0</v>
      </c>
      <c r="K347" s="148" t="n">
        <v>0</v>
      </c>
      <c r="L347" s="148" t="n">
        <v>0</v>
      </c>
      <c r="M347" s="148" t="n">
        <v>0</v>
      </c>
      <c r="N347" s="148" t="n">
        <v>0</v>
      </c>
      <c r="O347" s="148" t="n">
        <v>0</v>
      </c>
      <c r="P347" s="148" t="n">
        <v>0</v>
      </c>
      <c r="Q347" s="148" t="n">
        <v>0</v>
      </c>
      <c r="R347" s="148" t="n">
        <v>0</v>
      </c>
      <c r="S347" s="148" t="n">
        <v>0</v>
      </c>
      <c r="T347" s="148" t="n">
        <v>0</v>
      </c>
      <c r="U347" s="148" t="n">
        <v>0</v>
      </c>
      <c r="V347" s="148" t="n">
        <v>0</v>
      </c>
      <c r="W347" s="148" t="n">
        <v>0</v>
      </c>
      <c r="X347" s="148" t="n">
        <v>0</v>
      </c>
      <c r="Y347" s="148" t="n">
        <v>0</v>
      </c>
      <c r="Z347" s="148" t="n">
        <v>0</v>
      </c>
      <c r="AA347" s="148" t="n">
        <v>0</v>
      </c>
      <c r="AB347" s="148" t="n">
        <v>0</v>
      </c>
      <c r="AC347" s="148" t="n">
        <v>0</v>
      </c>
      <c r="AD347" s="148" t="n">
        <v>0</v>
      </c>
      <c r="AE347" s="148" t="n">
        <v>0</v>
      </c>
      <c r="AF347" s="148" t="n">
        <v>0</v>
      </c>
      <c r="AG347" s="148" t="n">
        <v>0</v>
      </c>
      <c r="AH347" s="148" t="n">
        <v>0</v>
      </c>
      <c r="AI347" s="148" t="n">
        <v>0</v>
      </c>
      <c r="AJ347" s="148" t="n">
        <v>0</v>
      </c>
      <c r="AK347" s="148"/>
      <c r="AL347" s="148"/>
      <c r="AM347" s="148"/>
      <c r="AN347" s="148"/>
      <c r="AO347" s="148"/>
      <c r="AP347" s="148"/>
      <c r="AQ347" s="148"/>
      <c r="AR347" s="148"/>
      <c r="AS347" s="148"/>
      <c r="AT347" s="148"/>
      <c r="AU347" s="148"/>
      <c r="AV347" s="148"/>
      <c r="AW347" s="148"/>
      <c r="AX347" s="148"/>
      <c r="AY347" s="148"/>
      <c r="AZ347" s="148"/>
      <c r="BA347" s="148"/>
      <c r="BB347" s="148"/>
      <c r="BC347" s="148"/>
      <c r="BD347" s="148"/>
      <c r="BE347" s="148"/>
      <c r="BF347" s="148"/>
      <c r="BG347" s="148"/>
      <c r="BH347" s="148"/>
      <c r="BI347" s="148"/>
      <c r="BJ347" s="148"/>
      <c r="BK347" s="148"/>
      <c r="BL347" s="148"/>
      <c r="BM347" s="148"/>
      <c r="BN347" s="148"/>
      <c r="BO347" s="148"/>
      <c r="BP347" s="148"/>
      <c r="BQ347" s="148"/>
      <c r="BR347" s="148"/>
      <c r="BS347" s="148"/>
      <c r="BT347" s="148"/>
      <c r="BU347" s="148"/>
      <c r="BV347" s="148"/>
      <c r="BW347" s="148"/>
      <c r="BX347" s="148"/>
      <c r="BY347" s="148"/>
      <c r="BZ347" s="148"/>
      <c r="CA347" s="148"/>
      <c r="CB347" s="148"/>
      <c r="CC347" s="148"/>
      <c r="CD347" s="148"/>
      <c r="CE347" s="148"/>
      <c r="CF347" s="148"/>
      <c r="CG347" s="148"/>
      <c r="CH347" s="148"/>
      <c r="CI347" s="148"/>
      <c r="CJ347" s="148"/>
      <c r="CK347" s="148"/>
      <c r="CL347" s="148"/>
      <c r="CM347" s="148"/>
      <c r="CN347" s="148"/>
      <c r="CO347" s="148"/>
      <c r="CP347" s="148"/>
      <c r="CQ347" s="148"/>
      <c r="CR347" s="148"/>
      <c r="CS347" s="148"/>
      <c r="CT347" s="148"/>
      <c r="CU347" s="148"/>
      <c r="CV347" s="148"/>
      <c r="CW347" s="148"/>
      <c r="CX347" s="148"/>
      <c r="CY347" s="148"/>
      <c r="CZ347" s="148"/>
      <c r="DA347" s="148"/>
      <c r="DB347" s="148"/>
      <c r="DC347" s="148"/>
      <c r="DD347" s="148"/>
      <c r="DE347" s="148"/>
      <c r="DF347" s="148"/>
      <c r="DG347" s="148"/>
      <c r="DH347" s="148"/>
      <c r="DI347" s="148"/>
      <c r="DJ347" s="148"/>
      <c r="DK347" s="148"/>
      <c r="DL347" s="148"/>
      <c r="DM347" s="148"/>
      <c r="DN347" s="148"/>
    </row>
    <row r="348" customFormat="false" ht="12.75" hidden="false" customHeight="false" outlineLevel="0" collapsed="false">
      <c r="A348" s="0" t="s">
        <v>195</v>
      </c>
      <c r="B348" s="0" t="s">
        <v>196</v>
      </c>
      <c r="C348" s="0" t="n">
        <v>25</v>
      </c>
      <c r="D348" s="0" t="s">
        <v>73</v>
      </c>
      <c r="E348" s="15" t="n">
        <v>0</v>
      </c>
      <c r="F348" s="15" t="n">
        <v>0</v>
      </c>
      <c r="G348" s="148" t="n">
        <v>0</v>
      </c>
      <c r="H348" s="148" t="n">
        <v>0</v>
      </c>
      <c r="I348" s="148" t="n">
        <v>0</v>
      </c>
      <c r="J348" s="148" t="n">
        <v>0</v>
      </c>
      <c r="K348" s="148" t="n">
        <v>0</v>
      </c>
      <c r="L348" s="148" t="n">
        <v>0</v>
      </c>
      <c r="M348" s="148" t="n">
        <v>0</v>
      </c>
      <c r="N348" s="148" t="n">
        <v>0</v>
      </c>
      <c r="O348" s="148" t="n">
        <v>0</v>
      </c>
      <c r="P348" s="148" t="n">
        <v>0</v>
      </c>
      <c r="Q348" s="148" t="n">
        <v>0</v>
      </c>
      <c r="R348" s="148" t="n">
        <v>0</v>
      </c>
      <c r="S348" s="148" t="n">
        <v>0</v>
      </c>
      <c r="T348" s="148" t="n">
        <v>0</v>
      </c>
      <c r="U348" s="148" t="n">
        <v>0</v>
      </c>
      <c r="V348" s="148" t="n">
        <v>0</v>
      </c>
      <c r="W348" s="148" t="n">
        <v>0</v>
      </c>
      <c r="X348" s="148" t="n">
        <v>0</v>
      </c>
      <c r="Y348" s="148" t="n">
        <v>0</v>
      </c>
      <c r="Z348" s="148" t="n">
        <v>0</v>
      </c>
      <c r="AA348" s="148" t="n">
        <v>0</v>
      </c>
      <c r="AB348" s="148" t="n">
        <v>0</v>
      </c>
      <c r="AC348" s="148" t="n">
        <v>0</v>
      </c>
      <c r="AD348" s="148" t="n">
        <v>0</v>
      </c>
      <c r="AE348" s="148" t="n">
        <v>0</v>
      </c>
      <c r="AF348" s="148" t="n">
        <v>0</v>
      </c>
      <c r="AG348" s="148" t="n">
        <v>0</v>
      </c>
      <c r="AH348" s="148" t="n">
        <v>0</v>
      </c>
      <c r="AI348" s="148" t="n">
        <v>0</v>
      </c>
      <c r="AJ348" s="148" t="n">
        <v>0</v>
      </c>
      <c r="AK348" s="148"/>
      <c r="AL348" s="148"/>
      <c r="AM348" s="148"/>
      <c r="AN348" s="148"/>
      <c r="AO348" s="148"/>
      <c r="AP348" s="148"/>
      <c r="AQ348" s="148"/>
      <c r="AR348" s="148"/>
      <c r="AS348" s="148"/>
      <c r="AT348" s="148"/>
      <c r="AU348" s="148"/>
      <c r="AV348" s="148"/>
      <c r="AW348" s="148"/>
      <c r="AX348" s="148"/>
      <c r="AY348" s="148"/>
      <c r="AZ348" s="148"/>
      <c r="BA348" s="148"/>
      <c r="BB348" s="148"/>
      <c r="BC348" s="148"/>
      <c r="BD348" s="148"/>
      <c r="BE348" s="148"/>
      <c r="BF348" s="148"/>
      <c r="BG348" s="148"/>
      <c r="BH348" s="148"/>
      <c r="BI348" s="148"/>
      <c r="BJ348" s="148"/>
      <c r="BK348" s="148"/>
      <c r="BL348" s="148"/>
      <c r="BM348" s="148"/>
      <c r="BN348" s="148"/>
      <c r="BO348" s="148"/>
      <c r="BP348" s="148"/>
      <c r="BQ348" s="148"/>
      <c r="BR348" s="148"/>
      <c r="BS348" s="148"/>
      <c r="BT348" s="148"/>
      <c r="BU348" s="148"/>
      <c r="BV348" s="148"/>
      <c r="BW348" s="148"/>
      <c r="BX348" s="148"/>
      <c r="BY348" s="148"/>
      <c r="BZ348" s="148"/>
      <c r="CA348" s="148"/>
      <c r="CB348" s="148"/>
      <c r="CC348" s="148"/>
      <c r="CD348" s="148"/>
      <c r="CE348" s="148"/>
      <c r="CF348" s="148"/>
      <c r="CG348" s="148"/>
      <c r="CH348" s="148"/>
      <c r="CI348" s="148"/>
      <c r="CJ348" s="148"/>
      <c r="CK348" s="148"/>
      <c r="CL348" s="148"/>
      <c r="CM348" s="148"/>
      <c r="CN348" s="148"/>
      <c r="CO348" s="148"/>
      <c r="CP348" s="148"/>
      <c r="CQ348" s="148"/>
      <c r="CR348" s="148"/>
      <c r="CS348" s="148"/>
      <c r="CT348" s="148"/>
      <c r="CU348" s="148"/>
      <c r="CV348" s="148"/>
      <c r="CW348" s="148"/>
      <c r="CX348" s="148"/>
      <c r="CY348" s="148"/>
      <c r="CZ348" s="148"/>
      <c r="DA348" s="148"/>
      <c r="DB348" s="148"/>
      <c r="DC348" s="148"/>
      <c r="DD348" s="148"/>
      <c r="DE348" s="148"/>
      <c r="DF348" s="148"/>
      <c r="DG348" s="148"/>
      <c r="DH348" s="148"/>
      <c r="DI348" s="148"/>
      <c r="DJ348" s="148"/>
      <c r="DK348" s="148"/>
      <c r="DL348" s="148"/>
      <c r="DM348" s="148"/>
      <c r="DN348" s="148"/>
    </row>
    <row r="349" customFormat="false" ht="12.75" hidden="false" customHeight="false" outlineLevel="0" collapsed="false">
      <c r="A349" s="0" t="s">
        <v>195</v>
      </c>
      <c r="B349" s="0" t="s">
        <v>196</v>
      </c>
      <c r="C349" s="0" t="n">
        <v>26</v>
      </c>
      <c r="D349" s="0" t="s">
        <v>182</v>
      </c>
      <c r="E349" s="15" t="n">
        <v>0</v>
      </c>
      <c r="F349" s="15" t="n">
        <v>0</v>
      </c>
      <c r="G349" s="148" t="n">
        <v>0</v>
      </c>
      <c r="H349" s="148" t="n">
        <v>0</v>
      </c>
      <c r="I349" s="148" t="n">
        <v>0</v>
      </c>
      <c r="J349" s="148" t="n">
        <v>0</v>
      </c>
      <c r="K349" s="148" t="n">
        <v>0</v>
      </c>
      <c r="L349" s="148" t="n">
        <v>0</v>
      </c>
      <c r="M349" s="148" t="n">
        <v>0</v>
      </c>
      <c r="N349" s="148" t="n">
        <v>0</v>
      </c>
      <c r="O349" s="148" t="n">
        <v>0</v>
      </c>
      <c r="P349" s="148" t="n">
        <v>0</v>
      </c>
      <c r="Q349" s="148" t="n">
        <v>0</v>
      </c>
      <c r="R349" s="148" t="n">
        <v>0</v>
      </c>
      <c r="S349" s="148" t="n">
        <v>0</v>
      </c>
      <c r="T349" s="148" t="n">
        <v>0</v>
      </c>
      <c r="U349" s="148" t="n">
        <v>0</v>
      </c>
      <c r="V349" s="148" t="n">
        <v>0</v>
      </c>
      <c r="W349" s="148" t="n">
        <v>0</v>
      </c>
      <c r="X349" s="148" t="n">
        <v>0</v>
      </c>
      <c r="Y349" s="148" t="n">
        <v>0</v>
      </c>
      <c r="Z349" s="148" t="n">
        <v>0</v>
      </c>
      <c r="AA349" s="148" t="n">
        <v>0</v>
      </c>
      <c r="AB349" s="148" t="n">
        <v>0</v>
      </c>
      <c r="AC349" s="148" t="n">
        <v>0</v>
      </c>
      <c r="AD349" s="148" t="n">
        <v>0</v>
      </c>
      <c r="AE349" s="148" t="n">
        <v>0</v>
      </c>
      <c r="AF349" s="148" t="n">
        <v>0</v>
      </c>
      <c r="AG349" s="148" t="n">
        <v>0</v>
      </c>
      <c r="AH349" s="148" t="n">
        <v>0</v>
      </c>
      <c r="AI349" s="148" t="n">
        <v>0</v>
      </c>
      <c r="AJ349" s="148" t="n">
        <v>0</v>
      </c>
      <c r="AK349" s="148"/>
      <c r="AL349" s="148"/>
      <c r="AM349" s="148"/>
      <c r="AN349" s="148"/>
      <c r="AO349" s="148"/>
      <c r="AP349" s="148"/>
      <c r="AQ349" s="148"/>
      <c r="AR349" s="148"/>
      <c r="AS349" s="148"/>
      <c r="AT349" s="148"/>
      <c r="AU349" s="148"/>
      <c r="AV349" s="148"/>
      <c r="AW349" s="148"/>
      <c r="AX349" s="148"/>
      <c r="AY349" s="148"/>
      <c r="AZ349" s="148"/>
      <c r="BA349" s="148"/>
      <c r="BB349" s="148"/>
      <c r="BC349" s="148"/>
      <c r="BD349" s="148"/>
      <c r="BE349" s="148"/>
      <c r="BF349" s="148"/>
      <c r="BG349" s="148"/>
      <c r="BH349" s="148"/>
      <c r="BI349" s="148"/>
      <c r="BJ349" s="148"/>
      <c r="BK349" s="148"/>
      <c r="BL349" s="148"/>
      <c r="BM349" s="148"/>
      <c r="BN349" s="148"/>
      <c r="BO349" s="148"/>
      <c r="BP349" s="148"/>
      <c r="BQ349" s="148"/>
      <c r="BR349" s="148"/>
      <c r="BS349" s="148"/>
      <c r="BT349" s="148"/>
      <c r="BU349" s="148"/>
      <c r="BV349" s="148"/>
      <c r="BW349" s="148"/>
      <c r="BX349" s="148"/>
      <c r="BY349" s="148"/>
      <c r="BZ349" s="148"/>
      <c r="CA349" s="148"/>
      <c r="CB349" s="148"/>
      <c r="CC349" s="148"/>
      <c r="CD349" s="148"/>
      <c r="CE349" s="148"/>
      <c r="CF349" s="148"/>
      <c r="CG349" s="148"/>
      <c r="CH349" s="148"/>
      <c r="CI349" s="148"/>
      <c r="CJ349" s="148"/>
      <c r="CK349" s="148"/>
      <c r="CL349" s="148"/>
      <c r="CM349" s="148"/>
      <c r="CN349" s="148"/>
      <c r="CO349" s="148"/>
      <c r="CP349" s="148"/>
      <c r="CQ349" s="148"/>
      <c r="CR349" s="148"/>
      <c r="CS349" s="148"/>
      <c r="CT349" s="148"/>
      <c r="CU349" s="148"/>
      <c r="CV349" s="148"/>
      <c r="CW349" s="148"/>
      <c r="CX349" s="148"/>
      <c r="CY349" s="148"/>
      <c r="CZ349" s="148"/>
      <c r="DA349" s="148"/>
      <c r="DB349" s="148"/>
      <c r="DC349" s="148"/>
      <c r="DD349" s="148"/>
      <c r="DE349" s="148"/>
      <c r="DF349" s="148"/>
      <c r="DG349" s="148"/>
      <c r="DH349" s="148"/>
      <c r="DI349" s="148"/>
      <c r="DJ349" s="148"/>
      <c r="DK349" s="148"/>
      <c r="DL349" s="148"/>
      <c r="DM349" s="148"/>
      <c r="DN349" s="148"/>
    </row>
    <row r="350" customFormat="false" ht="12.75" hidden="false" customHeight="false" outlineLevel="0" collapsed="false">
      <c r="A350" s="0" t="s">
        <v>195</v>
      </c>
      <c r="B350" s="0" t="s">
        <v>196</v>
      </c>
      <c r="C350" s="0" t="n">
        <v>27</v>
      </c>
      <c r="D350" s="0" t="s">
        <v>183</v>
      </c>
      <c r="E350" s="15" t="n">
        <v>0</v>
      </c>
      <c r="F350" s="15" t="n">
        <v>0</v>
      </c>
      <c r="G350" s="148" t="n">
        <v>0</v>
      </c>
      <c r="H350" s="148" t="n">
        <v>0</v>
      </c>
      <c r="I350" s="148" t="n">
        <v>0</v>
      </c>
      <c r="J350" s="148" t="n">
        <v>0</v>
      </c>
      <c r="K350" s="148" t="n">
        <v>0</v>
      </c>
      <c r="L350" s="148" t="n">
        <v>0</v>
      </c>
      <c r="M350" s="148" t="n">
        <v>0</v>
      </c>
      <c r="N350" s="148" t="n">
        <v>0</v>
      </c>
      <c r="O350" s="148" t="n">
        <v>0</v>
      </c>
      <c r="P350" s="148" t="n">
        <v>0</v>
      </c>
      <c r="Q350" s="148" t="n">
        <v>0</v>
      </c>
      <c r="R350" s="148" t="n">
        <v>0</v>
      </c>
      <c r="S350" s="148" t="n">
        <v>0</v>
      </c>
      <c r="T350" s="148" t="n">
        <v>0</v>
      </c>
      <c r="U350" s="148" t="n">
        <v>0</v>
      </c>
      <c r="V350" s="148" t="n">
        <v>0</v>
      </c>
      <c r="W350" s="148" t="n">
        <v>0</v>
      </c>
      <c r="X350" s="148" t="n">
        <v>0</v>
      </c>
      <c r="Y350" s="148" t="n">
        <v>0</v>
      </c>
      <c r="Z350" s="148" t="n">
        <v>0</v>
      </c>
      <c r="AA350" s="148" t="n">
        <v>0</v>
      </c>
      <c r="AB350" s="148" t="n">
        <v>0</v>
      </c>
      <c r="AC350" s="148" t="n">
        <v>0</v>
      </c>
      <c r="AD350" s="148" t="n">
        <v>0</v>
      </c>
      <c r="AE350" s="148" t="n">
        <v>0</v>
      </c>
      <c r="AF350" s="148" t="n">
        <v>0</v>
      </c>
      <c r="AG350" s="148" t="n">
        <v>0</v>
      </c>
      <c r="AH350" s="148" t="n">
        <v>0</v>
      </c>
      <c r="AI350" s="148" t="n">
        <v>0</v>
      </c>
      <c r="AJ350" s="148" t="n">
        <v>0</v>
      </c>
      <c r="AK350" s="148"/>
      <c r="AL350" s="148"/>
      <c r="AM350" s="148"/>
      <c r="AN350" s="148"/>
      <c r="AO350" s="148"/>
      <c r="AP350" s="148"/>
      <c r="AQ350" s="148"/>
      <c r="AR350" s="148"/>
      <c r="AS350" s="148"/>
      <c r="AT350" s="148"/>
      <c r="AU350" s="148"/>
      <c r="AV350" s="148"/>
      <c r="AW350" s="148"/>
      <c r="AX350" s="148"/>
      <c r="AY350" s="148"/>
      <c r="AZ350" s="148"/>
      <c r="BA350" s="148"/>
      <c r="BB350" s="148"/>
      <c r="BC350" s="148"/>
      <c r="BD350" s="148"/>
      <c r="BE350" s="148"/>
      <c r="BF350" s="148"/>
      <c r="BG350" s="148"/>
      <c r="BH350" s="148"/>
      <c r="BI350" s="148"/>
      <c r="BJ350" s="148"/>
      <c r="BK350" s="148"/>
      <c r="BL350" s="148"/>
      <c r="BM350" s="148"/>
      <c r="BN350" s="148"/>
      <c r="BO350" s="148"/>
      <c r="BP350" s="148"/>
      <c r="BQ350" s="148"/>
      <c r="BR350" s="148"/>
      <c r="BS350" s="148"/>
      <c r="BT350" s="148"/>
      <c r="BU350" s="148"/>
      <c r="BV350" s="148"/>
      <c r="BW350" s="148"/>
      <c r="BX350" s="148"/>
      <c r="BY350" s="148"/>
      <c r="BZ350" s="148"/>
      <c r="CA350" s="148"/>
      <c r="CB350" s="148"/>
      <c r="CC350" s="148"/>
      <c r="CD350" s="148"/>
      <c r="CE350" s="148"/>
      <c r="CF350" s="148"/>
      <c r="CG350" s="148"/>
      <c r="CH350" s="148"/>
      <c r="CI350" s="148"/>
      <c r="CJ350" s="148"/>
      <c r="CK350" s="148"/>
      <c r="CL350" s="148"/>
      <c r="CM350" s="148"/>
      <c r="CN350" s="148"/>
      <c r="CO350" s="148"/>
      <c r="CP350" s="148"/>
      <c r="CQ350" s="148"/>
      <c r="CR350" s="148"/>
      <c r="CS350" s="148"/>
      <c r="CT350" s="148"/>
      <c r="CU350" s="148"/>
      <c r="CV350" s="148"/>
      <c r="CW350" s="148"/>
      <c r="CX350" s="148"/>
      <c r="CY350" s="148"/>
      <c r="CZ350" s="148"/>
      <c r="DA350" s="148"/>
      <c r="DB350" s="148"/>
      <c r="DC350" s="148"/>
      <c r="DD350" s="148"/>
      <c r="DE350" s="148"/>
      <c r="DF350" s="148"/>
      <c r="DG350" s="148"/>
      <c r="DH350" s="148"/>
      <c r="DI350" s="148"/>
      <c r="DJ350" s="148"/>
      <c r="DK350" s="148"/>
      <c r="DL350" s="148"/>
      <c r="DM350" s="148"/>
      <c r="DN350" s="148"/>
    </row>
    <row r="351" customFormat="false" ht="12.75" hidden="false" customHeight="false" outlineLevel="0" collapsed="false">
      <c r="A351" s="0" t="s">
        <v>195</v>
      </c>
      <c r="B351" s="0" t="s">
        <v>196</v>
      </c>
      <c r="C351" s="0" t="n">
        <v>28</v>
      </c>
      <c r="D351" s="0" t="s">
        <v>184</v>
      </c>
      <c r="E351" s="152" t="n">
        <v>0</v>
      </c>
      <c r="F351" s="152" t="n">
        <v>0</v>
      </c>
      <c r="G351" s="153" t="n">
        <v>0</v>
      </c>
      <c r="H351" s="153" t="n">
        <v>0</v>
      </c>
      <c r="I351" s="153" t="n">
        <v>0</v>
      </c>
      <c r="J351" s="153" t="n">
        <v>0</v>
      </c>
      <c r="K351" s="153" t="n">
        <v>0</v>
      </c>
      <c r="L351" s="148" t="n">
        <v>0</v>
      </c>
      <c r="M351" s="148" t="n">
        <v>0</v>
      </c>
      <c r="N351" s="148" t="n">
        <v>0</v>
      </c>
      <c r="O351" s="148" t="n">
        <v>0</v>
      </c>
      <c r="P351" s="148" t="n">
        <v>0</v>
      </c>
      <c r="Q351" s="148" t="n">
        <v>0</v>
      </c>
      <c r="R351" s="148" t="n">
        <v>0</v>
      </c>
      <c r="S351" s="148" t="n">
        <v>0</v>
      </c>
      <c r="T351" s="148" t="n">
        <v>0</v>
      </c>
      <c r="U351" s="148" t="n">
        <v>0</v>
      </c>
      <c r="V351" s="148" t="n">
        <v>0</v>
      </c>
      <c r="W351" s="148" t="n">
        <v>0</v>
      </c>
      <c r="X351" s="148" t="n">
        <v>0</v>
      </c>
      <c r="Y351" s="148" t="n">
        <v>0</v>
      </c>
      <c r="Z351" s="148" t="n">
        <v>0</v>
      </c>
      <c r="AA351" s="148" t="n">
        <v>0</v>
      </c>
      <c r="AB351" s="148" t="n">
        <v>0</v>
      </c>
      <c r="AC351" s="148" t="n">
        <v>0</v>
      </c>
      <c r="AD351" s="148" t="n">
        <v>0</v>
      </c>
      <c r="AE351" s="148" t="n">
        <v>0</v>
      </c>
      <c r="AF351" s="148" t="n">
        <v>0</v>
      </c>
      <c r="AG351" s="148" t="n">
        <v>0</v>
      </c>
      <c r="AH351" s="148" t="n">
        <v>0</v>
      </c>
      <c r="AI351" s="148" t="n">
        <v>0</v>
      </c>
      <c r="AJ351" s="148" t="n">
        <v>0</v>
      </c>
      <c r="AK351" s="148"/>
      <c r="AL351" s="148"/>
      <c r="AM351" s="148"/>
      <c r="AN351" s="148"/>
      <c r="AO351" s="148"/>
      <c r="AP351" s="148"/>
      <c r="AQ351" s="148"/>
      <c r="AR351" s="148"/>
      <c r="AS351" s="148"/>
      <c r="AT351" s="148"/>
      <c r="AU351" s="148"/>
      <c r="AV351" s="148"/>
      <c r="AW351" s="148"/>
      <c r="AX351" s="148"/>
      <c r="AY351" s="148"/>
      <c r="AZ351" s="148"/>
      <c r="BA351" s="148"/>
      <c r="BB351" s="148"/>
      <c r="BC351" s="148"/>
      <c r="BD351" s="148"/>
      <c r="BE351" s="148"/>
      <c r="BF351" s="148"/>
      <c r="BG351" s="148"/>
      <c r="BH351" s="148"/>
      <c r="BI351" s="148"/>
      <c r="BJ351" s="148"/>
      <c r="BK351" s="148"/>
      <c r="BL351" s="148"/>
      <c r="BM351" s="148"/>
      <c r="BN351" s="148"/>
      <c r="BO351" s="148"/>
      <c r="BP351" s="148"/>
      <c r="BQ351" s="148"/>
      <c r="BR351" s="148"/>
      <c r="BS351" s="148"/>
      <c r="BT351" s="148"/>
      <c r="BU351" s="148"/>
      <c r="BV351" s="148"/>
      <c r="BW351" s="148"/>
      <c r="BX351" s="148"/>
      <c r="BY351" s="148"/>
      <c r="BZ351" s="148"/>
      <c r="CA351" s="148"/>
      <c r="CB351" s="148"/>
      <c r="CC351" s="148"/>
      <c r="CD351" s="148"/>
      <c r="CE351" s="148"/>
      <c r="CF351" s="148"/>
      <c r="CG351" s="148"/>
      <c r="CH351" s="148"/>
      <c r="CI351" s="148"/>
      <c r="CJ351" s="148"/>
      <c r="CK351" s="148"/>
      <c r="CL351" s="148"/>
      <c r="CM351" s="148"/>
      <c r="CN351" s="148"/>
      <c r="CO351" s="148"/>
      <c r="CP351" s="148"/>
      <c r="CQ351" s="148"/>
      <c r="CR351" s="148"/>
      <c r="CS351" s="148"/>
      <c r="CT351" s="148"/>
      <c r="CU351" s="148"/>
      <c r="CV351" s="148"/>
      <c r="CW351" s="148"/>
      <c r="CX351" s="148"/>
      <c r="CY351" s="148"/>
      <c r="CZ351" s="148"/>
      <c r="DA351" s="148"/>
      <c r="DB351" s="148"/>
      <c r="DC351" s="148"/>
      <c r="DD351" s="148"/>
      <c r="DE351" s="148"/>
      <c r="DF351" s="148"/>
      <c r="DG351" s="148"/>
      <c r="DH351" s="148"/>
      <c r="DI351" s="148"/>
      <c r="DJ351" s="148"/>
      <c r="DK351" s="148"/>
      <c r="DL351" s="148"/>
      <c r="DM351" s="148"/>
      <c r="DN351" s="148"/>
    </row>
    <row r="352" customFormat="false" ht="12.75" hidden="false" customHeight="false" outlineLevel="0" collapsed="false">
      <c r="A352" s="0" t="s">
        <v>195</v>
      </c>
      <c r="B352" s="0" t="s">
        <v>196</v>
      </c>
      <c r="C352" s="0" t="n">
        <v>29</v>
      </c>
      <c r="D352" s="0" t="s">
        <v>185</v>
      </c>
      <c r="E352" s="15" t="n">
        <v>0</v>
      </c>
      <c r="F352" s="15" t="n">
        <v>0</v>
      </c>
      <c r="G352" s="148" t="n">
        <v>0</v>
      </c>
      <c r="H352" s="148" t="n">
        <v>0</v>
      </c>
      <c r="I352" s="148" t="n">
        <v>0</v>
      </c>
      <c r="J352" s="148" t="n">
        <v>0</v>
      </c>
      <c r="K352" s="148" t="n">
        <v>0</v>
      </c>
      <c r="L352" s="148" t="n">
        <v>0</v>
      </c>
      <c r="M352" s="148" t="n">
        <v>0</v>
      </c>
      <c r="N352" s="148" t="n">
        <v>0</v>
      </c>
      <c r="O352" s="148" t="n">
        <v>0</v>
      </c>
      <c r="P352" s="148" t="n">
        <v>0</v>
      </c>
      <c r="Q352" s="148" t="n">
        <v>0</v>
      </c>
      <c r="R352" s="148" t="n">
        <v>0</v>
      </c>
      <c r="S352" s="148" t="n">
        <v>0</v>
      </c>
      <c r="T352" s="148" t="n">
        <v>0</v>
      </c>
      <c r="U352" s="148" t="n">
        <v>0</v>
      </c>
      <c r="V352" s="148" t="n">
        <v>0</v>
      </c>
      <c r="W352" s="148" t="n">
        <v>0</v>
      </c>
      <c r="X352" s="148" t="n">
        <v>0</v>
      </c>
      <c r="Y352" s="148" t="n">
        <v>0</v>
      </c>
      <c r="Z352" s="148" t="n">
        <v>0</v>
      </c>
      <c r="AA352" s="148" t="n">
        <v>0</v>
      </c>
      <c r="AB352" s="148" t="n">
        <v>0</v>
      </c>
      <c r="AC352" s="148" t="n">
        <v>0</v>
      </c>
      <c r="AD352" s="148" t="n">
        <v>0</v>
      </c>
      <c r="AE352" s="148" t="n">
        <v>0</v>
      </c>
      <c r="AF352" s="148" t="n">
        <v>0</v>
      </c>
      <c r="AG352" s="148" t="n">
        <v>0</v>
      </c>
      <c r="AH352" s="148" t="n">
        <v>0</v>
      </c>
      <c r="AI352" s="148" t="n">
        <v>0</v>
      </c>
      <c r="AJ352" s="148" t="n">
        <v>0</v>
      </c>
      <c r="AK352" s="148"/>
      <c r="AL352" s="148"/>
      <c r="AM352" s="148"/>
      <c r="AN352" s="148"/>
      <c r="AO352" s="148"/>
      <c r="AP352" s="148"/>
      <c r="AQ352" s="148"/>
      <c r="AR352" s="148"/>
      <c r="AS352" s="148"/>
      <c r="AT352" s="148"/>
      <c r="AU352" s="148"/>
      <c r="AV352" s="148"/>
      <c r="AW352" s="148"/>
      <c r="AX352" s="148"/>
      <c r="AY352" s="148"/>
      <c r="AZ352" s="148"/>
      <c r="BA352" s="148"/>
      <c r="BB352" s="148"/>
      <c r="BC352" s="148"/>
      <c r="BD352" s="148"/>
      <c r="BE352" s="148"/>
      <c r="BF352" s="148"/>
      <c r="BG352" s="148"/>
      <c r="BH352" s="148"/>
      <c r="BI352" s="148"/>
      <c r="BJ352" s="148"/>
      <c r="BK352" s="148"/>
      <c r="BL352" s="148"/>
      <c r="BM352" s="148"/>
      <c r="BN352" s="148"/>
      <c r="BO352" s="148"/>
      <c r="BP352" s="148"/>
      <c r="BQ352" s="148"/>
      <c r="BR352" s="148"/>
      <c r="BS352" s="148"/>
      <c r="BT352" s="148"/>
      <c r="BU352" s="148"/>
      <c r="BV352" s="148"/>
      <c r="BW352" s="148"/>
      <c r="BX352" s="148"/>
      <c r="BY352" s="148"/>
      <c r="BZ352" s="148"/>
      <c r="CA352" s="148"/>
      <c r="CB352" s="148"/>
      <c r="CC352" s="148"/>
      <c r="CD352" s="148"/>
      <c r="CE352" s="148"/>
      <c r="CF352" s="148"/>
      <c r="CG352" s="148"/>
      <c r="CH352" s="148"/>
      <c r="CI352" s="148"/>
      <c r="CJ352" s="148"/>
      <c r="CK352" s="148"/>
      <c r="CL352" s="148"/>
      <c r="CM352" s="148"/>
      <c r="CN352" s="148"/>
      <c r="CO352" s="148"/>
      <c r="CP352" s="148"/>
      <c r="CQ352" s="148"/>
      <c r="CR352" s="148"/>
      <c r="CS352" s="148"/>
      <c r="CT352" s="148"/>
      <c r="CU352" s="148"/>
      <c r="CV352" s="148"/>
      <c r="CW352" s="148"/>
      <c r="CX352" s="148"/>
      <c r="CY352" s="148"/>
      <c r="CZ352" s="148"/>
      <c r="DA352" s="148"/>
      <c r="DB352" s="148"/>
      <c r="DC352" s="148"/>
      <c r="DD352" s="148"/>
      <c r="DE352" s="148"/>
      <c r="DF352" s="148"/>
      <c r="DG352" s="148"/>
      <c r="DH352" s="148"/>
      <c r="DI352" s="148"/>
      <c r="DJ352" s="148"/>
      <c r="DK352" s="148"/>
      <c r="DL352" s="148"/>
      <c r="DM352" s="148"/>
      <c r="DN352" s="148"/>
    </row>
    <row r="353" customFormat="false" ht="12.75" hidden="false" customHeight="false" outlineLevel="0" collapsed="false">
      <c r="A353" s="0" t="s">
        <v>195</v>
      </c>
      <c r="B353" s="0" t="s">
        <v>196</v>
      </c>
      <c r="C353" s="0" t="n">
        <v>30</v>
      </c>
      <c r="D353" s="0" t="s">
        <v>186</v>
      </c>
      <c r="E353" s="15" t="n">
        <v>0</v>
      </c>
      <c r="F353" s="15" t="n">
        <v>0</v>
      </c>
      <c r="G353" s="148" t="n">
        <v>0</v>
      </c>
      <c r="H353" s="148" t="n">
        <v>0</v>
      </c>
      <c r="I353" s="148" t="n">
        <v>0</v>
      </c>
      <c r="J353" s="148" t="n">
        <v>0</v>
      </c>
      <c r="K353" s="148" t="n">
        <v>0</v>
      </c>
      <c r="L353" s="148" t="n">
        <v>0</v>
      </c>
      <c r="M353" s="148" t="n">
        <v>0</v>
      </c>
      <c r="N353" s="148" t="n">
        <v>0</v>
      </c>
      <c r="O353" s="148" t="n">
        <v>0</v>
      </c>
      <c r="P353" s="148" t="n">
        <v>0</v>
      </c>
      <c r="Q353" s="148" t="n">
        <v>0</v>
      </c>
      <c r="R353" s="148" t="n">
        <v>0</v>
      </c>
      <c r="S353" s="148" t="n">
        <v>0</v>
      </c>
      <c r="T353" s="148" t="n">
        <v>0</v>
      </c>
      <c r="U353" s="148" t="n">
        <v>0</v>
      </c>
      <c r="V353" s="148" t="n">
        <v>0</v>
      </c>
      <c r="W353" s="148" t="n">
        <v>0</v>
      </c>
      <c r="X353" s="148" t="n">
        <v>0</v>
      </c>
      <c r="Y353" s="148" t="n">
        <v>0</v>
      </c>
      <c r="Z353" s="148" t="n">
        <v>0</v>
      </c>
      <c r="AA353" s="148" t="n">
        <v>0</v>
      </c>
      <c r="AB353" s="148" t="n">
        <v>0</v>
      </c>
      <c r="AC353" s="148" t="n">
        <v>0</v>
      </c>
      <c r="AD353" s="148" t="n">
        <v>0</v>
      </c>
      <c r="AE353" s="148" t="n">
        <v>0</v>
      </c>
      <c r="AF353" s="148" t="n">
        <v>0</v>
      </c>
      <c r="AG353" s="148" t="n">
        <v>0</v>
      </c>
      <c r="AH353" s="148" t="n">
        <v>0</v>
      </c>
      <c r="AI353" s="148" t="n">
        <v>0</v>
      </c>
      <c r="AJ353" s="148" t="n">
        <v>0</v>
      </c>
      <c r="AK353" s="148"/>
      <c r="AL353" s="148"/>
      <c r="AM353" s="148"/>
      <c r="AN353" s="148"/>
      <c r="AO353" s="148"/>
      <c r="AP353" s="148"/>
      <c r="AQ353" s="148"/>
      <c r="AR353" s="148"/>
      <c r="AS353" s="148"/>
      <c r="AT353" s="148"/>
      <c r="AU353" s="148"/>
      <c r="AV353" s="148"/>
      <c r="AW353" s="148"/>
      <c r="AX353" s="148"/>
      <c r="AY353" s="148"/>
      <c r="AZ353" s="148"/>
      <c r="BA353" s="148"/>
      <c r="BB353" s="148"/>
      <c r="BC353" s="148"/>
      <c r="BD353" s="148"/>
      <c r="BE353" s="148"/>
      <c r="BF353" s="148"/>
      <c r="BG353" s="148"/>
      <c r="BH353" s="148"/>
      <c r="BI353" s="148"/>
      <c r="BJ353" s="148"/>
      <c r="BK353" s="148"/>
      <c r="BL353" s="148"/>
      <c r="BM353" s="148"/>
      <c r="BN353" s="148"/>
      <c r="BO353" s="148"/>
      <c r="BP353" s="148"/>
      <c r="BQ353" s="148"/>
      <c r="BR353" s="148"/>
      <c r="BS353" s="148"/>
      <c r="BT353" s="148"/>
      <c r="BU353" s="148"/>
      <c r="BV353" s="148"/>
      <c r="BW353" s="148"/>
      <c r="BX353" s="148"/>
      <c r="BY353" s="148"/>
      <c r="BZ353" s="148"/>
      <c r="CA353" s="148"/>
      <c r="CB353" s="148"/>
      <c r="CC353" s="148"/>
      <c r="CD353" s="148"/>
      <c r="CE353" s="148"/>
      <c r="CF353" s="148"/>
      <c r="CG353" s="148"/>
      <c r="CH353" s="148"/>
      <c r="CI353" s="148"/>
      <c r="CJ353" s="148"/>
      <c r="CK353" s="148"/>
      <c r="CL353" s="148"/>
      <c r="CM353" s="148"/>
      <c r="CN353" s="148"/>
      <c r="CO353" s="148"/>
      <c r="CP353" s="148"/>
      <c r="CQ353" s="148"/>
      <c r="CR353" s="148"/>
      <c r="CS353" s="148"/>
      <c r="CT353" s="148"/>
      <c r="CU353" s="148"/>
      <c r="CV353" s="148"/>
      <c r="CW353" s="148"/>
      <c r="CX353" s="148"/>
      <c r="CY353" s="148"/>
      <c r="CZ353" s="148"/>
      <c r="DA353" s="148"/>
      <c r="DB353" s="148"/>
      <c r="DC353" s="148"/>
      <c r="DD353" s="148"/>
      <c r="DE353" s="148"/>
      <c r="DF353" s="148"/>
      <c r="DG353" s="148"/>
      <c r="DH353" s="148"/>
      <c r="DI353" s="148"/>
      <c r="DJ353" s="148"/>
      <c r="DK353" s="148"/>
      <c r="DL353" s="148"/>
      <c r="DM353" s="148"/>
      <c r="DN353" s="148"/>
    </row>
    <row r="354" customFormat="false" ht="12.75" hidden="false" customHeight="false" outlineLevel="0" collapsed="false">
      <c r="A354" s="0" t="s">
        <v>195</v>
      </c>
      <c r="B354" s="0" t="s">
        <v>196</v>
      </c>
      <c r="C354" s="0" t="n">
        <v>31</v>
      </c>
      <c r="D354" s="0" t="s">
        <v>187</v>
      </c>
      <c r="E354" s="15" t="n">
        <v>0</v>
      </c>
      <c r="F354" s="15" t="n">
        <v>0</v>
      </c>
      <c r="G354" s="148" t="n">
        <v>0</v>
      </c>
      <c r="H354" s="148" t="n">
        <v>0</v>
      </c>
      <c r="I354" s="148" t="n">
        <v>0</v>
      </c>
      <c r="J354" s="148" t="n">
        <v>0</v>
      </c>
      <c r="K354" s="148" t="n">
        <v>0</v>
      </c>
      <c r="L354" s="148" t="n">
        <v>0</v>
      </c>
      <c r="M354" s="148" t="n">
        <v>0</v>
      </c>
      <c r="N354" s="148" t="n">
        <v>0</v>
      </c>
      <c r="O354" s="148" t="n">
        <v>0</v>
      </c>
      <c r="P354" s="148" t="n">
        <v>0</v>
      </c>
      <c r="Q354" s="148" t="n">
        <v>0</v>
      </c>
      <c r="R354" s="148" t="n">
        <v>0</v>
      </c>
      <c r="S354" s="148" t="n">
        <v>0</v>
      </c>
      <c r="T354" s="148" t="n">
        <v>0</v>
      </c>
      <c r="U354" s="148" t="n">
        <v>0</v>
      </c>
      <c r="V354" s="148" t="n">
        <v>0</v>
      </c>
      <c r="W354" s="148" t="n">
        <v>0</v>
      </c>
      <c r="X354" s="148" t="n">
        <v>0</v>
      </c>
      <c r="Y354" s="148" t="n">
        <v>0</v>
      </c>
      <c r="Z354" s="148" t="n">
        <v>0</v>
      </c>
      <c r="AA354" s="148" t="n">
        <v>0</v>
      </c>
      <c r="AB354" s="148" t="n">
        <v>0</v>
      </c>
      <c r="AC354" s="148" t="n">
        <v>0</v>
      </c>
      <c r="AD354" s="148" t="n">
        <v>0</v>
      </c>
      <c r="AE354" s="148" t="n">
        <v>0</v>
      </c>
      <c r="AF354" s="148" t="n">
        <v>0</v>
      </c>
      <c r="AG354" s="148" t="n">
        <v>0</v>
      </c>
      <c r="AH354" s="148" t="n">
        <v>0</v>
      </c>
      <c r="AI354" s="148" t="n">
        <v>0</v>
      </c>
      <c r="AJ354" s="148" t="n">
        <v>0</v>
      </c>
      <c r="AK354" s="148"/>
      <c r="AL354" s="148"/>
      <c r="AM354" s="148"/>
      <c r="AN354" s="148"/>
      <c r="AO354" s="148"/>
      <c r="AP354" s="148"/>
      <c r="AQ354" s="148"/>
      <c r="AR354" s="148"/>
      <c r="AS354" s="148"/>
      <c r="AT354" s="148"/>
      <c r="AU354" s="148"/>
      <c r="AV354" s="148"/>
      <c r="AW354" s="148"/>
      <c r="AX354" s="148"/>
      <c r="AY354" s="148"/>
      <c r="AZ354" s="148"/>
      <c r="BA354" s="148"/>
      <c r="BB354" s="148"/>
      <c r="BC354" s="148"/>
      <c r="BD354" s="148"/>
      <c r="BE354" s="148"/>
      <c r="BF354" s="148"/>
      <c r="BG354" s="148"/>
      <c r="BH354" s="148"/>
      <c r="BI354" s="148"/>
      <c r="BJ354" s="148"/>
      <c r="BK354" s="148"/>
      <c r="BL354" s="148"/>
      <c r="BM354" s="148"/>
      <c r="BN354" s="148"/>
      <c r="BO354" s="148"/>
      <c r="BP354" s="148"/>
      <c r="BQ354" s="148"/>
      <c r="BR354" s="148"/>
      <c r="BS354" s="148"/>
      <c r="BT354" s="148"/>
      <c r="BU354" s="148"/>
      <c r="BV354" s="148"/>
      <c r="BW354" s="148"/>
      <c r="BX354" s="148"/>
      <c r="BY354" s="148"/>
      <c r="BZ354" s="148"/>
      <c r="CA354" s="148"/>
      <c r="CB354" s="148"/>
      <c r="CC354" s="148"/>
      <c r="CD354" s="148"/>
      <c r="CE354" s="148"/>
      <c r="CF354" s="148"/>
      <c r="CG354" s="148"/>
      <c r="CH354" s="148"/>
      <c r="CI354" s="148"/>
      <c r="CJ354" s="148"/>
      <c r="CK354" s="148"/>
      <c r="CL354" s="148"/>
      <c r="CM354" s="148"/>
      <c r="CN354" s="148"/>
      <c r="CO354" s="148"/>
      <c r="CP354" s="148"/>
      <c r="CQ354" s="148"/>
      <c r="CR354" s="148"/>
      <c r="CS354" s="148"/>
      <c r="CT354" s="148"/>
      <c r="CU354" s="148"/>
      <c r="CV354" s="148"/>
      <c r="CW354" s="148"/>
      <c r="CX354" s="148"/>
      <c r="CY354" s="148"/>
      <c r="CZ354" s="148"/>
      <c r="DA354" s="148"/>
      <c r="DB354" s="148"/>
      <c r="DC354" s="148"/>
      <c r="DD354" s="148"/>
      <c r="DE354" s="148"/>
      <c r="DF354" s="148"/>
      <c r="DG354" s="148"/>
      <c r="DH354" s="148"/>
      <c r="DI354" s="148"/>
      <c r="DJ354" s="148"/>
      <c r="DK354" s="148"/>
      <c r="DL354" s="148"/>
      <c r="DM354" s="148"/>
      <c r="DN354" s="148"/>
    </row>
    <row r="355" customFormat="false" ht="12.75" hidden="false" customHeight="false" outlineLevel="0" collapsed="false">
      <c r="A355" s="0" t="s">
        <v>195</v>
      </c>
      <c r="B355" s="0" t="s">
        <v>196</v>
      </c>
      <c r="C355" s="0" t="n">
        <v>32</v>
      </c>
      <c r="D355" s="0" t="s">
        <v>87</v>
      </c>
      <c r="E355" s="15" t="n">
        <v>0</v>
      </c>
      <c r="F355" s="15" t="n">
        <v>0</v>
      </c>
      <c r="G355" s="148" t="n">
        <v>0</v>
      </c>
      <c r="H355" s="148" t="n">
        <v>0</v>
      </c>
      <c r="I355" s="148" t="n">
        <v>0</v>
      </c>
      <c r="J355" s="148" t="n">
        <v>0</v>
      </c>
      <c r="K355" s="148" t="n">
        <v>0</v>
      </c>
      <c r="L355" s="148" t="n">
        <v>0</v>
      </c>
      <c r="M355" s="148" t="n">
        <v>0</v>
      </c>
      <c r="N355" s="148" t="n">
        <v>0</v>
      </c>
      <c r="O355" s="148" t="n">
        <v>0</v>
      </c>
      <c r="P355" s="148" t="n">
        <v>0</v>
      </c>
      <c r="Q355" s="148" t="n">
        <v>0</v>
      </c>
      <c r="R355" s="148" t="n">
        <v>0</v>
      </c>
      <c r="S355" s="148" t="n">
        <v>0</v>
      </c>
      <c r="T355" s="148" t="n">
        <v>0</v>
      </c>
      <c r="U355" s="148" t="n">
        <v>0</v>
      </c>
      <c r="V355" s="148" t="n">
        <v>0</v>
      </c>
      <c r="W355" s="148" t="n">
        <v>0</v>
      </c>
      <c r="X355" s="148" t="n">
        <v>0</v>
      </c>
      <c r="Y355" s="148" t="n">
        <v>0</v>
      </c>
      <c r="Z355" s="148" t="n">
        <v>0</v>
      </c>
      <c r="AA355" s="148" t="n">
        <v>0</v>
      </c>
      <c r="AB355" s="148" t="n">
        <v>0</v>
      </c>
      <c r="AC355" s="148" t="n">
        <v>0</v>
      </c>
      <c r="AD355" s="148" t="n">
        <v>0</v>
      </c>
      <c r="AE355" s="148" t="n">
        <v>0</v>
      </c>
      <c r="AF355" s="148" t="n">
        <v>0</v>
      </c>
      <c r="AG355" s="148" t="n">
        <v>0</v>
      </c>
      <c r="AH355" s="148" t="n">
        <v>0</v>
      </c>
      <c r="AI355" s="148" t="n">
        <v>0</v>
      </c>
      <c r="AJ355" s="148" t="n">
        <v>0</v>
      </c>
      <c r="AK355" s="148"/>
      <c r="AL355" s="148"/>
      <c r="AM355" s="148"/>
      <c r="AN355" s="148"/>
      <c r="AO355" s="148"/>
      <c r="AP355" s="148"/>
      <c r="AQ355" s="148"/>
      <c r="AR355" s="148"/>
      <c r="AS355" s="148"/>
      <c r="AT355" s="148"/>
      <c r="AU355" s="148"/>
      <c r="AV355" s="148"/>
      <c r="AW355" s="148"/>
      <c r="AX355" s="148"/>
      <c r="AY355" s="148"/>
      <c r="AZ355" s="148"/>
      <c r="BA355" s="148"/>
      <c r="BB355" s="148"/>
      <c r="BC355" s="148"/>
      <c r="BD355" s="148"/>
      <c r="BE355" s="148"/>
      <c r="BF355" s="148"/>
      <c r="BG355" s="148"/>
      <c r="BH355" s="148"/>
      <c r="BI355" s="148"/>
      <c r="BJ355" s="148"/>
      <c r="BK355" s="148"/>
      <c r="BL355" s="148"/>
      <c r="BM355" s="148"/>
      <c r="BN355" s="148"/>
      <c r="BO355" s="148"/>
      <c r="BP355" s="148"/>
      <c r="BQ355" s="148"/>
      <c r="BR355" s="148"/>
      <c r="BS355" s="148"/>
      <c r="BT355" s="148"/>
      <c r="BU355" s="148"/>
      <c r="BV355" s="148"/>
      <c r="BW355" s="148"/>
      <c r="BX355" s="148"/>
      <c r="BY355" s="148"/>
      <c r="BZ355" s="148"/>
      <c r="CA355" s="148"/>
      <c r="CB355" s="148"/>
      <c r="CC355" s="148"/>
      <c r="CD355" s="148"/>
      <c r="CE355" s="148"/>
      <c r="CF355" s="148"/>
      <c r="CG355" s="148"/>
      <c r="CH355" s="148"/>
      <c r="CI355" s="148"/>
      <c r="CJ355" s="148"/>
      <c r="CK355" s="148"/>
      <c r="CL355" s="148"/>
      <c r="CM355" s="148"/>
      <c r="CN355" s="148"/>
      <c r="CO355" s="148"/>
      <c r="CP355" s="148"/>
      <c r="CQ355" s="148"/>
      <c r="CR355" s="148"/>
      <c r="CS355" s="148"/>
      <c r="CT355" s="148"/>
      <c r="CU355" s="148"/>
      <c r="CV355" s="148"/>
      <c r="CW355" s="148"/>
      <c r="CX355" s="148"/>
      <c r="CY355" s="148"/>
      <c r="CZ355" s="148"/>
      <c r="DA355" s="148"/>
      <c r="DB355" s="148"/>
      <c r="DC355" s="148"/>
      <c r="DD355" s="148"/>
      <c r="DE355" s="148"/>
      <c r="DF355" s="148"/>
      <c r="DG355" s="148"/>
      <c r="DH355" s="148"/>
      <c r="DI355" s="148"/>
      <c r="DJ355" s="148"/>
      <c r="DK355" s="148"/>
      <c r="DL355" s="148"/>
      <c r="DM355" s="148"/>
      <c r="DN355" s="148"/>
    </row>
    <row r="356" customFormat="false" ht="12.75" hidden="false" customHeight="false" outlineLevel="0" collapsed="false">
      <c r="A356" s="0" t="s">
        <v>195</v>
      </c>
      <c r="B356" s="0" t="s">
        <v>196</v>
      </c>
      <c r="C356" s="0" t="n">
        <v>33</v>
      </c>
      <c r="D356" s="0" t="s">
        <v>88</v>
      </c>
      <c r="E356" s="15" t="n">
        <v>0</v>
      </c>
      <c r="F356" s="15" t="n">
        <v>0</v>
      </c>
      <c r="G356" s="148" t="n">
        <v>0</v>
      </c>
      <c r="H356" s="148" t="n">
        <v>0</v>
      </c>
      <c r="I356" s="148" t="n">
        <v>0</v>
      </c>
      <c r="J356" s="148" t="n">
        <v>0</v>
      </c>
      <c r="K356" s="148" t="n">
        <v>0</v>
      </c>
      <c r="L356" s="148" t="n">
        <v>0</v>
      </c>
      <c r="M356" s="148" t="n">
        <v>0</v>
      </c>
      <c r="N356" s="148" t="n">
        <v>0</v>
      </c>
      <c r="O356" s="148" t="n">
        <v>0</v>
      </c>
      <c r="P356" s="148" t="n">
        <v>0</v>
      </c>
      <c r="Q356" s="148" t="n">
        <v>0</v>
      </c>
      <c r="R356" s="148" t="n">
        <v>0</v>
      </c>
      <c r="S356" s="148" t="n">
        <v>0</v>
      </c>
      <c r="T356" s="148" t="n">
        <v>0</v>
      </c>
      <c r="U356" s="148" t="n">
        <v>0</v>
      </c>
      <c r="V356" s="148" t="n">
        <v>0</v>
      </c>
      <c r="W356" s="148" t="n">
        <v>0</v>
      </c>
      <c r="X356" s="148" t="n">
        <v>0</v>
      </c>
      <c r="Y356" s="148" t="n">
        <v>0</v>
      </c>
      <c r="Z356" s="148" t="n">
        <v>0</v>
      </c>
      <c r="AA356" s="148" t="n">
        <v>0</v>
      </c>
      <c r="AB356" s="148" t="n">
        <v>0</v>
      </c>
      <c r="AC356" s="148" t="n">
        <v>0</v>
      </c>
      <c r="AD356" s="148" t="n">
        <v>0</v>
      </c>
      <c r="AE356" s="148" t="n">
        <v>0</v>
      </c>
      <c r="AF356" s="148" t="n">
        <v>0</v>
      </c>
      <c r="AG356" s="148" t="n">
        <v>0</v>
      </c>
      <c r="AH356" s="148" t="n">
        <v>0</v>
      </c>
      <c r="AI356" s="148" t="n">
        <v>0</v>
      </c>
      <c r="AJ356" s="148" t="n">
        <v>0</v>
      </c>
      <c r="AK356" s="148"/>
      <c r="AL356" s="148"/>
      <c r="AM356" s="148"/>
      <c r="AN356" s="148"/>
      <c r="AO356" s="148"/>
      <c r="AP356" s="148"/>
      <c r="AQ356" s="148"/>
      <c r="AR356" s="148"/>
      <c r="AS356" s="148"/>
      <c r="AT356" s="148"/>
      <c r="AU356" s="148"/>
      <c r="AV356" s="148"/>
      <c r="AW356" s="148"/>
      <c r="AX356" s="148"/>
      <c r="AY356" s="148"/>
      <c r="AZ356" s="148"/>
      <c r="BA356" s="148"/>
      <c r="BB356" s="148"/>
      <c r="BC356" s="148"/>
      <c r="BD356" s="148"/>
      <c r="BE356" s="148"/>
      <c r="BF356" s="148"/>
      <c r="BG356" s="148"/>
      <c r="BH356" s="148"/>
      <c r="BI356" s="148"/>
      <c r="BJ356" s="148"/>
      <c r="BK356" s="148"/>
      <c r="BL356" s="148"/>
      <c r="BM356" s="148"/>
      <c r="BN356" s="148"/>
      <c r="BO356" s="148"/>
      <c r="BP356" s="148"/>
      <c r="BQ356" s="148"/>
      <c r="BR356" s="148"/>
      <c r="BS356" s="148"/>
      <c r="BT356" s="148"/>
      <c r="BU356" s="148"/>
      <c r="BV356" s="148"/>
      <c r="BW356" s="148"/>
      <c r="BX356" s="148"/>
      <c r="BY356" s="148"/>
      <c r="BZ356" s="148"/>
      <c r="CA356" s="148"/>
      <c r="CB356" s="148"/>
      <c r="CC356" s="148"/>
      <c r="CD356" s="148"/>
      <c r="CE356" s="148"/>
      <c r="CF356" s="148"/>
      <c r="CG356" s="148"/>
      <c r="CH356" s="148"/>
      <c r="CI356" s="148"/>
      <c r="CJ356" s="148"/>
      <c r="CK356" s="148"/>
      <c r="CL356" s="148"/>
      <c r="CM356" s="148"/>
      <c r="CN356" s="148"/>
      <c r="CO356" s="148"/>
      <c r="CP356" s="148"/>
      <c r="CQ356" s="148"/>
      <c r="CR356" s="148"/>
      <c r="CS356" s="148"/>
      <c r="CT356" s="148"/>
      <c r="CU356" s="148"/>
      <c r="CV356" s="148"/>
      <c r="CW356" s="148"/>
      <c r="CX356" s="148"/>
      <c r="CY356" s="148"/>
      <c r="CZ356" s="148"/>
      <c r="DA356" s="148"/>
      <c r="DB356" s="148"/>
      <c r="DC356" s="148"/>
      <c r="DD356" s="148"/>
      <c r="DE356" s="148"/>
      <c r="DF356" s="148"/>
      <c r="DG356" s="148"/>
      <c r="DH356" s="148"/>
      <c r="DI356" s="148"/>
      <c r="DJ356" s="148"/>
      <c r="DK356" s="148"/>
      <c r="DL356" s="148"/>
      <c r="DM356" s="148"/>
      <c r="DN356" s="148"/>
    </row>
    <row r="357" customFormat="false" ht="12.75" hidden="false" customHeight="false" outlineLevel="0" collapsed="false">
      <c r="A357" s="0" t="s">
        <v>195</v>
      </c>
      <c r="B357" s="0" t="s">
        <v>196</v>
      </c>
      <c r="C357" s="0" t="n">
        <v>34</v>
      </c>
      <c r="D357" s="0" t="s">
        <v>89</v>
      </c>
      <c r="E357" s="15" t="n">
        <v>0</v>
      </c>
      <c r="F357" s="15" t="n">
        <v>0</v>
      </c>
      <c r="G357" s="148" t="n">
        <v>0</v>
      </c>
      <c r="H357" s="148" t="n">
        <v>0</v>
      </c>
      <c r="I357" s="148" t="n">
        <v>0</v>
      </c>
      <c r="J357" s="148" t="n">
        <v>0</v>
      </c>
      <c r="K357" s="148" t="n">
        <v>0</v>
      </c>
      <c r="L357" s="148" t="n">
        <v>0</v>
      </c>
      <c r="M357" s="148" t="n">
        <v>0</v>
      </c>
      <c r="N357" s="148" t="n">
        <v>0</v>
      </c>
      <c r="O357" s="148" t="n">
        <v>0</v>
      </c>
      <c r="P357" s="148" t="n">
        <v>0</v>
      </c>
      <c r="Q357" s="148" t="n">
        <v>0</v>
      </c>
      <c r="R357" s="148" t="n">
        <v>0</v>
      </c>
      <c r="S357" s="148" t="n">
        <v>0</v>
      </c>
      <c r="T357" s="148" t="n">
        <v>0</v>
      </c>
      <c r="U357" s="148" t="n">
        <v>0</v>
      </c>
      <c r="V357" s="148" t="n">
        <v>0</v>
      </c>
      <c r="W357" s="148" t="n">
        <v>0</v>
      </c>
      <c r="X357" s="148" t="n">
        <v>0</v>
      </c>
      <c r="Y357" s="148" t="n">
        <v>0</v>
      </c>
      <c r="Z357" s="148" t="n">
        <v>0</v>
      </c>
      <c r="AA357" s="148" t="n">
        <v>0</v>
      </c>
      <c r="AB357" s="148" t="n">
        <v>0</v>
      </c>
      <c r="AC357" s="148" t="n">
        <v>0</v>
      </c>
      <c r="AD357" s="148" t="n">
        <v>0</v>
      </c>
      <c r="AE357" s="148" t="n">
        <v>0</v>
      </c>
      <c r="AF357" s="148" t="n">
        <v>0</v>
      </c>
      <c r="AG357" s="148" t="n">
        <v>0</v>
      </c>
      <c r="AH357" s="148" t="n">
        <v>0</v>
      </c>
      <c r="AI357" s="148" t="n">
        <v>0</v>
      </c>
      <c r="AJ357" s="148" t="n">
        <v>0</v>
      </c>
      <c r="AK357" s="148"/>
      <c r="AL357" s="148"/>
      <c r="AM357" s="148"/>
      <c r="AN357" s="148"/>
      <c r="AO357" s="148"/>
      <c r="AP357" s="148"/>
      <c r="AQ357" s="148"/>
      <c r="AR357" s="148"/>
      <c r="AS357" s="148"/>
      <c r="AT357" s="148"/>
      <c r="AU357" s="148"/>
      <c r="AV357" s="148"/>
      <c r="AW357" s="148"/>
      <c r="AX357" s="148"/>
      <c r="AY357" s="148"/>
      <c r="AZ357" s="148"/>
      <c r="BA357" s="148"/>
      <c r="BB357" s="148"/>
      <c r="BC357" s="148"/>
      <c r="BD357" s="148"/>
      <c r="BE357" s="148"/>
      <c r="BF357" s="148"/>
      <c r="BG357" s="148"/>
      <c r="BH357" s="148"/>
      <c r="BI357" s="148"/>
      <c r="BJ357" s="148"/>
      <c r="BK357" s="148"/>
      <c r="BL357" s="148"/>
      <c r="BM357" s="148"/>
      <c r="BN357" s="148"/>
      <c r="BO357" s="148"/>
      <c r="BP357" s="148"/>
      <c r="BQ357" s="148"/>
      <c r="BR357" s="148"/>
      <c r="BS357" s="148"/>
      <c r="BT357" s="148"/>
      <c r="BU357" s="148"/>
      <c r="BV357" s="148"/>
      <c r="BW357" s="148"/>
      <c r="BX357" s="148"/>
      <c r="BY357" s="148"/>
      <c r="BZ357" s="148"/>
      <c r="CA357" s="148"/>
      <c r="CB357" s="148"/>
      <c r="CC357" s="148"/>
      <c r="CD357" s="148"/>
      <c r="CE357" s="148"/>
      <c r="CF357" s="148"/>
      <c r="CG357" s="148"/>
      <c r="CH357" s="148"/>
      <c r="CI357" s="148"/>
      <c r="CJ357" s="148"/>
      <c r="CK357" s="148"/>
      <c r="CL357" s="148"/>
      <c r="CM357" s="148"/>
      <c r="CN357" s="148"/>
      <c r="CO357" s="148"/>
      <c r="CP357" s="148"/>
      <c r="CQ357" s="148"/>
      <c r="CR357" s="148"/>
      <c r="CS357" s="148"/>
      <c r="CT357" s="148"/>
      <c r="CU357" s="148"/>
      <c r="CV357" s="148"/>
      <c r="CW357" s="148"/>
      <c r="CX357" s="148"/>
      <c r="CY357" s="148"/>
      <c r="CZ357" s="148"/>
      <c r="DA357" s="148"/>
      <c r="DB357" s="148"/>
      <c r="DC357" s="148"/>
      <c r="DD357" s="148"/>
      <c r="DE357" s="148"/>
      <c r="DF357" s="148"/>
      <c r="DG357" s="148"/>
      <c r="DH357" s="148"/>
      <c r="DI357" s="148"/>
      <c r="DJ357" s="148"/>
      <c r="DK357" s="148"/>
      <c r="DL357" s="148"/>
      <c r="DM357" s="148"/>
      <c r="DN357" s="148"/>
    </row>
    <row r="358" customFormat="false" ht="12.75" hidden="false" customHeight="false" outlineLevel="0" collapsed="false">
      <c r="A358" s="0" t="s">
        <v>195</v>
      </c>
      <c r="B358" s="0" t="s">
        <v>196</v>
      </c>
      <c r="C358" s="0" t="n">
        <v>35</v>
      </c>
      <c r="D358" s="0" t="s">
        <v>90</v>
      </c>
      <c r="E358" s="15" t="n">
        <v>0</v>
      </c>
      <c r="F358" s="15" t="n">
        <v>0</v>
      </c>
      <c r="G358" s="148" t="n">
        <v>0</v>
      </c>
      <c r="H358" s="148" t="n">
        <v>0</v>
      </c>
      <c r="I358" s="148" t="n">
        <v>0</v>
      </c>
      <c r="J358" s="148" t="n">
        <v>0</v>
      </c>
      <c r="K358" s="148" t="n">
        <v>0</v>
      </c>
      <c r="L358" s="148" t="n">
        <v>0</v>
      </c>
      <c r="M358" s="148" t="n">
        <v>0</v>
      </c>
      <c r="N358" s="148" t="n">
        <v>0</v>
      </c>
      <c r="O358" s="148" t="n">
        <v>0</v>
      </c>
      <c r="P358" s="148" t="n">
        <v>0</v>
      </c>
      <c r="Q358" s="148" t="n">
        <v>0</v>
      </c>
      <c r="R358" s="148" t="n">
        <v>0</v>
      </c>
      <c r="S358" s="148" t="n">
        <v>0</v>
      </c>
      <c r="T358" s="148" t="n">
        <v>0</v>
      </c>
      <c r="U358" s="148" t="n">
        <v>0</v>
      </c>
      <c r="V358" s="148" t="n">
        <v>0</v>
      </c>
      <c r="W358" s="148" t="n">
        <v>0</v>
      </c>
      <c r="X358" s="148" t="n">
        <v>0</v>
      </c>
      <c r="Y358" s="148" t="n">
        <v>0</v>
      </c>
      <c r="Z358" s="148" t="n">
        <v>0</v>
      </c>
      <c r="AA358" s="148" t="n">
        <v>0</v>
      </c>
      <c r="AB358" s="148" t="n">
        <v>0</v>
      </c>
      <c r="AC358" s="148" t="n">
        <v>0</v>
      </c>
      <c r="AD358" s="148" t="n">
        <v>0</v>
      </c>
      <c r="AE358" s="148" t="n">
        <v>0</v>
      </c>
      <c r="AF358" s="148" t="n">
        <v>0</v>
      </c>
      <c r="AG358" s="148" t="n">
        <v>0</v>
      </c>
      <c r="AH358" s="148" t="n">
        <v>0</v>
      </c>
      <c r="AI358" s="148" t="n">
        <v>0</v>
      </c>
      <c r="AJ358" s="148" t="n">
        <v>0</v>
      </c>
      <c r="AK358" s="148"/>
      <c r="AL358" s="148"/>
      <c r="AM358" s="148"/>
      <c r="AN358" s="148"/>
      <c r="AO358" s="148"/>
      <c r="AP358" s="148"/>
      <c r="AQ358" s="148"/>
      <c r="AR358" s="148"/>
      <c r="AS358" s="148"/>
      <c r="AT358" s="148"/>
      <c r="AU358" s="148"/>
      <c r="AV358" s="148"/>
      <c r="AW358" s="148"/>
      <c r="AX358" s="148"/>
      <c r="AY358" s="148"/>
      <c r="AZ358" s="148"/>
      <c r="BA358" s="148"/>
      <c r="BB358" s="148"/>
      <c r="BC358" s="148"/>
      <c r="BD358" s="148"/>
      <c r="BE358" s="148"/>
      <c r="BF358" s="148"/>
      <c r="BG358" s="148"/>
      <c r="BH358" s="148"/>
      <c r="BI358" s="148"/>
      <c r="BJ358" s="148"/>
      <c r="BK358" s="148"/>
      <c r="BL358" s="148"/>
      <c r="BM358" s="148"/>
      <c r="BN358" s="148"/>
      <c r="BO358" s="148"/>
      <c r="BP358" s="148"/>
      <c r="BQ358" s="148"/>
      <c r="BR358" s="148"/>
      <c r="BS358" s="148"/>
      <c r="BT358" s="148"/>
      <c r="BU358" s="148"/>
      <c r="BV358" s="148"/>
      <c r="BW358" s="148"/>
      <c r="BX358" s="148"/>
      <c r="BY358" s="148"/>
      <c r="BZ358" s="148"/>
      <c r="CA358" s="148"/>
      <c r="CB358" s="148"/>
      <c r="CC358" s="148"/>
      <c r="CD358" s="148"/>
      <c r="CE358" s="148"/>
      <c r="CF358" s="148"/>
      <c r="CG358" s="148"/>
      <c r="CH358" s="148"/>
      <c r="CI358" s="148"/>
      <c r="CJ358" s="148"/>
      <c r="CK358" s="148"/>
      <c r="CL358" s="148"/>
      <c r="CM358" s="148"/>
      <c r="CN358" s="148"/>
      <c r="CO358" s="148"/>
      <c r="CP358" s="148"/>
      <c r="CQ358" s="148"/>
      <c r="CR358" s="148"/>
      <c r="CS358" s="148"/>
      <c r="CT358" s="148"/>
      <c r="CU358" s="148"/>
      <c r="CV358" s="148"/>
      <c r="CW358" s="148"/>
      <c r="CX358" s="148"/>
      <c r="CY358" s="148"/>
      <c r="CZ358" s="148"/>
      <c r="DA358" s="148"/>
      <c r="DB358" s="148"/>
      <c r="DC358" s="148"/>
      <c r="DD358" s="148"/>
      <c r="DE358" s="148"/>
      <c r="DF358" s="148"/>
      <c r="DG358" s="148"/>
      <c r="DH358" s="148"/>
      <c r="DI358" s="148"/>
      <c r="DJ358" s="148"/>
      <c r="DK358" s="148"/>
      <c r="DL358" s="148"/>
      <c r="DM358" s="148"/>
      <c r="DN358" s="148"/>
    </row>
    <row r="359" customFormat="false" ht="12.75" hidden="false" customHeight="false" outlineLevel="0" collapsed="false">
      <c r="A359" s="0" t="s">
        <v>195</v>
      </c>
      <c r="B359" s="0" t="s">
        <v>196</v>
      </c>
      <c r="C359" s="0" t="n">
        <v>36</v>
      </c>
      <c r="D359" s="0" t="s">
        <v>91</v>
      </c>
      <c r="E359" s="15" t="n">
        <v>0</v>
      </c>
      <c r="F359" s="15" t="n">
        <v>0</v>
      </c>
      <c r="G359" s="148" t="n">
        <v>0</v>
      </c>
      <c r="H359" s="148" t="n">
        <v>0</v>
      </c>
      <c r="I359" s="148" t="n">
        <v>0</v>
      </c>
      <c r="J359" s="148" t="n">
        <v>0</v>
      </c>
      <c r="K359" s="148" t="n">
        <v>0</v>
      </c>
      <c r="L359" s="148" t="n">
        <v>0</v>
      </c>
      <c r="M359" s="148" t="n">
        <v>0</v>
      </c>
      <c r="N359" s="148" t="n">
        <v>0</v>
      </c>
      <c r="O359" s="148" t="n">
        <v>0</v>
      </c>
      <c r="P359" s="148" t="n">
        <v>0</v>
      </c>
      <c r="Q359" s="148" t="n">
        <v>0</v>
      </c>
      <c r="R359" s="148" t="n">
        <v>0</v>
      </c>
      <c r="S359" s="148" t="n">
        <v>0</v>
      </c>
      <c r="T359" s="148" t="n">
        <v>0</v>
      </c>
      <c r="U359" s="148" t="n">
        <v>0</v>
      </c>
      <c r="V359" s="148" t="n">
        <v>0</v>
      </c>
      <c r="W359" s="148" t="n">
        <v>0</v>
      </c>
      <c r="X359" s="148" t="n">
        <v>0</v>
      </c>
      <c r="Y359" s="148" t="n">
        <v>0</v>
      </c>
      <c r="Z359" s="148" t="n">
        <v>0</v>
      </c>
      <c r="AA359" s="148" t="n">
        <v>0</v>
      </c>
      <c r="AB359" s="148" t="n">
        <v>0</v>
      </c>
      <c r="AC359" s="148" t="n">
        <v>0</v>
      </c>
      <c r="AD359" s="148" t="n">
        <v>0</v>
      </c>
      <c r="AE359" s="148" t="n">
        <v>0</v>
      </c>
      <c r="AF359" s="148" t="n">
        <v>0</v>
      </c>
      <c r="AG359" s="148" t="n">
        <v>0</v>
      </c>
      <c r="AH359" s="148" t="n">
        <v>0</v>
      </c>
      <c r="AI359" s="148" t="n">
        <v>0</v>
      </c>
      <c r="AJ359" s="148" t="n">
        <v>0</v>
      </c>
      <c r="AK359" s="148"/>
      <c r="AL359" s="148"/>
      <c r="AM359" s="148"/>
      <c r="AN359" s="148"/>
      <c r="AO359" s="148"/>
      <c r="AP359" s="148"/>
      <c r="AQ359" s="148"/>
      <c r="AR359" s="148"/>
      <c r="AS359" s="148"/>
      <c r="AT359" s="148"/>
      <c r="AU359" s="148"/>
      <c r="AV359" s="148"/>
      <c r="AW359" s="148"/>
      <c r="AX359" s="148"/>
      <c r="AY359" s="148"/>
      <c r="AZ359" s="148"/>
      <c r="BA359" s="148"/>
      <c r="BB359" s="148"/>
      <c r="BC359" s="148"/>
      <c r="BD359" s="148"/>
      <c r="BE359" s="148"/>
      <c r="BF359" s="148"/>
      <c r="BG359" s="148"/>
      <c r="BH359" s="148"/>
      <c r="BI359" s="148"/>
      <c r="BJ359" s="148"/>
      <c r="BK359" s="148"/>
      <c r="BL359" s="148"/>
      <c r="BM359" s="148"/>
      <c r="BN359" s="148"/>
      <c r="BO359" s="148"/>
      <c r="BP359" s="148"/>
      <c r="BQ359" s="148"/>
      <c r="BR359" s="148"/>
      <c r="BS359" s="148"/>
      <c r="BT359" s="148"/>
      <c r="BU359" s="148"/>
      <c r="BV359" s="148"/>
      <c r="BW359" s="148"/>
      <c r="BX359" s="148"/>
      <c r="BY359" s="148"/>
      <c r="BZ359" s="148"/>
      <c r="CA359" s="148"/>
      <c r="CB359" s="148"/>
      <c r="CC359" s="148"/>
      <c r="CD359" s="148"/>
      <c r="CE359" s="148"/>
      <c r="CF359" s="148"/>
      <c r="CG359" s="148"/>
      <c r="CH359" s="148"/>
      <c r="CI359" s="148"/>
      <c r="CJ359" s="148"/>
      <c r="CK359" s="148"/>
      <c r="CL359" s="148"/>
      <c r="CM359" s="148"/>
      <c r="CN359" s="148"/>
      <c r="CO359" s="148"/>
      <c r="CP359" s="148"/>
      <c r="CQ359" s="148"/>
      <c r="CR359" s="148"/>
      <c r="CS359" s="148"/>
      <c r="CT359" s="148"/>
      <c r="CU359" s="148"/>
      <c r="CV359" s="148"/>
      <c r="CW359" s="148"/>
      <c r="CX359" s="148"/>
      <c r="CY359" s="148"/>
      <c r="CZ359" s="148"/>
      <c r="DA359" s="148"/>
      <c r="DB359" s="148"/>
      <c r="DC359" s="148"/>
      <c r="DD359" s="148"/>
      <c r="DE359" s="148"/>
      <c r="DF359" s="148"/>
      <c r="DG359" s="148"/>
      <c r="DH359" s="148"/>
      <c r="DI359" s="148"/>
      <c r="DJ359" s="148"/>
      <c r="DK359" s="148"/>
      <c r="DL359" s="148"/>
      <c r="DM359" s="148"/>
      <c r="DN359" s="148"/>
    </row>
    <row r="360" customFormat="false" ht="12.75" hidden="false" customHeight="false" outlineLevel="0" collapsed="false">
      <c r="A360" s="0" t="s">
        <v>195</v>
      </c>
      <c r="B360" s="0" t="s">
        <v>196</v>
      </c>
      <c r="C360" s="0" t="n">
        <v>37</v>
      </c>
      <c r="D360" s="0" t="s">
        <v>92</v>
      </c>
      <c r="E360" s="15" t="n">
        <v>0</v>
      </c>
      <c r="F360" s="15" t="n">
        <v>0</v>
      </c>
      <c r="G360" s="148" t="n">
        <v>0</v>
      </c>
      <c r="H360" s="148" t="n">
        <v>0</v>
      </c>
      <c r="I360" s="148" t="n">
        <v>0</v>
      </c>
      <c r="J360" s="148" t="n">
        <v>0</v>
      </c>
      <c r="K360" s="148" t="n">
        <v>0</v>
      </c>
      <c r="L360" s="148" t="n">
        <v>0</v>
      </c>
      <c r="M360" s="148" t="n">
        <v>0</v>
      </c>
      <c r="N360" s="148" t="n">
        <v>0</v>
      </c>
      <c r="O360" s="148" t="n">
        <v>0</v>
      </c>
      <c r="P360" s="148" t="n">
        <v>0</v>
      </c>
      <c r="Q360" s="148" t="n">
        <v>0</v>
      </c>
      <c r="R360" s="148" t="n">
        <v>0</v>
      </c>
      <c r="S360" s="148" t="n">
        <v>0</v>
      </c>
      <c r="T360" s="148" t="n">
        <v>0</v>
      </c>
      <c r="U360" s="148" t="n">
        <v>0</v>
      </c>
      <c r="V360" s="148" t="n">
        <v>0</v>
      </c>
      <c r="W360" s="148" t="n">
        <v>0</v>
      </c>
      <c r="X360" s="148" t="n">
        <v>0</v>
      </c>
      <c r="Y360" s="148" t="n">
        <v>0</v>
      </c>
      <c r="Z360" s="148" t="n">
        <v>0</v>
      </c>
      <c r="AA360" s="148" t="n">
        <v>0</v>
      </c>
      <c r="AB360" s="148" t="n">
        <v>0</v>
      </c>
      <c r="AC360" s="148" t="n">
        <v>0</v>
      </c>
      <c r="AD360" s="148" t="n">
        <v>0</v>
      </c>
      <c r="AE360" s="148" t="n">
        <v>0</v>
      </c>
      <c r="AF360" s="148" t="n">
        <v>0</v>
      </c>
      <c r="AG360" s="148" t="n">
        <v>0</v>
      </c>
      <c r="AH360" s="148" t="n">
        <v>0</v>
      </c>
      <c r="AI360" s="148" t="n">
        <v>0</v>
      </c>
      <c r="AJ360" s="148" t="n">
        <v>0</v>
      </c>
      <c r="AK360" s="148"/>
      <c r="AL360" s="148"/>
      <c r="AM360" s="148"/>
      <c r="AN360" s="148"/>
      <c r="AO360" s="148"/>
      <c r="AP360" s="148"/>
      <c r="AQ360" s="148"/>
      <c r="AR360" s="148"/>
      <c r="AS360" s="148"/>
      <c r="AT360" s="148"/>
      <c r="AU360" s="148"/>
      <c r="AV360" s="148"/>
      <c r="AW360" s="148"/>
      <c r="AX360" s="148"/>
      <c r="AY360" s="148"/>
      <c r="AZ360" s="148"/>
      <c r="BA360" s="148"/>
      <c r="BB360" s="148"/>
      <c r="BC360" s="148"/>
      <c r="BD360" s="148"/>
      <c r="BE360" s="148"/>
      <c r="BF360" s="148"/>
      <c r="BG360" s="148"/>
      <c r="BH360" s="148"/>
      <c r="BI360" s="148"/>
      <c r="BJ360" s="148"/>
      <c r="BK360" s="148"/>
      <c r="BL360" s="148"/>
      <c r="BM360" s="148"/>
      <c r="BN360" s="148"/>
      <c r="BO360" s="148"/>
      <c r="BP360" s="148"/>
      <c r="BQ360" s="148"/>
      <c r="BR360" s="148"/>
      <c r="BS360" s="148"/>
      <c r="BT360" s="148"/>
      <c r="BU360" s="148"/>
      <c r="BV360" s="148"/>
      <c r="BW360" s="148"/>
      <c r="BX360" s="148"/>
      <c r="BY360" s="148"/>
      <c r="BZ360" s="148"/>
      <c r="CA360" s="148"/>
      <c r="CB360" s="148"/>
      <c r="CC360" s="148"/>
      <c r="CD360" s="148"/>
      <c r="CE360" s="148"/>
      <c r="CF360" s="148"/>
      <c r="CG360" s="148"/>
      <c r="CH360" s="148"/>
      <c r="CI360" s="148"/>
      <c r="CJ360" s="148"/>
      <c r="CK360" s="148"/>
      <c r="CL360" s="148"/>
      <c r="CM360" s="148"/>
      <c r="CN360" s="148"/>
      <c r="CO360" s="148"/>
      <c r="CP360" s="148"/>
      <c r="CQ360" s="148"/>
      <c r="CR360" s="148"/>
      <c r="CS360" s="148"/>
      <c r="CT360" s="148"/>
      <c r="CU360" s="148"/>
      <c r="CV360" s="148"/>
      <c r="CW360" s="148"/>
      <c r="CX360" s="148"/>
      <c r="CY360" s="148"/>
      <c r="CZ360" s="148"/>
      <c r="DA360" s="148"/>
      <c r="DB360" s="148"/>
      <c r="DC360" s="148"/>
      <c r="DD360" s="148"/>
      <c r="DE360" s="148"/>
      <c r="DF360" s="148"/>
      <c r="DG360" s="148"/>
      <c r="DH360" s="148"/>
      <c r="DI360" s="148"/>
      <c r="DJ360" s="148"/>
      <c r="DK360" s="148"/>
      <c r="DL360" s="148"/>
      <c r="DM360" s="148"/>
      <c r="DN360" s="148"/>
    </row>
    <row r="361" customFormat="false" ht="12.75" hidden="false" customHeight="false" outlineLevel="0" collapsed="false">
      <c r="A361" s="0" t="s">
        <v>195</v>
      </c>
      <c r="B361" s="0" t="s">
        <v>196</v>
      </c>
      <c r="C361" s="0" t="n">
        <v>38</v>
      </c>
      <c r="D361" s="0" t="s">
        <v>93</v>
      </c>
      <c r="E361" s="15" t="n">
        <v>0</v>
      </c>
      <c r="F361" s="15" t="n">
        <v>0</v>
      </c>
      <c r="G361" s="148" t="n">
        <v>0</v>
      </c>
      <c r="H361" s="148" t="n">
        <v>0</v>
      </c>
      <c r="I361" s="148" t="n">
        <v>0</v>
      </c>
      <c r="J361" s="148" t="n">
        <v>0</v>
      </c>
      <c r="K361" s="148" t="n">
        <v>0</v>
      </c>
      <c r="L361" s="148" t="n">
        <v>0</v>
      </c>
      <c r="M361" s="148" t="n">
        <v>0</v>
      </c>
      <c r="N361" s="148" t="n">
        <v>0</v>
      </c>
      <c r="O361" s="148" t="n">
        <v>0</v>
      </c>
      <c r="P361" s="148" t="n">
        <v>0</v>
      </c>
      <c r="Q361" s="148" t="n">
        <v>0</v>
      </c>
      <c r="R361" s="148" t="n">
        <v>0</v>
      </c>
      <c r="S361" s="148" t="n">
        <v>0</v>
      </c>
      <c r="T361" s="148" t="n">
        <v>0</v>
      </c>
      <c r="U361" s="148" t="n">
        <v>0</v>
      </c>
      <c r="V361" s="148" t="n">
        <v>0</v>
      </c>
      <c r="W361" s="148" t="n">
        <v>0</v>
      </c>
      <c r="X361" s="148" t="n">
        <v>0</v>
      </c>
      <c r="Y361" s="148" t="n">
        <v>0</v>
      </c>
      <c r="Z361" s="148" t="n">
        <v>0</v>
      </c>
      <c r="AA361" s="148" t="n">
        <v>0</v>
      </c>
      <c r="AB361" s="148" t="n">
        <v>0</v>
      </c>
      <c r="AC361" s="148" t="n">
        <v>0</v>
      </c>
      <c r="AD361" s="148" t="n">
        <v>0</v>
      </c>
      <c r="AE361" s="148" t="n">
        <v>0</v>
      </c>
      <c r="AF361" s="148" t="n">
        <v>0</v>
      </c>
      <c r="AG361" s="148" t="n">
        <v>0</v>
      </c>
      <c r="AH361" s="148" t="n">
        <v>0</v>
      </c>
      <c r="AI361" s="148" t="n">
        <v>0</v>
      </c>
      <c r="AJ361" s="148" t="n">
        <v>0</v>
      </c>
      <c r="AK361" s="148"/>
      <c r="AL361" s="148"/>
      <c r="AM361" s="148"/>
      <c r="AN361" s="148"/>
      <c r="AO361" s="148"/>
      <c r="AP361" s="148"/>
      <c r="AQ361" s="148"/>
      <c r="AR361" s="148"/>
      <c r="AS361" s="148"/>
      <c r="AT361" s="148"/>
      <c r="AU361" s="148"/>
      <c r="AV361" s="148"/>
      <c r="AW361" s="148"/>
      <c r="AX361" s="148"/>
      <c r="AY361" s="148"/>
      <c r="AZ361" s="148"/>
      <c r="BA361" s="148"/>
      <c r="BB361" s="148"/>
      <c r="BC361" s="148"/>
      <c r="BD361" s="148"/>
      <c r="BE361" s="148"/>
      <c r="BF361" s="148"/>
      <c r="BG361" s="148"/>
      <c r="BH361" s="148"/>
      <c r="BI361" s="148"/>
      <c r="BJ361" s="148"/>
      <c r="BK361" s="148"/>
      <c r="BL361" s="148"/>
      <c r="BM361" s="148"/>
      <c r="BN361" s="148"/>
      <c r="BO361" s="148"/>
      <c r="BP361" s="148"/>
      <c r="BQ361" s="148"/>
      <c r="BR361" s="148"/>
      <c r="BS361" s="148"/>
      <c r="BT361" s="148"/>
      <c r="BU361" s="148"/>
      <c r="BV361" s="148"/>
      <c r="BW361" s="148"/>
      <c r="BX361" s="148"/>
      <c r="BY361" s="148"/>
      <c r="BZ361" s="148"/>
      <c r="CA361" s="148"/>
      <c r="CB361" s="148"/>
      <c r="CC361" s="148"/>
      <c r="CD361" s="148"/>
      <c r="CE361" s="148"/>
      <c r="CF361" s="148"/>
      <c r="CG361" s="148"/>
      <c r="CH361" s="148"/>
      <c r="CI361" s="148"/>
      <c r="CJ361" s="148"/>
      <c r="CK361" s="148"/>
      <c r="CL361" s="148"/>
      <c r="CM361" s="148"/>
      <c r="CN361" s="148"/>
      <c r="CO361" s="148"/>
      <c r="CP361" s="148"/>
      <c r="CQ361" s="148"/>
      <c r="CR361" s="148"/>
      <c r="CS361" s="148"/>
      <c r="CT361" s="148"/>
      <c r="CU361" s="148"/>
      <c r="CV361" s="148"/>
      <c r="CW361" s="148"/>
      <c r="CX361" s="148"/>
      <c r="CY361" s="148"/>
      <c r="CZ361" s="148"/>
      <c r="DA361" s="148"/>
      <c r="DB361" s="148"/>
      <c r="DC361" s="148"/>
      <c r="DD361" s="148"/>
      <c r="DE361" s="148"/>
      <c r="DF361" s="148"/>
      <c r="DG361" s="148"/>
      <c r="DH361" s="148"/>
      <c r="DI361" s="148"/>
      <c r="DJ361" s="148"/>
      <c r="DK361" s="148"/>
      <c r="DL361" s="148"/>
      <c r="DM361" s="148"/>
      <c r="DN361" s="148"/>
    </row>
    <row r="362" customFormat="false" ht="12.75" hidden="false" customHeight="false" outlineLevel="0" collapsed="false">
      <c r="A362" s="0" t="s">
        <v>195</v>
      </c>
      <c r="B362" s="0" t="s">
        <v>196</v>
      </c>
      <c r="C362" s="0" t="n">
        <v>39</v>
      </c>
      <c r="D362" s="0" t="s">
        <v>94</v>
      </c>
      <c r="E362" s="15" t="n">
        <v>0</v>
      </c>
      <c r="F362" s="15" t="n">
        <v>0</v>
      </c>
      <c r="G362" s="148" t="n">
        <v>0</v>
      </c>
      <c r="H362" s="148" t="n">
        <v>0</v>
      </c>
      <c r="I362" s="148" t="n">
        <v>0</v>
      </c>
      <c r="J362" s="148" t="n">
        <v>0</v>
      </c>
      <c r="K362" s="148" t="n">
        <v>0</v>
      </c>
      <c r="L362" s="148" t="n">
        <v>0</v>
      </c>
      <c r="M362" s="148" t="n">
        <v>0</v>
      </c>
      <c r="N362" s="148" t="n">
        <v>0</v>
      </c>
      <c r="O362" s="148" t="n">
        <v>0</v>
      </c>
      <c r="P362" s="148" t="n">
        <v>0</v>
      </c>
      <c r="Q362" s="148" t="n">
        <v>0</v>
      </c>
      <c r="R362" s="148" t="n">
        <v>0</v>
      </c>
      <c r="S362" s="148" t="n">
        <v>0</v>
      </c>
      <c r="T362" s="148" t="n">
        <v>0</v>
      </c>
      <c r="U362" s="148" t="n">
        <v>0</v>
      </c>
      <c r="V362" s="148" t="n">
        <v>0</v>
      </c>
      <c r="W362" s="148" t="n">
        <v>0</v>
      </c>
      <c r="X362" s="148" t="n">
        <v>0</v>
      </c>
      <c r="Y362" s="148" t="n">
        <v>0</v>
      </c>
      <c r="Z362" s="148" t="n">
        <v>0</v>
      </c>
      <c r="AA362" s="148" t="n">
        <v>0</v>
      </c>
      <c r="AB362" s="148" t="n">
        <v>0</v>
      </c>
      <c r="AC362" s="148" t="n">
        <v>0</v>
      </c>
      <c r="AD362" s="148" t="n">
        <v>0</v>
      </c>
      <c r="AE362" s="148" t="n">
        <v>0</v>
      </c>
      <c r="AF362" s="148" t="n">
        <v>0</v>
      </c>
      <c r="AG362" s="148" t="n">
        <v>0</v>
      </c>
      <c r="AH362" s="148" t="n">
        <v>0</v>
      </c>
      <c r="AI362" s="148" t="n">
        <v>0</v>
      </c>
      <c r="AJ362" s="148" t="n">
        <v>0</v>
      </c>
      <c r="AK362" s="148"/>
      <c r="AL362" s="148"/>
      <c r="AM362" s="148"/>
      <c r="AN362" s="148"/>
      <c r="AO362" s="148"/>
      <c r="AP362" s="148"/>
      <c r="AQ362" s="148"/>
      <c r="AR362" s="148"/>
      <c r="AS362" s="148"/>
      <c r="AT362" s="148"/>
      <c r="AU362" s="148"/>
      <c r="AV362" s="148"/>
      <c r="AW362" s="148"/>
      <c r="AX362" s="148"/>
      <c r="AY362" s="148"/>
      <c r="AZ362" s="148"/>
      <c r="BA362" s="148"/>
      <c r="BB362" s="148"/>
      <c r="BC362" s="148"/>
      <c r="BD362" s="148"/>
      <c r="BE362" s="148"/>
      <c r="BF362" s="148"/>
      <c r="BG362" s="148"/>
      <c r="BH362" s="148"/>
      <c r="BI362" s="148"/>
      <c r="BJ362" s="148"/>
      <c r="BK362" s="148"/>
      <c r="BL362" s="148"/>
      <c r="BM362" s="148"/>
      <c r="BN362" s="148"/>
      <c r="BO362" s="148"/>
      <c r="BP362" s="148"/>
      <c r="BQ362" s="148"/>
      <c r="BR362" s="148"/>
      <c r="BS362" s="148"/>
      <c r="BT362" s="148"/>
      <c r="BU362" s="148"/>
      <c r="BV362" s="148"/>
      <c r="BW362" s="148"/>
      <c r="BX362" s="148"/>
      <c r="BY362" s="148"/>
      <c r="BZ362" s="148"/>
      <c r="CA362" s="148"/>
      <c r="CB362" s="148"/>
      <c r="CC362" s="148"/>
      <c r="CD362" s="148"/>
      <c r="CE362" s="148"/>
      <c r="CF362" s="148"/>
      <c r="CG362" s="148"/>
      <c r="CH362" s="148"/>
      <c r="CI362" s="148"/>
      <c r="CJ362" s="148"/>
      <c r="CK362" s="148"/>
      <c r="CL362" s="148"/>
      <c r="CM362" s="148"/>
      <c r="CN362" s="148"/>
      <c r="CO362" s="148"/>
      <c r="CP362" s="148"/>
      <c r="CQ362" s="148"/>
      <c r="CR362" s="148"/>
      <c r="CS362" s="148"/>
      <c r="CT362" s="148"/>
      <c r="CU362" s="148"/>
      <c r="CV362" s="148"/>
      <c r="CW362" s="148"/>
      <c r="CX362" s="148"/>
      <c r="CY362" s="148"/>
      <c r="CZ362" s="148"/>
      <c r="DA362" s="148"/>
      <c r="DB362" s="148"/>
      <c r="DC362" s="148"/>
      <c r="DD362" s="148"/>
      <c r="DE362" s="148"/>
      <c r="DF362" s="148"/>
      <c r="DG362" s="148"/>
      <c r="DH362" s="148"/>
      <c r="DI362" s="148"/>
      <c r="DJ362" s="148"/>
      <c r="DK362" s="148"/>
      <c r="DL362" s="148"/>
      <c r="DM362" s="148"/>
      <c r="DN362" s="148"/>
    </row>
    <row r="363" customFormat="false" ht="12.75" hidden="false" customHeight="false" outlineLevel="0" collapsed="false">
      <c r="A363" s="0" t="s">
        <v>195</v>
      </c>
      <c r="B363" s="0" t="s">
        <v>196</v>
      </c>
      <c r="C363" s="0" t="n">
        <v>40</v>
      </c>
      <c r="D363" s="0" t="s">
        <v>95</v>
      </c>
      <c r="E363" s="15" t="n">
        <v>0</v>
      </c>
      <c r="F363" s="15" t="n">
        <v>0</v>
      </c>
      <c r="G363" s="148" t="n">
        <v>0</v>
      </c>
      <c r="H363" s="148" t="n">
        <v>0</v>
      </c>
      <c r="I363" s="148" t="n">
        <v>0</v>
      </c>
      <c r="J363" s="148" t="n">
        <v>0</v>
      </c>
      <c r="K363" s="148" t="n">
        <v>0</v>
      </c>
      <c r="L363" s="148" t="n">
        <v>0</v>
      </c>
      <c r="M363" s="148" t="n">
        <v>0</v>
      </c>
      <c r="N363" s="148" t="n">
        <v>0</v>
      </c>
      <c r="O363" s="148" t="n">
        <v>0</v>
      </c>
      <c r="P363" s="148" t="n">
        <v>0</v>
      </c>
      <c r="Q363" s="148" t="n">
        <v>0</v>
      </c>
      <c r="R363" s="148" t="n">
        <v>0</v>
      </c>
      <c r="S363" s="148" t="n">
        <v>0</v>
      </c>
      <c r="T363" s="148" t="n">
        <v>0</v>
      </c>
      <c r="U363" s="148" t="n">
        <v>0</v>
      </c>
      <c r="V363" s="148" t="n">
        <v>0</v>
      </c>
      <c r="W363" s="148" t="n">
        <v>0</v>
      </c>
      <c r="X363" s="148" t="n">
        <v>0</v>
      </c>
      <c r="Y363" s="148" t="n">
        <v>0</v>
      </c>
      <c r="Z363" s="148" t="n">
        <v>0</v>
      </c>
      <c r="AA363" s="148" t="n">
        <v>0</v>
      </c>
      <c r="AB363" s="148" t="n">
        <v>0</v>
      </c>
      <c r="AC363" s="148" t="n">
        <v>0</v>
      </c>
      <c r="AD363" s="148" t="n">
        <v>0</v>
      </c>
      <c r="AE363" s="148" t="n">
        <v>0</v>
      </c>
      <c r="AF363" s="148" t="n">
        <v>0</v>
      </c>
      <c r="AG363" s="148" t="n">
        <v>0</v>
      </c>
      <c r="AH363" s="148" t="n">
        <v>0</v>
      </c>
      <c r="AI363" s="148" t="n">
        <v>0</v>
      </c>
      <c r="AJ363" s="148" t="n">
        <v>0</v>
      </c>
      <c r="AK363" s="148"/>
      <c r="AL363" s="148"/>
      <c r="AM363" s="148"/>
      <c r="AN363" s="148"/>
      <c r="AO363" s="148"/>
      <c r="AP363" s="148"/>
      <c r="AQ363" s="148"/>
      <c r="AR363" s="148"/>
      <c r="AS363" s="148"/>
      <c r="AT363" s="148"/>
      <c r="AU363" s="148"/>
      <c r="AV363" s="148"/>
      <c r="AW363" s="148"/>
      <c r="AX363" s="148"/>
      <c r="AY363" s="148"/>
      <c r="AZ363" s="148"/>
      <c r="BA363" s="148"/>
      <c r="BB363" s="148"/>
      <c r="BC363" s="148"/>
      <c r="BD363" s="148"/>
      <c r="BE363" s="148"/>
      <c r="BF363" s="148"/>
      <c r="BG363" s="148"/>
      <c r="BH363" s="148"/>
      <c r="BI363" s="148"/>
      <c r="BJ363" s="148"/>
      <c r="BK363" s="148"/>
      <c r="BL363" s="148"/>
      <c r="BM363" s="148"/>
      <c r="BN363" s="148"/>
      <c r="BO363" s="148"/>
      <c r="BP363" s="148"/>
      <c r="BQ363" s="148"/>
      <c r="BR363" s="148"/>
      <c r="BS363" s="148"/>
      <c r="BT363" s="148"/>
      <c r="BU363" s="148"/>
      <c r="BV363" s="148"/>
      <c r="BW363" s="148"/>
      <c r="BX363" s="148"/>
      <c r="BY363" s="148"/>
      <c r="BZ363" s="148"/>
      <c r="CA363" s="148"/>
      <c r="CB363" s="148"/>
      <c r="CC363" s="148"/>
      <c r="CD363" s="148"/>
      <c r="CE363" s="148"/>
      <c r="CF363" s="148"/>
      <c r="CG363" s="148"/>
      <c r="CH363" s="148"/>
      <c r="CI363" s="148"/>
      <c r="CJ363" s="148"/>
      <c r="CK363" s="148"/>
      <c r="CL363" s="148"/>
      <c r="CM363" s="148"/>
      <c r="CN363" s="148"/>
      <c r="CO363" s="148"/>
      <c r="CP363" s="148"/>
      <c r="CQ363" s="148"/>
      <c r="CR363" s="148"/>
      <c r="CS363" s="148"/>
      <c r="CT363" s="148"/>
      <c r="CU363" s="148"/>
      <c r="CV363" s="148"/>
      <c r="CW363" s="148"/>
      <c r="CX363" s="148"/>
      <c r="CY363" s="148"/>
      <c r="CZ363" s="148"/>
      <c r="DA363" s="148"/>
      <c r="DB363" s="148"/>
      <c r="DC363" s="148"/>
      <c r="DD363" s="148"/>
      <c r="DE363" s="148"/>
      <c r="DF363" s="148"/>
      <c r="DG363" s="148"/>
      <c r="DH363" s="148"/>
      <c r="DI363" s="148"/>
      <c r="DJ363" s="148"/>
      <c r="DK363" s="148"/>
      <c r="DL363" s="148"/>
      <c r="DM363" s="148"/>
      <c r="DN363" s="148"/>
    </row>
    <row r="364" customFormat="false" ht="12.75" hidden="false" customHeight="false" outlineLevel="0" collapsed="false">
      <c r="A364" s="0" t="s">
        <v>197</v>
      </c>
      <c r="B364" s="0" t="s">
        <v>198</v>
      </c>
      <c r="C364" s="0" t="n">
        <v>1</v>
      </c>
      <c r="D364" s="0" t="s">
        <v>42</v>
      </c>
      <c r="E364" s="15" t="n">
        <v>0</v>
      </c>
      <c r="F364" s="15" t="n">
        <v>0</v>
      </c>
      <c r="G364" s="148" t="n">
        <v>0</v>
      </c>
      <c r="H364" s="148" t="n">
        <v>0</v>
      </c>
      <c r="I364" s="148" t="n">
        <v>0</v>
      </c>
      <c r="J364" s="148" t="n">
        <v>0</v>
      </c>
      <c r="K364" s="148" t="n">
        <v>0</v>
      </c>
      <c r="L364" s="148" t="n">
        <v>0</v>
      </c>
      <c r="M364" s="148" t="n">
        <v>0</v>
      </c>
      <c r="N364" s="148" t="n">
        <v>0</v>
      </c>
      <c r="O364" s="148" t="n">
        <v>0</v>
      </c>
      <c r="P364" s="148" t="n">
        <v>0</v>
      </c>
      <c r="Q364" s="148" t="n">
        <v>0</v>
      </c>
      <c r="R364" s="148" t="n">
        <v>0</v>
      </c>
      <c r="S364" s="148" t="n">
        <v>0</v>
      </c>
      <c r="T364" s="148" t="n">
        <v>0</v>
      </c>
      <c r="U364" s="148" t="n">
        <v>0</v>
      </c>
      <c r="V364" s="148" t="n">
        <v>0</v>
      </c>
      <c r="W364" s="148" t="n">
        <v>0</v>
      </c>
      <c r="X364" s="148" t="n">
        <v>0</v>
      </c>
      <c r="Y364" s="148" t="n">
        <v>0</v>
      </c>
      <c r="Z364" s="148" t="n">
        <v>0</v>
      </c>
      <c r="AA364" s="148" t="n">
        <v>0</v>
      </c>
      <c r="AB364" s="148" t="n">
        <v>0</v>
      </c>
      <c r="AC364" s="148" t="n">
        <v>0</v>
      </c>
      <c r="AD364" s="148" t="n">
        <v>0</v>
      </c>
      <c r="AE364" s="148" t="n">
        <v>0</v>
      </c>
      <c r="AF364" s="148" t="n">
        <v>0</v>
      </c>
      <c r="AG364" s="148" t="n">
        <v>0</v>
      </c>
      <c r="AH364" s="148" t="n">
        <v>0</v>
      </c>
      <c r="AI364" s="148" t="n">
        <v>0</v>
      </c>
      <c r="AJ364" s="148" t="n">
        <v>0</v>
      </c>
      <c r="AK364" s="148"/>
      <c r="AL364" s="148"/>
      <c r="AM364" s="148"/>
      <c r="AN364" s="148"/>
      <c r="AO364" s="148"/>
      <c r="AP364" s="148"/>
      <c r="AQ364" s="148"/>
      <c r="AR364" s="148"/>
      <c r="AS364" s="148"/>
      <c r="AT364" s="148"/>
      <c r="AU364" s="148"/>
      <c r="AV364" s="148"/>
      <c r="AW364" s="148"/>
      <c r="AX364" s="148"/>
      <c r="AY364" s="148"/>
      <c r="AZ364" s="148"/>
      <c r="BA364" s="148"/>
      <c r="BB364" s="148"/>
      <c r="BC364" s="148"/>
      <c r="BD364" s="148"/>
      <c r="BE364" s="148"/>
      <c r="BF364" s="148"/>
      <c r="BG364" s="148"/>
      <c r="BH364" s="148"/>
      <c r="BI364" s="148"/>
      <c r="BJ364" s="148"/>
      <c r="BK364" s="148"/>
      <c r="BL364" s="148"/>
      <c r="BM364" s="148"/>
      <c r="BN364" s="148"/>
      <c r="BO364" s="148"/>
      <c r="BP364" s="148"/>
      <c r="BQ364" s="148"/>
      <c r="BR364" s="148"/>
      <c r="BS364" s="148"/>
      <c r="BT364" s="148"/>
      <c r="BU364" s="148"/>
      <c r="BV364" s="148"/>
      <c r="BW364" s="148"/>
      <c r="BX364" s="148"/>
      <c r="BY364" s="148"/>
      <c r="BZ364" s="148"/>
      <c r="CA364" s="148"/>
      <c r="CB364" s="148"/>
      <c r="CC364" s="148"/>
      <c r="CD364" s="148"/>
      <c r="CE364" s="148"/>
      <c r="CF364" s="148"/>
      <c r="CG364" s="148"/>
      <c r="CH364" s="148"/>
      <c r="CI364" s="148"/>
      <c r="CJ364" s="148"/>
      <c r="CK364" s="148"/>
      <c r="CL364" s="148"/>
      <c r="CM364" s="148"/>
      <c r="CN364" s="148"/>
      <c r="CO364" s="148"/>
      <c r="CP364" s="148"/>
      <c r="CQ364" s="148"/>
      <c r="CR364" s="148"/>
      <c r="CS364" s="148"/>
      <c r="CT364" s="148"/>
      <c r="CU364" s="148"/>
      <c r="CV364" s="148"/>
      <c r="CW364" s="148"/>
      <c r="CX364" s="148"/>
      <c r="CY364" s="148"/>
      <c r="CZ364" s="148"/>
      <c r="DA364" s="148"/>
      <c r="DB364" s="148"/>
      <c r="DC364" s="148"/>
      <c r="DD364" s="148"/>
      <c r="DE364" s="148"/>
      <c r="DF364" s="148"/>
      <c r="DG364" s="148"/>
      <c r="DH364" s="148"/>
      <c r="DI364" s="148"/>
      <c r="DJ364" s="148"/>
      <c r="DK364" s="148"/>
      <c r="DL364" s="148"/>
      <c r="DM364" s="148"/>
      <c r="DN364" s="148"/>
    </row>
    <row r="365" customFormat="false" ht="12.75" hidden="false" customHeight="false" outlineLevel="0" collapsed="false">
      <c r="A365" s="0" t="s">
        <v>197</v>
      </c>
      <c r="B365" s="0" t="s">
        <v>198</v>
      </c>
      <c r="C365" s="0" t="n">
        <v>2</v>
      </c>
      <c r="D365" s="0" t="s">
        <v>43</v>
      </c>
      <c r="E365" s="15" t="n">
        <v>0</v>
      </c>
      <c r="F365" s="15" t="n">
        <v>0</v>
      </c>
      <c r="G365" s="148" t="n">
        <v>0</v>
      </c>
      <c r="H365" s="148" t="n">
        <v>0</v>
      </c>
      <c r="I365" s="148" t="n">
        <v>0</v>
      </c>
      <c r="J365" s="148" t="n">
        <v>0</v>
      </c>
      <c r="K365" s="148" t="n">
        <v>0</v>
      </c>
      <c r="L365" s="148" t="n">
        <v>0</v>
      </c>
      <c r="M365" s="148" t="n">
        <v>0</v>
      </c>
      <c r="N365" s="148" t="n">
        <v>0</v>
      </c>
      <c r="O365" s="148" t="n">
        <v>0</v>
      </c>
      <c r="P365" s="148" t="n">
        <v>0</v>
      </c>
      <c r="Q365" s="148" t="n">
        <v>0</v>
      </c>
      <c r="R365" s="148" t="n">
        <v>0</v>
      </c>
      <c r="S365" s="148" t="n">
        <v>0</v>
      </c>
      <c r="T365" s="148" t="n">
        <v>0</v>
      </c>
      <c r="U365" s="148" t="n">
        <v>0</v>
      </c>
      <c r="V365" s="148" t="n">
        <v>0</v>
      </c>
      <c r="W365" s="148" t="n">
        <v>0</v>
      </c>
      <c r="X365" s="148" t="n">
        <v>0</v>
      </c>
      <c r="Y365" s="148" t="n">
        <v>0</v>
      </c>
      <c r="Z365" s="148" t="n">
        <v>0</v>
      </c>
      <c r="AA365" s="148" t="n">
        <v>0</v>
      </c>
      <c r="AB365" s="148" t="n">
        <v>0</v>
      </c>
      <c r="AC365" s="148" t="n">
        <v>0</v>
      </c>
      <c r="AD365" s="148" t="n">
        <v>0</v>
      </c>
      <c r="AE365" s="148" t="n">
        <v>0</v>
      </c>
      <c r="AF365" s="148" t="n">
        <v>0</v>
      </c>
      <c r="AG365" s="148" t="n">
        <v>0</v>
      </c>
      <c r="AH365" s="148" t="n">
        <v>0</v>
      </c>
      <c r="AI365" s="148" t="n">
        <v>0</v>
      </c>
      <c r="AJ365" s="148" t="n">
        <v>0</v>
      </c>
      <c r="AK365" s="148"/>
      <c r="AL365" s="148"/>
      <c r="AM365" s="148"/>
      <c r="AN365" s="148"/>
      <c r="AO365" s="148"/>
      <c r="AP365" s="148"/>
      <c r="AQ365" s="148"/>
      <c r="AR365" s="148"/>
      <c r="AS365" s="148"/>
      <c r="AT365" s="148"/>
      <c r="AU365" s="148"/>
      <c r="AV365" s="148"/>
      <c r="AW365" s="148"/>
      <c r="AX365" s="148"/>
      <c r="AY365" s="148"/>
      <c r="AZ365" s="148"/>
      <c r="BA365" s="148"/>
      <c r="BB365" s="148"/>
      <c r="BC365" s="148"/>
      <c r="BD365" s="148"/>
      <c r="BE365" s="148"/>
      <c r="BF365" s="148"/>
      <c r="BG365" s="148"/>
      <c r="BH365" s="148"/>
      <c r="BI365" s="148"/>
      <c r="BJ365" s="148"/>
      <c r="BK365" s="148"/>
      <c r="BL365" s="148"/>
      <c r="BM365" s="148"/>
      <c r="BN365" s="148"/>
      <c r="BO365" s="148"/>
      <c r="BP365" s="148"/>
      <c r="BQ365" s="148"/>
      <c r="BR365" s="148"/>
      <c r="BS365" s="148"/>
      <c r="BT365" s="148"/>
      <c r="BU365" s="148"/>
      <c r="BV365" s="148"/>
      <c r="BW365" s="148"/>
      <c r="BX365" s="148"/>
      <c r="BY365" s="148"/>
      <c r="BZ365" s="148"/>
      <c r="CA365" s="148"/>
      <c r="CB365" s="148"/>
      <c r="CC365" s="148"/>
      <c r="CD365" s="148"/>
      <c r="CE365" s="148"/>
      <c r="CF365" s="148"/>
      <c r="CG365" s="148"/>
      <c r="CH365" s="148"/>
      <c r="CI365" s="148"/>
      <c r="CJ365" s="148"/>
      <c r="CK365" s="148"/>
      <c r="CL365" s="148"/>
      <c r="CM365" s="148"/>
      <c r="CN365" s="148"/>
      <c r="CO365" s="148"/>
      <c r="CP365" s="148"/>
      <c r="CQ365" s="148"/>
      <c r="CR365" s="148"/>
      <c r="CS365" s="148"/>
      <c r="CT365" s="148"/>
      <c r="CU365" s="148"/>
      <c r="CV365" s="148"/>
      <c r="CW365" s="148"/>
      <c r="CX365" s="148"/>
      <c r="CY365" s="148"/>
      <c r="CZ365" s="148"/>
      <c r="DA365" s="148"/>
      <c r="DB365" s="148"/>
      <c r="DC365" s="148"/>
      <c r="DD365" s="148"/>
      <c r="DE365" s="148"/>
      <c r="DF365" s="148"/>
      <c r="DG365" s="148"/>
      <c r="DH365" s="148"/>
      <c r="DI365" s="148"/>
      <c r="DJ365" s="148"/>
      <c r="DK365" s="148"/>
      <c r="DL365" s="148"/>
      <c r="DM365" s="148"/>
      <c r="DN365" s="148"/>
    </row>
    <row r="366" customFormat="false" ht="12.75" hidden="false" customHeight="false" outlineLevel="0" collapsed="false">
      <c r="A366" s="0" t="s">
        <v>197</v>
      </c>
      <c r="B366" s="0" t="s">
        <v>198</v>
      </c>
      <c r="C366" s="0" t="n">
        <v>3</v>
      </c>
      <c r="D366" s="0" t="s">
        <v>44</v>
      </c>
      <c r="E366" s="15" t="n">
        <v>0</v>
      </c>
      <c r="F366" s="15" t="n">
        <v>0</v>
      </c>
      <c r="G366" s="148" t="n">
        <v>0</v>
      </c>
      <c r="H366" s="148" t="n">
        <v>0</v>
      </c>
      <c r="I366" s="148" t="n">
        <v>0</v>
      </c>
      <c r="J366" s="148" t="n">
        <v>0</v>
      </c>
      <c r="K366" s="148" t="n">
        <v>0</v>
      </c>
      <c r="L366" s="148" t="n">
        <v>0</v>
      </c>
      <c r="M366" s="148" t="n">
        <v>0</v>
      </c>
      <c r="N366" s="148" t="n">
        <v>0</v>
      </c>
      <c r="O366" s="148" t="n">
        <v>0</v>
      </c>
      <c r="P366" s="148" t="n">
        <v>0</v>
      </c>
      <c r="Q366" s="148" t="n">
        <v>0</v>
      </c>
      <c r="R366" s="148" t="n">
        <v>0</v>
      </c>
      <c r="S366" s="148" t="n">
        <v>0</v>
      </c>
      <c r="T366" s="148" t="n">
        <v>0</v>
      </c>
      <c r="U366" s="148" t="n">
        <v>0</v>
      </c>
      <c r="V366" s="148" t="n">
        <v>0</v>
      </c>
      <c r="W366" s="148" t="n">
        <v>0</v>
      </c>
      <c r="X366" s="148" t="n">
        <v>0</v>
      </c>
      <c r="Y366" s="148" t="n">
        <v>0</v>
      </c>
      <c r="Z366" s="148" t="n">
        <v>0</v>
      </c>
      <c r="AA366" s="148" t="n">
        <v>0</v>
      </c>
      <c r="AB366" s="148" t="n">
        <v>0</v>
      </c>
      <c r="AC366" s="148" t="n">
        <v>0</v>
      </c>
      <c r="AD366" s="148" t="n">
        <v>0</v>
      </c>
      <c r="AE366" s="148" t="n">
        <v>0</v>
      </c>
      <c r="AF366" s="148" t="n">
        <v>0</v>
      </c>
      <c r="AG366" s="148" t="n">
        <v>0</v>
      </c>
      <c r="AH366" s="148" t="n">
        <v>0</v>
      </c>
      <c r="AI366" s="148" t="n">
        <v>0</v>
      </c>
      <c r="AJ366" s="148" t="n">
        <v>0</v>
      </c>
      <c r="AK366" s="148"/>
      <c r="AL366" s="148"/>
      <c r="AM366" s="148"/>
      <c r="AN366" s="148"/>
      <c r="AO366" s="148"/>
      <c r="AP366" s="148"/>
      <c r="AQ366" s="148"/>
      <c r="AR366" s="148"/>
      <c r="AS366" s="148"/>
      <c r="AT366" s="148"/>
      <c r="AU366" s="148"/>
      <c r="AV366" s="148"/>
      <c r="AW366" s="148"/>
      <c r="AX366" s="148"/>
      <c r="AY366" s="148"/>
      <c r="AZ366" s="148"/>
      <c r="BA366" s="148"/>
      <c r="BB366" s="148"/>
      <c r="BC366" s="148"/>
      <c r="BD366" s="148"/>
      <c r="BE366" s="148"/>
      <c r="BF366" s="148"/>
      <c r="BG366" s="148"/>
      <c r="BH366" s="148"/>
      <c r="BI366" s="148"/>
      <c r="BJ366" s="148"/>
      <c r="BK366" s="148"/>
      <c r="BL366" s="148"/>
      <c r="BM366" s="148"/>
      <c r="BN366" s="148"/>
      <c r="BO366" s="148"/>
      <c r="BP366" s="148"/>
      <c r="BQ366" s="148"/>
      <c r="BR366" s="148"/>
      <c r="BS366" s="148"/>
      <c r="BT366" s="148"/>
      <c r="BU366" s="148"/>
      <c r="BV366" s="148"/>
      <c r="BW366" s="148"/>
      <c r="BX366" s="148"/>
      <c r="BY366" s="148"/>
      <c r="BZ366" s="148"/>
      <c r="CA366" s="148"/>
      <c r="CB366" s="148"/>
      <c r="CC366" s="148"/>
      <c r="CD366" s="148"/>
      <c r="CE366" s="148"/>
      <c r="CF366" s="148"/>
      <c r="CG366" s="148"/>
      <c r="CH366" s="148"/>
      <c r="CI366" s="148"/>
      <c r="CJ366" s="148"/>
      <c r="CK366" s="148"/>
      <c r="CL366" s="148"/>
      <c r="CM366" s="148"/>
      <c r="CN366" s="148"/>
      <c r="CO366" s="148"/>
      <c r="CP366" s="148"/>
      <c r="CQ366" s="148"/>
      <c r="CR366" s="148"/>
      <c r="CS366" s="148"/>
      <c r="CT366" s="148"/>
      <c r="CU366" s="148"/>
      <c r="CV366" s="148"/>
      <c r="CW366" s="148"/>
      <c r="CX366" s="148"/>
      <c r="CY366" s="148"/>
      <c r="CZ366" s="148"/>
      <c r="DA366" s="148"/>
      <c r="DB366" s="148"/>
      <c r="DC366" s="148"/>
      <c r="DD366" s="148"/>
      <c r="DE366" s="148"/>
      <c r="DF366" s="148"/>
      <c r="DG366" s="148"/>
      <c r="DH366" s="148"/>
      <c r="DI366" s="148"/>
      <c r="DJ366" s="148"/>
      <c r="DK366" s="148"/>
      <c r="DL366" s="148"/>
      <c r="DM366" s="148"/>
      <c r="DN366" s="148"/>
    </row>
    <row r="367" customFormat="false" ht="12.75" hidden="false" customHeight="false" outlineLevel="0" collapsed="false">
      <c r="A367" s="0" t="s">
        <v>197</v>
      </c>
      <c r="B367" s="0" t="s">
        <v>198</v>
      </c>
      <c r="C367" s="0" t="n">
        <v>4</v>
      </c>
      <c r="D367" s="0" t="s">
        <v>45</v>
      </c>
      <c r="E367" s="15" t="n">
        <v>0</v>
      </c>
      <c r="F367" s="15" t="n">
        <v>0</v>
      </c>
      <c r="G367" s="148" t="n">
        <v>0</v>
      </c>
      <c r="H367" s="148" t="n">
        <v>0</v>
      </c>
      <c r="I367" s="148" t="n">
        <v>0</v>
      </c>
      <c r="J367" s="148" t="n">
        <v>0</v>
      </c>
      <c r="K367" s="148" t="n">
        <v>0</v>
      </c>
      <c r="L367" s="148" t="n">
        <v>0</v>
      </c>
      <c r="M367" s="148" t="n">
        <v>0</v>
      </c>
      <c r="N367" s="148" t="n">
        <v>0</v>
      </c>
      <c r="O367" s="148" t="n">
        <v>0</v>
      </c>
      <c r="P367" s="148" t="n">
        <v>0</v>
      </c>
      <c r="Q367" s="148" t="n">
        <v>0</v>
      </c>
      <c r="R367" s="148" t="n">
        <v>0</v>
      </c>
      <c r="S367" s="148" t="n">
        <v>0</v>
      </c>
      <c r="T367" s="148" t="n">
        <v>0</v>
      </c>
      <c r="U367" s="148" t="n">
        <v>0</v>
      </c>
      <c r="V367" s="148" t="n">
        <v>0</v>
      </c>
      <c r="W367" s="148" t="n">
        <v>0</v>
      </c>
      <c r="X367" s="148" t="n">
        <v>0</v>
      </c>
      <c r="Y367" s="148" t="n">
        <v>0</v>
      </c>
      <c r="Z367" s="148" t="n">
        <v>0</v>
      </c>
      <c r="AA367" s="148" t="n">
        <v>0</v>
      </c>
      <c r="AB367" s="148" t="n">
        <v>0</v>
      </c>
      <c r="AC367" s="148" t="n">
        <v>0</v>
      </c>
      <c r="AD367" s="148" t="n">
        <v>0</v>
      </c>
      <c r="AE367" s="148" t="n">
        <v>0</v>
      </c>
      <c r="AF367" s="148" t="n">
        <v>0</v>
      </c>
      <c r="AG367" s="148" t="n">
        <v>0</v>
      </c>
      <c r="AH367" s="148" t="n">
        <v>0</v>
      </c>
      <c r="AI367" s="148" t="n">
        <v>0</v>
      </c>
      <c r="AJ367" s="148" t="n">
        <v>0</v>
      </c>
      <c r="AK367" s="148"/>
      <c r="AL367" s="148"/>
      <c r="AM367" s="148"/>
      <c r="AN367" s="148"/>
      <c r="AO367" s="148"/>
      <c r="AP367" s="148"/>
      <c r="AQ367" s="148"/>
      <c r="AR367" s="148"/>
      <c r="AS367" s="148"/>
      <c r="AT367" s="148"/>
      <c r="AU367" s="148"/>
      <c r="AV367" s="148"/>
      <c r="AW367" s="148"/>
      <c r="AX367" s="148"/>
      <c r="AY367" s="148"/>
      <c r="AZ367" s="148"/>
      <c r="BA367" s="148"/>
      <c r="BB367" s="148"/>
      <c r="BC367" s="148"/>
      <c r="BD367" s="148"/>
      <c r="BE367" s="148"/>
      <c r="BF367" s="148"/>
      <c r="BG367" s="148"/>
      <c r="BH367" s="148"/>
      <c r="BI367" s="148"/>
      <c r="BJ367" s="148"/>
      <c r="BK367" s="148"/>
      <c r="BL367" s="148"/>
      <c r="BM367" s="148"/>
      <c r="BN367" s="148"/>
      <c r="BO367" s="148"/>
      <c r="BP367" s="148"/>
      <c r="BQ367" s="148"/>
      <c r="BR367" s="148"/>
      <c r="BS367" s="148"/>
      <c r="BT367" s="148"/>
      <c r="BU367" s="148"/>
      <c r="BV367" s="148"/>
      <c r="BW367" s="148"/>
      <c r="BX367" s="148"/>
      <c r="BY367" s="148"/>
      <c r="BZ367" s="148"/>
      <c r="CA367" s="148"/>
      <c r="CB367" s="148"/>
      <c r="CC367" s="148"/>
      <c r="CD367" s="148"/>
      <c r="CE367" s="148"/>
      <c r="CF367" s="148"/>
      <c r="CG367" s="148"/>
      <c r="CH367" s="148"/>
      <c r="CI367" s="148"/>
      <c r="CJ367" s="148"/>
      <c r="CK367" s="148"/>
      <c r="CL367" s="148"/>
      <c r="CM367" s="148"/>
      <c r="CN367" s="148"/>
      <c r="CO367" s="148"/>
      <c r="CP367" s="148"/>
      <c r="CQ367" s="148"/>
      <c r="CR367" s="148"/>
      <c r="CS367" s="148"/>
      <c r="CT367" s="148"/>
      <c r="CU367" s="148"/>
      <c r="CV367" s="148"/>
      <c r="CW367" s="148"/>
      <c r="CX367" s="148"/>
      <c r="CY367" s="148"/>
      <c r="CZ367" s="148"/>
      <c r="DA367" s="148"/>
      <c r="DB367" s="148"/>
      <c r="DC367" s="148"/>
      <c r="DD367" s="148"/>
      <c r="DE367" s="148"/>
      <c r="DF367" s="148"/>
      <c r="DG367" s="148"/>
      <c r="DH367" s="148"/>
      <c r="DI367" s="148"/>
      <c r="DJ367" s="148"/>
      <c r="DK367" s="148"/>
      <c r="DL367" s="148"/>
      <c r="DM367" s="148"/>
      <c r="DN367" s="148"/>
    </row>
    <row r="368" customFormat="false" ht="12.75" hidden="false" customHeight="false" outlineLevel="0" collapsed="false">
      <c r="A368" s="0" t="s">
        <v>197</v>
      </c>
      <c r="B368" s="0" t="s">
        <v>198</v>
      </c>
      <c r="C368" s="0" t="n">
        <v>5</v>
      </c>
      <c r="D368" s="0" t="s">
        <v>175</v>
      </c>
      <c r="E368" s="15" t="n">
        <v>0</v>
      </c>
      <c r="F368" s="15" t="n">
        <v>0</v>
      </c>
      <c r="G368" s="148" t="n">
        <v>0</v>
      </c>
      <c r="H368" s="148" t="n">
        <v>0</v>
      </c>
      <c r="I368" s="148" t="n">
        <v>0</v>
      </c>
      <c r="J368" s="148" t="n">
        <v>0</v>
      </c>
      <c r="K368" s="148" t="n">
        <v>0</v>
      </c>
      <c r="L368" s="148" t="n">
        <v>0</v>
      </c>
      <c r="M368" s="148" t="n">
        <v>0</v>
      </c>
      <c r="N368" s="148" t="n">
        <v>0</v>
      </c>
      <c r="O368" s="148" t="n">
        <v>0</v>
      </c>
      <c r="P368" s="148" t="n">
        <v>0</v>
      </c>
      <c r="Q368" s="148" t="n">
        <v>0</v>
      </c>
      <c r="R368" s="148" t="n">
        <v>0</v>
      </c>
      <c r="S368" s="148" t="n">
        <v>0</v>
      </c>
      <c r="T368" s="148" t="n">
        <v>0</v>
      </c>
      <c r="U368" s="148" t="n">
        <v>0</v>
      </c>
      <c r="V368" s="148" t="n">
        <v>0</v>
      </c>
      <c r="W368" s="148" t="n">
        <v>0</v>
      </c>
      <c r="X368" s="148" t="n">
        <v>0</v>
      </c>
      <c r="Y368" s="148" t="n">
        <v>0</v>
      </c>
      <c r="Z368" s="148" t="n">
        <v>0</v>
      </c>
      <c r="AA368" s="148" t="n">
        <v>0</v>
      </c>
      <c r="AB368" s="148" t="n">
        <v>0</v>
      </c>
      <c r="AC368" s="148" t="n">
        <v>0</v>
      </c>
      <c r="AD368" s="148" t="n">
        <v>0</v>
      </c>
      <c r="AE368" s="148" t="n">
        <v>0</v>
      </c>
      <c r="AF368" s="148" t="n">
        <v>0</v>
      </c>
      <c r="AG368" s="148" t="n">
        <v>0</v>
      </c>
      <c r="AH368" s="148" t="n">
        <v>0</v>
      </c>
      <c r="AI368" s="148" t="n">
        <v>0</v>
      </c>
      <c r="AJ368" s="148" t="n">
        <v>0</v>
      </c>
      <c r="AK368" s="148"/>
      <c r="AL368" s="148"/>
      <c r="AM368" s="148"/>
      <c r="AN368" s="148"/>
      <c r="AO368" s="148"/>
      <c r="AP368" s="148"/>
      <c r="AQ368" s="148"/>
      <c r="AR368" s="148"/>
      <c r="AS368" s="148"/>
      <c r="AT368" s="148"/>
      <c r="AU368" s="148"/>
      <c r="AV368" s="148"/>
      <c r="AW368" s="148"/>
      <c r="AX368" s="148"/>
      <c r="AY368" s="148"/>
      <c r="AZ368" s="148"/>
      <c r="BA368" s="148"/>
      <c r="BB368" s="148"/>
      <c r="BC368" s="148"/>
      <c r="BD368" s="148"/>
      <c r="BE368" s="148"/>
      <c r="BF368" s="148"/>
      <c r="BG368" s="148"/>
      <c r="BH368" s="148"/>
      <c r="BI368" s="148"/>
      <c r="BJ368" s="148"/>
      <c r="BK368" s="148"/>
      <c r="BL368" s="148"/>
      <c r="BM368" s="148"/>
      <c r="BN368" s="148"/>
      <c r="BO368" s="148"/>
      <c r="BP368" s="148"/>
      <c r="BQ368" s="148"/>
      <c r="BR368" s="148"/>
      <c r="BS368" s="148"/>
      <c r="BT368" s="148"/>
      <c r="BU368" s="148"/>
      <c r="BV368" s="148"/>
      <c r="BW368" s="148"/>
      <c r="BX368" s="148"/>
      <c r="BY368" s="148"/>
      <c r="BZ368" s="148"/>
      <c r="CA368" s="148"/>
      <c r="CB368" s="148"/>
      <c r="CC368" s="148"/>
      <c r="CD368" s="148"/>
      <c r="CE368" s="148"/>
      <c r="CF368" s="148"/>
      <c r="CG368" s="148"/>
      <c r="CH368" s="148"/>
      <c r="CI368" s="148"/>
      <c r="CJ368" s="148"/>
      <c r="CK368" s="148"/>
      <c r="CL368" s="148"/>
      <c r="CM368" s="148"/>
      <c r="CN368" s="148"/>
      <c r="CO368" s="148"/>
      <c r="CP368" s="148"/>
      <c r="CQ368" s="148"/>
      <c r="CR368" s="148"/>
      <c r="CS368" s="148"/>
      <c r="CT368" s="148"/>
      <c r="CU368" s="148"/>
      <c r="CV368" s="148"/>
      <c r="CW368" s="148"/>
      <c r="CX368" s="148"/>
      <c r="CY368" s="148"/>
      <c r="CZ368" s="148"/>
      <c r="DA368" s="148"/>
      <c r="DB368" s="148"/>
      <c r="DC368" s="148"/>
      <c r="DD368" s="148"/>
      <c r="DE368" s="148"/>
      <c r="DF368" s="148"/>
      <c r="DG368" s="148"/>
      <c r="DH368" s="148"/>
      <c r="DI368" s="148"/>
      <c r="DJ368" s="148"/>
      <c r="DK368" s="148"/>
      <c r="DL368" s="148"/>
      <c r="DM368" s="148"/>
      <c r="DN368" s="148"/>
    </row>
    <row r="369" customFormat="false" ht="12.75" hidden="false" customHeight="false" outlineLevel="0" collapsed="false">
      <c r="A369" s="0" t="s">
        <v>197</v>
      </c>
      <c r="B369" s="0" t="s">
        <v>198</v>
      </c>
      <c r="C369" s="0" t="n">
        <v>6</v>
      </c>
      <c r="D369" s="0" t="s">
        <v>42</v>
      </c>
      <c r="E369" s="15" t="n">
        <v>0</v>
      </c>
      <c r="F369" s="15" t="n">
        <v>0</v>
      </c>
      <c r="G369" s="148" t="n">
        <v>0</v>
      </c>
      <c r="H369" s="148" t="n">
        <v>0</v>
      </c>
      <c r="I369" s="148" t="n">
        <v>0</v>
      </c>
      <c r="J369" s="148" t="n">
        <v>0</v>
      </c>
      <c r="K369" s="148" t="n">
        <v>0</v>
      </c>
      <c r="L369" s="148" t="n">
        <v>0</v>
      </c>
      <c r="M369" s="148" t="n">
        <v>0</v>
      </c>
      <c r="N369" s="148" t="n">
        <v>0</v>
      </c>
      <c r="O369" s="148" t="n">
        <v>0</v>
      </c>
      <c r="P369" s="148" t="n">
        <v>0</v>
      </c>
      <c r="Q369" s="148" t="n">
        <v>0</v>
      </c>
      <c r="R369" s="148" t="n">
        <v>0</v>
      </c>
      <c r="S369" s="148" t="n">
        <v>0</v>
      </c>
      <c r="T369" s="148" t="n">
        <v>0</v>
      </c>
      <c r="U369" s="148" t="n">
        <v>0</v>
      </c>
      <c r="V369" s="148" t="n">
        <v>0</v>
      </c>
      <c r="W369" s="148" t="n">
        <v>0</v>
      </c>
      <c r="X369" s="148" t="n">
        <v>0</v>
      </c>
      <c r="Y369" s="148" t="n">
        <v>0</v>
      </c>
      <c r="Z369" s="148" t="n">
        <v>0</v>
      </c>
      <c r="AA369" s="148" t="n">
        <v>0</v>
      </c>
      <c r="AB369" s="148" t="n">
        <v>0</v>
      </c>
      <c r="AC369" s="148" t="n">
        <v>0</v>
      </c>
      <c r="AD369" s="148" t="n">
        <v>0</v>
      </c>
      <c r="AE369" s="148" t="n">
        <v>0</v>
      </c>
      <c r="AF369" s="148" t="n">
        <v>0</v>
      </c>
      <c r="AG369" s="148" t="n">
        <v>0</v>
      </c>
      <c r="AH369" s="148" t="n">
        <v>0</v>
      </c>
      <c r="AI369" s="148" t="n">
        <v>0</v>
      </c>
      <c r="AJ369" s="148" t="n">
        <v>0</v>
      </c>
      <c r="AK369" s="148"/>
      <c r="AL369" s="148"/>
      <c r="AM369" s="148"/>
      <c r="AN369" s="148"/>
      <c r="AO369" s="148"/>
      <c r="AP369" s="148"/>
      <c r="AQ369" s="148"/>
      <c r="AR369" s="148"/>
      <c r="AS369" s="148"/>
      <c r="AT369" s="148"/>
      <c r="AU369" s="148"/>
      <c r="AV369" s="148"/>
      <c r="AW369" s="148"/>
      <c r="AX369" s="148"/>
      <c r="AY369" s="148"/>
      <c r="AZ369" s="148"/>
      <c r="BA369" s="148"/>
      <c r="BB369" s="148"/>
      <c r="BC369" s="148"/>
      <c r="BD369" s="148"/>
      <c r="BE369" s="148"/>
      <c r="BF369" s="148"/>
      <c r="BG369" s="148"/>
      <c r="BH369" s="148"/>
      <c r="BI369" s="148"/>
      <c r="BJ369" s="148"/>
      <c r="BK369" s="148"/>
      <c r="BL369" s="148"/>
      <c r="BM369" s="148"/>
      <c r="BN369" s="148"/>
      <c r="BO369" s="148"/>
      <c r="BP369" s="148"/>
      <c r="BQ369" s="148"/>
      <c r="BR369" s="148"/>
      <c r="BS369" s="148"/>
      <c r="BT369" s="148"/>
      <c r="BU369" s="148"/>
      <c r="BV369" s="148"/>
      <c r="BW369" s="148"/>
      <c r="BX369" s="148"/>
      <c r="BY369" s="148"/>
      <c r="BZ369" s="148"/>
      <c r="CA369" s="148"/>
      <c r="CB369" s="148"/>
      <c r="CC369" s="148"/>
      <c r="CD369" s="148"/>
      <c r="CE369" s="148"/>
      <c r="CF369" s="148"/>
      <c r="CG369" s="148"/>
      <c r="CH369" s="148"/>
      <c r="CI369" s="148"/>
      <c r="CJ369" s="148"/>
      <c r="CK369" s="148"/>
      <c r="CL369" s="148"/>
      <c r="CM369" s="148"/>
      <c r="CN369" s="148"/>
      <c r="CO369" s="148"/>
      <c r="CP369" s="148"/>
      <c r="CQ369" s="148"/>
      <c r="CR369" s="148"/>
      <c r="CS369" s="148"/>
      <c r="CT369" s="148"/>
      <c r="CU369" s="148"/>
      <c r="CV369" s="148"/>
      <c r="CW369" s="148"/>
      <c r="CX369" s="148"/>
      <c r="CY369" s="148"/>
      <c r="CZ369" s="148"/>
      <c r="DA369" s="148"/>
      <c r="DB369" s="148"/>
      <c r="DC369" s="148"/>
      <c r="DD369" s="148"/>
      <c r="DE369" s="148"/>
      <c r="DF369" s="148"/>
      <c r="DG369" s="148"/>
      <c r="DH369" s="148"/>
      <c r="DI369" s="148"/>
      <c r="DJ369" s="148"/>
      <c r="DK369" s="148"/>
      <c r="DL369" s="148"/>
      <c r="DM369" s="148"/>
      <c r="DN369" s="148"/>
    </row>
    <row r="370" customFormat="false" ht="12.75" hidden="false" customHeight="false" outlineLevel="0" collapsed="false">
      <c r="A370" s="0" t="s">
        <v>197</v>
      </c>
      <c r="B370" s="0" t="s">
        <v>198</v>
      </c>
      <c r="C370" s="0" t="n">
        <v>7</v>
      </c>
      <c r="D370" s="0" t="s">
        <v>43</v>
      </c>
      <c r="E370" s="15" t="n">
        <v>0</v>
      </c>
      <c r="F370" s="15" t="n">
        <v>0</v>
      </c>
      <c r="G370" s="148" t="n">
        <v>0</v>
      </c>
      <c r="H370" s="148" t="n">
        <v>0</v>
      </c>
      <c r="I370" s="148" t="n">
        <v>0</v>
      </c>
      <c r="J370" s="148" t="n">
        <v>0</v>
      </c>
      <c r="K370" s="148" t="n">
        <v>0</v>
      </c>
      <c r="L370" s="148" t="n">
        <v>0</v>
      </c>
      <c r="M370" s="148" t="n">
        <v>0</v>
      </c>
      <c r="N370" s="148" t="n">
        <v>0</v>
      </c>
      <c r="O370" s="148" t="n">
        <v>0</v>
      </c>
      <c r="P370" s="148" t="n">
        <v>0</v>
      </c>
      <c r="Q370" s="148" t="n">
        <v>0</v>
      </c>
      <c r="R370" s="148" t="n">
        <v>0</v>
      </c>
      <c r="S370" s="148" t="n">
        <v>0</v>
      </c>
      <c r="T370" s="148" t="n">
        <v>0</v>
      </c>
      <c r="U370" s="148" t="n">
        <v>0</v>
      </c>
      <c r="V370" s="148" t="n">
        <v>0</v>
      </c>
      <c r="W370" s="148" t="n">
        <v>0</v>
      </c>
      <c r="X370" s="148" t="n">
        <v>0</v>
      </c>
      <c r="Y370" s="148" t="n">
        <v>0</v>
      </c>
      <c r="Z370" s="148" t="n">
        <v>0</v>
      </c>
      <c r="AA370" s="148" t="n">
        <v>0</v>
      </c>
      <c r="AB370" s="148" t="n">
        <v>0</v>
      </c>
      <c r="AC370" s="148" t="n">
        <v>0</v>
      </c>
      <c r="AD370" s="148" t="n">
        <v>0</v>
      </c>
      <c r="AE370" s="148" t="n">
        <v>0</v>
      </c>
      <c r="AF370" s="148" t="n">
        <v>0</v>
      </c>
      <c r="AG370" s="148" t="n">
        <v>0</v>
      </c>
      <c r="AH370" s="148" t="n">
        <v>0</v>
      </c>
      <c r="AI370" s="148" t="n">
        <v>0</v>
      </c>
      <c r="AJ370" s="148" t="n">
        <v>0</v>
      </c>
      <c r="AK370" s="148"/>
      <c r="AL370" s="148"/>
      <c r="AM370" s="148"/>
      <c r="AN370" s="148"/>
      <c r="AO370" s="148"/>
      <c r="AP370" s="148"/>
      <c r="AQ370" s="148"/>
      <c r="AR370" s="148"/>
      <c r="AS370" s="148"/>
      <c r="AT370" s="148"/>
      <c r="AU370" s="148"/>
      <c r="AV370" s="148"/>
      <c r="AW370" s="148"/>
      <c r="AX370" s="148"/>
      <c r="AY370" s="148"/>
      <c r="AZ370" s="148"/>
      <c r="BA370" s="148"/>
      <c r="BB370" s="148"/>
      <c r="BC370" s="148"/>
      <c r="BD370" s="148"/>
      <c r="BE370" s="148"/>
      <c r="BF370" s="148"/>
      <c r="BG370" s="148"/>
      <c r="BH370" s="148"/>
      <c r="BI370" s="148"/>
      <c r="BJ370" s="148"/>
      <c r="BK370" s="148"/>
      <c r="BL370" s="148"/>
      <c r="BM370" s="148"/>
      <c r="BN370" s="148"/>
      <c r="BO370" s="148"/>
      <c r="BP370" s="148"/>
      <c r="BQ370" s="148"/>
      <c r="BR370" s="148"/>
      <c r="BS370" s="148"/>
      <c r="BT370" s="148"/>
      <c r="BU370" s="148"/>
      <c r="BV370" s="148"/>
      <c r="BW370" s="148"/>
      <c r="BX370" s="148"/>
      <c r="BY370" s="148"/>
      <c r="BZ370" s="148"/>
      <c r="CA370" s="148"/>
      <c r="CB370" s="148"/>
      <c r="CC370" s="148"/>
      <c r="CD370" s="148"/>
      <c r="CE370" s="148"/>
      <c r="CF370" s="148"/>
      <c r="CG370" s="148"/>
      <c r="CH370" s="148"/>
      <c r="CI370" s="148"/>
      <c r="CJ370" s="148"/>
      <c r="CK370" s="148"/>
      <c r="CL370" s="148"/>
      <c r="CM370" s="148"/>
      <c r="CN370" s="148"/>
      <c r="CO370" s="148"/>
      <c r="CP370" s="148"/>
      <c r="CQ370" s="148"/>
      <c r="CR370" s="148"/>
      <c r="CS370" s="148"/>
      <c r="CT370" s="148"/>
      <c r="CU370" s="148"/>
      <c r="CV370" s="148"/>
      <c r="CW370" s="148"/>
      <c r="CX370" s="148"/>
      <c r="CY370" s="148"/>
      <c r="CZ370" s="148"/>
      <c r="DA370" s="148"/>
      <c r="DB370" s="148"/>
      <c r="DC370" s="148"/>
      <c r="DD370" s="148"/>
      <c r="DE370" s="148"/>
      <c r="DF370" s="148"/>
      <c r="DG370" s="148"/>
      <c r="DH370" s="148"/>
      <c r="DI370" s="148"/>
      <c r="DJ370" s="148"/>
      <c r="DK370" s="148"/>
      <c r="DL370" s="148"/>
      <c r="DM370" s="148"/>
      <c r="DN370" s="148"/>
    </row>
    <row r="371" customFormat="false" ht="12.75" hidden="false" customHeight="false" outlineLevel="0" collapsed="false">
      <c r="A371" s="0" t="s">
        <v>197</v>
      </c>
      <c r="B371" s="0" t="s">
        <v>198</v>
      </c>
      <c r="C371" s="0" t="n">
        <v>8</v>
      </c>
      <c r="D371" s="0" t="s">
        <v>44</v>
      </c>
      <c r="E371" s="15" t="n">
        <v>0</v>
      </c>
      <c r="F371" s="15" t="n">
        <v>0</v>
      </c>
      <c r="G371" s="148" t="n">
        <v>0</v>
      </c>
      <c r="H371" s="148" t="n">
        <v>0</v>
      </c>
      <c r="I371" s="148" t="n">
        <v>0</v>
      </c>
      <c r="J371" s="148" t="n">
        <v>0</v>
      </c>
      <c r="K371" s="148" t="n">
        <v>0</v>
      </c>
      <c r="L371" s="148" t="n">
        <v>0</v>
      </c>
      <c r="M371" s="148" t="n">
        <v>0</v>
      </c>
      <c r="N371" s="148" t="n">
        <v>0</v>
      </c>
      <c r="O371" s="148" t="n">
        <v>0</v>
      </c>
      <c r="P371" s="148" t="n">
        <v>0</v>
      </c>
      <c r="Q371" s="148" t="n">
        <v>0</v>
      </c>
      <c r="R371" s="148" t="n">
        <v>0</v>
      </c>
      <c r="S371" s="148" t="n">
        <v>0</v>
      </c>
      <c r="T371" s="148" t="n">
        <v>0</v>
      </c>
      <c r="U371" s="148" t="n">
        <v>0</v>
      </c>
      <c r="V371" s="148" t="n">
        <v>0</v>
      </c>
      <c r="W371" s="148" t="n">
        <v>0</v>
      </c>
      <c r="X371" s="148" t="n">
        <v>0</v>
      </c>
      <c r="Y371" s="148" t="n">
        <v>0</v>
      </c>
      <c r="Z371" s="148" t="n">
        <v>0</v>
      </c>
      <c r="AA371" s="148" t="n">
        <v>0</v>
      </c>
      <c r="AB371" s="148" t="n">
        <v>0</v>
      </c>
      <c r="AC371" s="148" t="n">
        <v>0</v>
      </c>
      <c r="AD371" s="148" t="n">
        <v>0</v>
      </c>
      <c r="AE371" s="148" t="n">
        <v>0</v>
      </c>
      <c r="AF371" s="148" t="n">
        <v>0</v>
      </c>
      <c r="AG371" s="148" t="n">
        <v>0</v>
      </c>
      <c r="AH371" s="148" t="n">
        <v>0</v>
      </c>
      <c r="AI371" s="148" t="n">
        <v>0</v>
      </c>
      <c r="AJ371" s="148" t="n">
        <v>0</v>
      </c>
      <c r="AK371" s="148"/>
      <c r="AL371" s="148"/>
      <c r="AM371" s="148"/>
      <c r="AN371" s="148"/>
      <c r="AO371" s="148"/>
      <c r="AP371" s="148"/>
      <c r="AQ371" s="148"/>
      <c r="AR371" s="148"/>
      <c r="AS371" s="148"/>
      <c r="AT371" s="148"/>
      <c r="AU371" s="148"/>
      <c r="AV371" s="148"/>
      <c r="AW371" s="148"/>
      <c r="AX371" s="148"/>
      <c r="AY371" s="148"/>
      <c r="AZ371" s="148"/>
      <c r="BA371" s="148"/>
      <c r="BB371" s="148"/>
      <c r="BC371" s="148"/>
      <c r="BD371" s="148"/>
      <c r="BE371" s="148"/>
      <c r="BF371" s="148"/>
      <c r="BG371" s="148"/>
      <c r="BH371" s="148"/>
      <c r="BI371" s="148"/>
      <c r="BJ371" s="148"/>
      <c r="BK371" s="148"/>
      <c r="BL371" s="148"/>
      <c r="BM371" s="148"/>
      <c r="BN371" s="148"/>
      <c r="BO371" s="148"/>
      <c r="BP371" s="148"/>
      <c r="BQ371" s="148"/>
      <c r="BR371" s="148"/>
      <c r="BS371" s="148"/>
      <c r="BT371" s="148"/>
      <c r="BU371" s="148"/>
      <c r="BV371" s="148"/>
      <c r="BW371" s="148"/>
      <c r="BX371" s="148"/>
      <c r="BY371" s="148"/>
      <c r="BZ371" s="148"/>
      <c r="CA371" s="148"/>
      <c r="CB371" s="148"/>
      <c r="CC371" s="148"/>
      <c r="CD371" s="148"/>
      <c r="CE371" s="148"/>
      <c r="CF371" s="148"/>
      <c r="CG371" s="148"/>
      <c r="CH371" s="148"/>
      <c r="CI371" s="148"/>
      <c r="CJ371" s="148"/>
      <c r="CK371" s="148"/>
      <c r="CL371" s="148"/>
      <c r="CM371" s="148"/>
      <c r="CN371" s="148"/>
      <c r="CO371" s="148"/>
      <c r="CP371" s="148"/>
      <c r="CQ371" s="148"/>
      <c r="CR371" s="148"/>
      <c r="CS371" s="148"/>
      <c r="CT371" s="148"/>
      <c r="CU371" s="148"/>
      <c r="CV371" s="148"/>
      <c r="CW371" s="148"/>
      <c r="CX371" s="148"/>
      <c r="CY371" s="148"/>
      <c r="CZ371" s="148"/>
      <c r="DA371" s="148"/>
      <c r="DB371" s="148"/>
      <c r="DC371" s="148"/>
      <c r="DD371" s="148"/>
      <c r="DE371" s="148"/>
      <c r="DF371" s="148"/>
      <c r="DG371" s="148"/>
      <c r="DH371" s="148"/>
      <c r="DI371" s="148"/>
      <c r="DJ371" s="148"/>
      <c r="DK371" s="148"/>
      <c r="DL371" s="148"/>
      <c r="DM371" s="148"/>
      <c r="DN371" s="148"/>
    </row>
    <row r="372" customFormat="false" ht="12.75" hidden="false" customHeight="false" outlineLevel="0" collapsed="false">
      <c r="A372" s="0" t="s">
        <v>197</v>
      </c>
      <c r="B372" s="0" t="s">
        <v>198</v>
      </c>
      <c r="C372" s="0" t="n">
        <v>9</v>
      </c>
      <c r="D372" s="0" t="s">
        <v>45</v>
      </c>
      <c r="E372" s="15" t="n">
        <v>0</v>
      </c>
      <c r="F372" s="15" t="n">
        <v>0</v>
      </c>
      <c r="G372" s="148" t="n">
        <v>0</v>
      </c>
      <c r="H372" s="148" t="n">
        <v>0</v>
      </c>
      <c r="I372" s="148" t="n">
        <v>0</v>
      </c>
      <c r="J372" s="148" t="n">
        <v>0</v>
      </c>
      <c r="K372" s="148" t="n">
        <v>0</v>
      </c>
      <c r="L372" s="148" t="n">
        <v>0</v>
      </c>
      <c r="M372" s="148" t="n">
        <v>0</v>
      </c>
      <c r="N372" s="148" t="n">
        <v>0</v>
      </c>
      <c r="O372" s="148" t="n">
        <v>0</v>
      </c>
      <c r="P372" s="148" t="n">
        <v>0</v>
      </c>
      <c r="Q372" s="148" t="n">
        <v>0</v>
      </c>
      <c r="R372" s="148" t="n">
        <v>0</v>
      </c>
      <c r="S372" s="148" t="n">
        <v>0</v>
      </c>
      <c r="T372" s="148" t="n">
        <v>0</v>
      </c>
      <c r="U372" s="148" t="n">
        <v>0</v>
      </c>
      <c r="V372" s="148" t="n">
        <v>0</v>
      </c>
      <c r="W372" s="148" t="n">
        <v>0</v>
      </c>
      <c r="X372" s="148" t="n">
        <v>0</v>
      </c>
      <c r="Y372" s="148" t="n">
        <v>0</v>
      </c>
      <c r="Z372" s="148" t="n">
        <v>0</v>
      </c>
      <c r="AA372" s="148" t="n">
        <v>0</v>
      </c>
      <c r="AB372" s="148" t="n">
        <v>0</v>
      </c>
      <c r="AC372" s="148" t="n">
        <v>0</v>
      </c>
      <c r="AD372" s="148" t="n">
        <v>0</v>
      </c>
      <c r="AE372" s="148" t="n">
        <v>0</v>
      </c>
      <c r="AF372" s="148" t="n">
        <v>0</v>
      </c>
      <c r="AG372" s="148" t="n">
        <v>0</v>
      </c>
      <c r="AH372" s="148" t="n">
        <v>0</v>
      </c>
      <c r="AI372" s="148" t="n">
        <v>0</v>
      </c>
      <c r="AJ372" s="148" t="n">
        <v>0</v>
      </c>
      <c r="AK372" s="148"/>
      <c r="AL372" s="148"/>
      <c r="AM372" s="148"/>
      <c r="AN372" s="148"/>
      <c r="AO372" s="148"/>
      <c r="AP372" s="148"/>
      <c r="AQ372" s="148"/>
      <c r="AR372" s="148"/>
      <c r="AS372" s="148"/>
      <c r="AT372" s="148"/>
      <c r="AU372" s="148"/>
      <c r="AV372" s="148"/>
      <c r="AW372" s="148"/>
      <c r="AX372" s="148"/>
      <c r="AY372" s="148"/>
      <c r="AZ372" s="148"/>
      <c r="BA372" s="148"/>
      <c r="BB372" s="148"/>
      <c r="BC372" s="148"/>
      <c r="BD372" s="148"/>
      <c r="BE372" s="148"/>
      <c r="BF372" s="148"/>
      <c r="BG372" s="148"/>
      <c r="BH372" s="148"/>
      <c r="BI372" s="148"/>
      <c r="BJ372" s="148"/>
      <c r="BK372" s="148"/>
      <c r="BL372" s="148"/>
      <c r="BM372" s="148"/>
      <c r="BN372" s="148"/>
      <c r="BO372" s="148"/>
      <c r="BP372" s="148"/>
      <c r="BQ372" s="148"/>
      <c r="BR372" s="148"/>
      <c r="BS372" s="148"/>
      <c r="BT372" s="148"/>
      <c r="BU372" s="148"/>
      <c r="BV372" s="148"/>
      <c r="BW372" s="148"/>
      <c r="BX372" s="148"/>
      <c r="BY372" s="148"/>
      <c r="BZ372" s="148"/>
      <c r="CA372" s="148"/>
      <c r="CB372" s="148"/>
      <c r="CC372" s="148"/>
      <c r="CD372" s="148"/>
      <c r="CE372" s="148"/>
      <c r="CF372" s="148"/>
      <c r="CG372" s="148"/>
      <c r="CH372" s="148"/>
      <c r="CI372" s="148"/>
      <c r="CJ372" s="148"/>
      <c r="CK372" s="148"/>
      <c r="CL372" s="148"/>
      <c r="CM372" s="148"/>
      <c r="CN372" s="148"/>
      <c r="CO372" s="148"/>
      <c r="CP372" s="148"/>
      <c r="CQ372" s="148"/>
      <c r="CR372" s="148"/>
      <c r="CS372" s="148"/>
      <c r="CT372" s="148"/>
      <c r="CU372" s="148"/>
      <c r="CV372" s="148"/>
      <c r="CW372" s="148"/>
      <c r="CX372" s="148"/>
      <c r="CY372" s="148"/>
      <c r="CZ372" s="148"/>
      <c r="DA372" s="148"/>
      <c r="DB372" s="148"/>
      <c r="DC372" s="148"/>
      <c r="DD372" s="148"/>
      <c r="DE372" s="148"/>
      <c r="DF372" s="148"/>
      <c r="DG372" s="148"/>
      <c r="DH372" s="148"/>
      <c r="DI372" s="148"/>
      <c r="DJ372" s="148"/>
      <c r="DK372" s="148"/>
      <c r="DL372" s="148"/>
      <c r="DM372" s="148"/>
      <c r="DN372" s="148"/>
    </row>
    <row r="373" customFormat="false" ht="12.75" hidden="false" customHeight="false" outlineLevel="0" collapsed="false">
      <c r="A373" s="0" t="s">
        <v>197</v>
      </c>
      <c r="B373" s="0" t="s">
        <v>198</v>
      </c>
      <c r="C373" s="0" t="n">
        <v>10</v>
      </c>
      <c r="D373" s="0" t="s">
        <v>49</v>
      </c>
      <c r="E373" s="15" t="n">
        <v>0</v>
      </c>
      <c r="F373" s="15" t="n">
        <v>0</v>
      </c>
      <c r="G373" s="148" t="n">
        <v>0</v>
      </c>
      <c r="H373" s="148" t="n">
        <v>0</v>
      </c>
      <c r="I373" s="148" t="n">
        <v>0</v>
      </c>
      <c r="J373" s="148" t="n">
        <v>0</v>
      </c>
      <c r="K373" s="148" t="n">
        <v>0</v>
      </c>
      <c r="L373" s="148" t="n">
        <v>0</v>
      </c>
      <c r="M373" s="148" t="n">
        <v>0</v>
      </c>
      <c r="N373" s="148" t="n">
        <v>0</v>
      </c>
      <c r="O373" s="148" t="n">
        <v>0</v>
      </c>
      <c r="P373" s="148" t="n">
        <v>0</v>
      </c>
      <c r="Q373" s="148" t="n">
        <v>0</v>
      </c>
      <c r="R373" s="148" t="n">
        <v>0</v>
      </c>
      <c r="S373" s="148" t="n">
        <v>0</v>
      </c>
      <c r="T373" s="148" t="n">
        <v>0</v>
      </c>
      <c r="U373" s="148" t="n">
        <v>0</v>
      </c>
      <c r="V373" s="148" t="n">
        <v>0</v>
      </c>
      <c r="W373" s="148" t="n">
        <v>0</v>
      </c>
      <c r="X373" s="148" t="n">
        <v>0</v>
      </c>
      <c r="Y373" s="148" t="n">
        <v>0</v>
      </c>
      <c r="Z373" s="148" t="n">
        <v>0</v>
      </c>
      <c r="AA373" s="148" t="n">
        <v>0</v>
      </c>
      <c r="AB373" s="148" t="n">
        <v>0</v>
      </c>
      <c r="AC373" s="148" t="n">
        <v>0</v>
      </c>
      <c r="AD373" s="148" t="n">
        <v>0</v>
      </c>
      <c r="AE373" s="148" t="n">
        <v>0</v>
      </c>
      <c r="AF373" s="148" t="n">
        <v>0</v>
      </c>
      <c r="AG373" s="148" t="n">
        <v>0</v>
      </c>
      <c r="AH373" s="148" t="n">
        <v>0</v>
      </c>
      <c r="AI373" s="148" t="n">
        <v>0</v>
      </c>
      <c r="AJ373" s="148" t="n">
        <v>0</v>
      </c>
      <c r="AK373" s="148"/>
      <c r="AL373" s="148"/>
      <c r="AM373" s="148"/>
      <c r="AN373" s="148"/>
      <c r="AO373" s="148"/>
      <c r="AP373" s="148"/>
      <c r="AQ373" s="148"/>
      <c r="AR373" s="148"/>
      <c r="AS373" s="148"/>
      <c r="AT373" s="148"/>
      <c r="AU373" s="148"/>
      <c r="AV373" s="148"/>
      <c r="AW373" s="148"/>
      <c r="AX373" s="148"/>
      <c r="AY373" s="148"/>
      <c r="AZ373" s="148"/>
      <c r="BA373" s="148"/>
      <c r="BB373" s="148"/>
      <c r="BC373" s="148"/>
      <c r="BD373" s="148"/>
      <c r="BE373" s="148"/>
      <c r="BF373" s="148"/>
      <c r="BG373" s="148"/>
      <c r="BH373" s="148"/>
      <c r="BI373" s="148"/>
      <c r="BJ373" s="148"/>
      <c r="BK373" s="148"/>
      <c r="BL373" s="148"/>
      <c r="BM373" s="148"/>
      <c r="BN373" s="148"/>
      <c r="BO373" s="148"/>
      <c r="BP373" s="148"/>
      <c r="BQ373" s="148"/>
      <c r="BR373" s="148"/>
      <c r="BS373" s="148"/>
      <c r="BT373" s="148"/>
      <c r="BU373" s="148"/>
      <c r="BV373" s="148"/>
      <c r="BW373" s="148"/>
      <c r="BX373" s="148"/>
      <c r="BY373" s="148"/>
      <c r="BZ373" s="148"/>
      <c r="CA373" s="148"/>
      <c r="CB373" s="148"/>
      <c r="CC373" s="148"/>
      <c r="CD373" s="148"/>
      <c r="CE373" s="148"/>
      <c r="CF373" s="148"/>
      <c r="CG373" s="148"/>
      <c r="CH373" s="148"/>
      <c r="CI373" s="148"/>
      <c r="CJ373" s="148"/>
      <c r="CK373" s="148"/>
      <c r="CL373" s="148"/>
      <c r="CM373" s="148"/>
      <c r="CN373" s="148"/>
      <c r="CO373" s="148"/>
      <c r="CP373" s="148"/>
      <c r="CQ373" s="148"/>
      <c r="CR373" s="148"/>
      <c r="CS373" s="148"/>
      <c r="CT373" s="148"/>
      <c r="CU373" s="148"/>
      <c r="CV373" s="148"/>
      <c r="CW373" s="148"/>
      <c r="CX373" s="148"/>
      <c r="CY373" s="148"/>
      <c r="CZ373" s="148"/>
      <c r="DA373" s="148"/>
      <c r="DB373" s="148"/>
      <c r="DC373" s="148"/>
      <c r="DD373" s="148"/>
      <c r="DE373" s="148"/>
      <c r="DF373" s="148"/>
      <c r="DG373" s="148"/>
      <c r="DH373" s="148"/>
      <c r="DI373" s="148"/>
      <c r="DJ373" s="148"/>
      <c r="DK373" s="148"/>
      <c r="DL373" s="148"/>
      <c r="DM373" s="148"/>
      <c r="DN373" s="148"/>
    </row>
    <row r="374" customFormat="false" ht="12.75" hidden="false" customHeight="false" outlineLevel="0" collapsed="false">
      <c r="A374" s="0" t="s">
        <v>197</v>
      </c>
      <c r="B374" s="0" t="s">
        <v>198</v>
      </c>
      <c r="C374" s="0" t="n">
        <v>11</v>
      </c>
      <c r="D374" s="0" t="s">
        <v>52</v>
      </c>
      <c r="E374" s="15" t="n">
        <v>0</v>
      </c>
      <c r="F374" s="15" t="n">
        <v>0</v>
      </c>
      <c r="G374" s="148" t="n">
        <v>0</v>
      </c>
      <c r="H374" s="148" t="n">
        <v>0</v>
      </c>
      <c r="I374" s="148" t="n">
        <v>0</v>
      </c>
      <c r="J374" s="148" t="n">
        <v>0</v>
      </c>
      <c r="K374" s="148" t="n">
        <v>0</v>
      </c>
      <c r="L374" s="148" t="n">
        <v>0</v>
      </c>
      <c r="M374" s="148" t="n">
        <v>0</v>
      </c>
      <c r="N374" s="148" t="n">
        <v>0</v>
      </c>
      <c r="O374" s="148" t="n">
        <v>0</v>
      </c>
      <c r="P374" s="148" t="n">
        <v>0</v>
      </c>
      <c r="Q374" s="148" t="n">
        <v>0</v>
      </c>
      <c r="R374" s="148" t="n">
        <v>0</v>
      </c>
      <c r="S374" s="148" t="n">
        <v>0</v>
      </c>
      <c r="T374" s="148" t="n">
        <v>0</v>
      </c>
      <c r="U374" s="148" t="n">
        <v>0</v>
      </c>
      <c r="V374" s="148" t="n">
        <v>0</v>
      </c>
      <c r="W374" s="148" t="n">
        <v>0</v>
      </c>
      <c r="X374" s="148" t="n">
        <v>0</v>
      </c>
      <c r="Y374" s="148" t="n">
        <v>0</v>
      </c>
      <c r="Z374" s="148" t="n">
        <v>0</v>
      </c>
      <c r="AA374" s="148" t="n">
        <v>0</v>
      </c>
      <c r="AB374" s="148" t="n">
        <v>0</v>
      </c>
      <c r="AC374" s="148" t="n">
        <v>0</v>
      </c>
      <c r="AD374" s="148" t="n">
        <v>0</v>
      </c>
      <c r="AE374" s="148" t="n">
        <v>0</v>
      </c>
      <c r="AF374" s="148" t="n">
        <v>0</v>
      </c>
      <c r="AG374" s="148" t="n">
        <v>0</v>
      </c>
      <c r="AH374" s="148" t="n">
        <v>0</v>
      </c>
      <c r="AI374" s="148" t="n">
        <v>0</v>
      </c>
      <c r="AJ374" s="148" t="n">
        <v>0</v>
      </c>
      <c r="AK374" s="148"/>
      <c r="AL374" s="148"/>
      <c r="AM374" s="148"/>
      <c r="AN374" s="148"/>
      <c r="AO374" s="148"/>
      <c r="AP374" s="148"/>
      <c r="AQ374" s="148"/>
      <c r="AR374" s="148"/>
      <c r="AS374" s="148"/>
      <c r="AT374" s="148"/>
      <c r="AU374" s="148"/>
      <c r="AV374" s="148"/>
      <c r="AW374" s="148"/>
      <c r="AX374" s="148"/>
      <c r="AY374" s="148"/>
      <c r="AZ374" s="148"/>
      <c r="BA374" s="148"/>
      <c r="BB374" s="148"/>
      <c r="BC374" s="148"/>
      <c r="BD374" s="148"/>
      <c r="BE374" s="148"/>
      <c r="BF374" s="148"/>
      <c r="BG374" s="148"/>
      <c r="BH374" s="148"/>
      <c r="BI374" s="148"/>
      <c r="BJ374" s="148"/>
      <c r="BK374" s="148"/>
      <c r="BL374" s="148"/>
      <c r="BM374" s="148"/>
      <c r="BN374" s="148"/>
      <c r="BO374" s="148"/>
      <c r="BP374" s="148"/>
      <c r="BQ374" s="148"/>
      <c r="BR374" s="148"/>
      <c r="BS374" s="148"/>
      <c r="BT374" s="148"/>
      <c r="BU374" s="148"/>
      <c r="BV374" s="148"/>
      <c r="BW374" s="148"/>
      <c r="BX374" s="148"/>
      <c r="BY374" s="148"/>
      <c r="BZ374" s="148"/>
      <c r="CA374" s="148"/>
      <c r="CB374" s="148"/>
      <c r="CC374" s="148"/>
      <c r="CD374" s="148"/>
      <c r="CE374" s="148"/>
      <c r="CF374" s="148"/>
      <c r="CG374" s="148"/>
      <c r="CH374" s="148"/>
      <c r="CI374" s="148"/>
      <c r="CJ374" s="148"/>
      <c r="CK374" s="148"/>
      <c r="CL374" s="148"/>
      <c r="CM374" s="148"/>
      <c r="CN374" s="148"/>
      <c r="CO374" s="148"/>
      <c r="CP374" s="148"/>
      <c r="CQ374" s="148"/>
      <c r="CR374" s="148"/>
      <c r="CS374" s="148"/>
      <c r="CT374" s="148"/>
      <c r="CU374" s="148"/>
      <c r="CV374" s="148"/>
      <c r="CW374" s="148"/>
      <c r="CX374" s="148"/>
      <c r="CY374" s="148"/>
      <c r="CZ374" s="148"/>
      <c r="DA374" s="148"/>
      <c r="DB374" s="148"/>
      <c r="DC374" s="148"/>
      <c r="DD374" s="148"/>
      <c r="DE374" s="148"/>
      <c r="DF374" s="148"/>
      <c r="DG374" s="148"/>
      <c r="DH374" s="148"/>
      <c r="DI374" s="148"/>
      <c r="DJ374" s="148"/>
      <c r="DK374" s="148"/>
      <c r="DL374" s="148"/>
      <c r="DM374" s="148"/>
      <c r="DN374" s="148"/>
    </row>
    <row r="375" customFormat="false" ht="12.75" hidden="false" customHeight="false" outlineLevel="0" collapsed="false">
      <c r="A375" s="0" t="s">
        <v>197</v>
      </c>
      <c r="B375" s="0" t="s">
        <v>198</v>
      </c>
      <c r="C375" s="0" t="n">
        <v>12</v>
      </c>
      <c r="D375" s="0" t="s">
        <v>53</v>
      </c>
      <c r="E375" s="15" t="n">
        <v>0</v>
      </c>
      <c r="F375" s="15" t="n">
        <v>0</v>
      </c>
      <c r="G375" s="148" t="n">
        <v>0</v>
      </c>
      <c r="H375" s="148" t="n">
        <v>0</v>
      </c>
      <c r="I375" s="148" t="n">
        <v>0</v>
      </c>
      <c r="J375" s="148" t="n">
        <v>0</v>
      </c>
      <c r="K375" s="148" t="n">
        <v>0</v>
      </c>
      <c r="L375" s="148" t="n">
        <v>0</v>
      </c>
      <c r="M375" s="148" t="n">
        <v>0</v>
      </c>
      <c r="N375" s="148" t="n">
        <v>0</v>
      </c>
      <c r="O375" s="148" t="n">
        <v>0</v>
      </c>
      <c r="P375" s="148" t="n">
        <v>0</v>
      </c>
      <c r="Q375" s="148" t="n">
        <v>0</v>
      </c>
      <c r="R375" s="148" t="n">
        <v>0</v>
      </c>
      <c r="S375" s="148" t="n">
        <v>0</v>
      </c>
      <c r="T375" s="148" t="n">
        <v>0</v>
      </c>
      <c r="U375" s="148" t="n">
        <v>0</v>
      </c>
      <c r="V375" s="148" t="n">
        <v>0</v>
      </c>
      <c r="W375" s="148" t="n">
        <v>0</v>
      </c>
      <c r="X375" s="148" t="n">
        <v>0</v>
      </c>
      <c r="Y375" s="148" t="n">
        <v>0</v>
      </c>
      <c r="Z375" s="148" t="n">
        <v>0</v>
      </c>
      <c r="AA375" s="148" t="n">
        <v>0</v>
      </c>
      <c r="AB375" s="148" t="n">
        <v>0</v>
      </c>
      <c r="AC375" s="148" t="n">
        <v>0</v>
      </c>
      <c r="AD375" s="148" t="n">
        <v>0</v>
      </c>
      <c r="AE375" s="148" t="n">
        <v>0</v>
      </c>
      <c r="AF375" s="148" t="n">
        <v>0</v>
      </c>
      <c r="AG375" s="148" t="n">
        <v>0</v>
      </c>
      <c r="AH375" s="148" t="n">
        <v>0</v>
      </c>
      <c r="AI375" s="148" t="n">
        <v>0</v>
      </c>
      <c r="AJ375" s="148" t="n">
        <v>0</v>
      </c>
      <c r="AK375" s="148"/>
      <c r="AL375" s="148"/>
      <c r="AM375" s="148"/>
      <c r="AN375" s="148"/>
      <c r="AO375" s="148"/>
      <c r="AP375" s="148"/>
      <c r="AQ375" s="148"/>
      <c r="AR375" s="148"/>
      <c r="AS375" s="148"/>
      <c r="AT375" s="148"/>
      <c r="AU375" s="148"/>
      <c r="AV375" s="148"/>
      <c r="AW375" s="148"/>
      <c r="AX375" s="148"/>
      <c r="AY375" s="148"/>
      <c r="AZ375" s="148"/>
      <c r="BA375" s="148"/>
      <c r="BB375" s="148"/>
      <c r="BC375" s="148"/>
      <c r="BD375" s="148"/>
      <c r="BE375" s="148"/>
      <c r="BF375" s="148"/>
      <c r="BG375" s="148"/>
      <c r="BH375" s="148"/>
      <c r="BI375" s="148"/>
      <c r="BJ375" s="148"/>
      <c r="BK375" s="148"/>
      <c r="BL375" s="148"/>
      <c r="BM375" s="148"/>
      <c r="BN375" s="148"/>
      <c r="BO375" s="148"/>
      <c r="BP375" s="148"/>
      <c r="BQ375" s="148"/>
      <c r="BR375" s="148"/>
      <c r="BS375" s="148"/>
      <c r="BT375" s="148"/>
      <c r="BU375" s="148"/>
      <c r="BV375" s="148"/>
      <c r="BW375" s="148"/>
      <c r="BX375" s="148"/>
      <c r="BY375" s="148"/>
      <c r="BZ375" s="148"/>
      <c r="CA375" s="148"/>
      <c r="CB375" s="148"/>
      <c r="CC375" s="148"/>
      <c r="CD375" s="148"/>
      <c r="CE375" s="148"/>
      <c r="CF375" s="148"/>
      <c r="CG375" s="148"/>
      <c r="CH375" s="148"/>
      <c r="CI375" s="148"/>
      <c r="CJ375" s="148"/>
      <c r="CK375" s="148"/>
      <c r="CL375" s="148"/>
      <c r="CM375" s="148"/>
      <c r="CN375" s="148"/>
      <c r="CO375" s="148"/>
      <c r="CP375" s="148"/>
      <c r="CQ375" s="148"/>
      <c r="CR375" s="148"/>
      <c r="CS375" s="148"/>
      <c r="CT375" s="148"/>
      <c r="CU375" s="148"/>
      <c r="CV375" s="148"/>
      <c r="CW375" s="148"/>
      <c r="CX375" s="148"/>
      <c r="CY375" s="148"/>
      <c r="CZ375" s="148"/>
      <c r="DA375" s="148"/>
      <c r="DB375" s="148"/>
      <c r="DC375" s="148"/>
      <c r="DD375" s="148"/>
      <c r="DE375" s="148"/>
      <c r="DF375" s="148"/>
      <c r="DG375" s="148"/>
      <c r="DH375" s="148"/>
      <c r="DI375" s="148"/>
      <c r="DJ375" s="148"/>
      <c r="DK375" s="148"/>
      <c r="DL375" s="148"/>
      <c r="DM375" s="148"/>
      <c r="DN375" s="148"/>
    </row>
    <row r="376" customFormat="false" ht="12.75" hidden="false" customHeight="false" outlineLevel="0" collapsed="false">
      <c r="A376" s="0" t="s">
        <v>197</v>
      </c>
      <c r="B376" s="0" t="s">
        <v>198</v>
      </c>
      <c r="C376" s="0" t="n">
        <v>13</v>
      </c>
      <c r="D376" s="0" t="s">
        <v>56</v>
      </c>
      <c r="E376" s="15" t="n">
        <v>0</v>
      </c>
      <c r="F376" s="15" t="n">
        <v>0</v>
      </c>
      <c r="G376" s="148" t="n">
        <v>0</v>
      </c>
      <c r="H376" s="148" t="n">
        <v>0</v>
      </c>
      <c r="I376" s="148" t="n">
        <v>0</v>
      </c>
      <c r="J376" s="148" t="n">
        <v>0</v>
      </c>
      <c r="K376" s="148" t="n">
        <v>0</v>
      </c>
      <c r="L376" s="148" t="n">
        <v>0</v>
      </c>
      <c r="M376" s="148" t="n">
        <v>0</v>
      </c>
      <c r="N376" s="148" t="n">
        <v>0</v>
      </c>
      <c r="O376" s="148" t="n">
        <v>0</v>
      </c>
      <c r="P376" s="148" t="n">
        <v>0</v>
      </c>
      <c r="Q376" s="148" t="n">
        <v>0</v>
      </c>
      <c r="R376" s="148" t="n">
        <v>0</v>
      </c>
      <c r="S376" s="148" t="n">
        <v>0</v>
      </c>
      <c r="T376" s="148" t="n">
        <v>0</v>
      </c>
      <c r="U376" s="148" t="n">
        <v>0</v>
      </c>
      <c r="V376" s="148" t="n">
        <v>0</v>
      </c>
      <c r="W376" s="148" t="n">
        <v>0</v>
      </c>
      <c r="X376" s="148" t="n">
        <v>0</v>
      </c>
      <c r="Y376" s="148" t="n">
        <v>0</v>
      </c>
      <c r="Z376" s="148" t="n">
        <v>0</v>
      </c>
      <c r="AA376" s="148" t="n">
        <v>0</v>
      </c>
      <c r="AB376" s="148" t="n">
        <v>0</v>
      </c>
      <c r="AC376" s="148" t="n">
        <v>0</v>
      </c>
      <c r="AD376" s="148" t="n">
        <v>0</v>
      </c>
      <c r="AE376" s="148" t="n">
        <v>0</v>
      </c>
      <c r="AF376" s="148" t="n">
        <v>0</v>
      </c>
      <c r="AG376" s="148" t="n">
        <v>0</v>
      </c>
      <c r="AH376" s="148" t="n">
        <v>0</v>
      </c>
      <c r="AI376" s="148" t="n">
        <v>0</v>
      </c>
      <c r="AJ376" s="148" t="n">
        <v>0</v>
      </c>
      <c r="AK376" s="148"/>
      <c r="AL376" s="148"/>
      <c r="AM376" s="148"/>
      <c r="AN376" s="148"/>
      <c r="AO376" s="148"/>
      <c r="AP376" s="148"/>
      <c r="AQ376" s="148"/>
      <c r="AR376" s="148"/>
      <c r="AS376" s="148"/>
      <c r="AT376" s="148"/>
      <c r="AU376" s="148"/>
      <c r="AV376" s="148"/>
      <c r="AW376" s="148"/>
      <c r="AX376" s="148"/>
      <c r="AY376" s="148"/>
      <c r="AZ376" s="148"/>
      <c r="BA376" s="148"/>
      <c r="BB376" s="148"/>
      <c r="BC376" s="148"/>
      <c r="BD376" s="148"/>
      <c r="BE376" s="148"/>
      <c r="BF376" s="148"/>
      <c r="BG376" s="148"/>
      <c r="BH376" s="148"/>
      <c r="BI376" s="148"/>
      <c r="BJ376" s="148"/>
      <c r="BK376" s="148"/>
      <c r="BL376" s="148"/>
      <c r="BM376" s="148"/>
      <c r="BN376" s="148"/>
      <c r="BO376" s="148"/>
      <c r="BP376" s="148"/>
      <c r="BQ376" s="148"/>
      <c r="BR376" s="148"/>
      <c r="BS376" s="148"/>
      <c r="BT376" s="148"/>
      <c r="BU376" s="148"/>
      <c r="BV376" s="148"/>
      <c r="BW376" s="148"/>
      <c r="BX376" s="148"/>
      <c r="BY376" s="148"/>
      <c r="BZ376" s="148"/>
      <c r="CA376" s="148"/>
      <c r="CB376" s="148"/>
      <c r="CC376" s="148"/>
      <c r="CD376" s="148"/>
      <c r="CE376" s="148"/>
      <c r="CF376" s="148"/>
      <c r="CG376" s="148"/>
      <c r="CH376" s="148"/>
      <c r="CI376" s="148"/>
      <c r="CJ376" s="148"/>
      <c r="CK376" s="148"/>
      <c r="CL376" s="148"/>
      <c r="CM376" s="148"/>
      <c r="CN376" s="148"/>
      <c r="CO376" s="148"/>
      <c r="CP376" s="148"/>
      <c r="CQ376" s="148"/>
      <c r="CR376" s="148"/>
      <c r="CS376" s="148"/>
      <c r="CT376" s="148"/>
      <c r="CU376" s="148"/>
      <c r="CV376" s="148"/>
      <c r="CW376" s="148"/>
      <c r="CX376" s="148"/>
      <c r="CY376" s="148"/>
      <c r="CZ376" s="148"/>
      <c r="DA376" s="148"/>
      <c r="DB376" s="148"/>
      <c r="DC376" s="148"/>
      <c r="DD376" s="148"/>
      <c r="DE376" s="148"/>
      <c r="DF376" s="148"/>
      <c r="DG376" s="148"/>
      <c r="DH376" s="148"/>
      <c r="DI376" s="148"/>
      <c r="DJ376" s="148"/>
      <c r="DK376" s="148"/>
      <c r="DL376" s="148"/>
      <c r="DM376" s="148"/>
      <c r="DN376" s="148"/>
    </row>
    <row r="377" customFormat="false" ht="12.75" hidden="false" customHeight="false" outlineLevel="0" collapsed="false">
      <c r="A377" s="0" t="s">
        <v>197</v>
      </c>
      <c r="B377" s="0" t="s">
        <v>198</v>
      </c>
      <c r="C377" s="0" t="n">
        <v>14</v>
      </c>
      <c r="D377" s="0" t="s">
        <v>57</v>
      </c>
      <c r="E377" s="15" t="n">
        <v>0</v>
      </c>
      <c r="F377" s="15" t="n">
        <v>0</v>
      </c>
      <c r="G377" s="148" t="n">
        <v>0</v>
      </c>
      <c r="H377" s="148" t="n">
        <v>0</v>
      </c>
      <c r="I377" s="148" t="n">
        <v>0</v>
      </c>
      <c r="J377" s="148" t="n">
        <v>0</v>
      </c>
      <c r="K377" s="148" t="n">
        <v>0</v>
      </c>
      <c r="L377" s="148" t="n">
        <v>0</v>
      </c>
      <c r="M377" s="148" t="n">
        <v>0</v>
      </c>
      <c r="N377" s="148" t="n">
        <v>0</v>
      </c>
      <c r="O377" s="148" t="n">
        <v>0</v>
      </c>
      <c r="P377" s="148" t="n">
        <v>0</v>
      </c>
      <c r="Q377" s="148" t="n">
        <v>0</v>
      </c>
      <c r="R377" s="148" t="n">
        <v>0</v>
      </c>
      <c r="S377" s="148" t="n">
        <v>0</v>
      </c>
      <c r="T377" s="148" t="n">
        <v>0</v>
      </c>
      <c r="U377" s="148" t="n">
        <v>0</v>
      </c>
      <c r="V377" s="148" t="n">
        <v>0</v>
      </c>
      <c r="W377" s="148" t="n">
        <v>0</v>
      </c>
      <c r="X377" s="148" t="n">
        <v>0</v>
      </c>
      <c r="Y377" s="148" t="n">
        <v>0</v>
      </c>
      <c r="Z377" s="148" t="n">
        <v>0</v>
      </c>
      <c r="AA377" s="148" t="n">
        <v>0</v>
      </c>
      <c r="AB377" s="148" t="n">
        <v>0</v>
      </c>
      <c r="AC377" s="148" t="n">
        <v>0</v>
      </c>
      <c r="AD377" s="148" t="n">
        <v>0</v>
      </c>
      <c r="AE377" s="148" t="n">
        <v>0</v>
      </c>
      <c r="AF377" s="148" t="n">
        <v>0</v>
      </c>
      <c r="AG377" s="148" t="n">
        <v>0</v>
      </c>
      <c r="AH377" s="148" t="n">
        <v>0</v>
      </c>
      <c r="AI377" s="148" t="n">
        <v>0</v>
      </c>
      <c r="AJ377" s="148" t="n">
        <v>0</v>
      </c>
      <c r="AK377" s="148"/>
      <c r="AL377" s="148"/>
      <c r="AM377" s="148"/>
      <c r="AN377" s="148"/>
      <c r="AO377" s="148"/>
      <c r="AP377" s="148"/>
      <c r="AQ377" s="148"/>
      <c r="AR377" s="148"/>
      <c r="AS377" s="148"/>
      <c r="AT377" s="148"/>
      <c r="AU377" s="148"/>
      <c r="AV377" s="148"/>
      <c r="AW377" s="148"/>
      <c r="AX377" s="148"/>
      <c r="AY377" s="148"/>
      <c r="AZ377" s="148"/>
      <c r="BA377" s="148"/>
      <c r="BB377" s="148"/>
      <c r="BC377" s="148"/>
      <c r="BD377" s="148"/>
      <c r="BE377" s="148"/>
      <c r="BF377" s="148"/>
      <c r="BG377" s="148"/>
      <c r="BH377" s="148"/>
      <c r="BI377" s="148"/>
      <c r="BJ377" s="148"/>
      <c r="BK377" s="148"/>
      <c r="BL377" s="148"/>
      <c r="BM377" s="148"/>
      <c r="BN377" s="148"/>
      <c r="BO377" s="148"/>
      <c r="BP377" s="148"/>
      <c r="BQ377" s="148"/>
      <c r="BR377" s="148"/>
      <c r="BS377" s="148"/>
      <c r="BT377" s="148"/>
      <c r="BU377" s="148"/>
      <c r="BV377" s="148"/>
      <c r="BW377" s="148"/>
      <c r="BX377" s="148"/>
      <c r="BY377" s="148"/>
      <c r="BZ377" s="148"/>
      <c r="CA377" s="148"/>
      <c r="CB377" s="148"/>
      <c r="CC377" s="148"/>
      <c r="CD377" s="148"/>
      <c r="CE377" s="148"/>
      <c r="CF377" s="148"/>
      <c r="CG377" s="148"/>
      <c r="CH377" s="148"/>
      <c r="CI377" s="148"/>
      <c r="CJ377" s="148"/>
      <c r="CK377" s="148"/>
      <c r="CL377" s="148"/>
      <c r="CM377" s="148"/>
      <c r="CN377" s="148"/>
      <c r="CO377" s="148"/>
      <c r="CP377" s="148"/>
      <c r="CQ377" s="148"/>
      <c r="CR377" s="148"/>
      <c r="CS377" s="148"/>
      <c r="CT377" s="148"/>
      <c r="CU377" s="148"/>
      <c r="CV377" s="148"/>
      <c r="CW377" s="148"/>
      <c r="CX377" s="148"/>
      <c r="CY377" s="148"/>
      <c r="CZ377" s="148"/>
      <c r="DA377" s="148"/>
      <c r="DB377" s="148"/>
      <c r="DC377" s="148"/>
      <c r="DD377" s="148"/>
      <c r="DE377" s="148"/>
      <c r="DF377" s="148"/>
      <c r="DG377" s="148"/>
      <c r="DH377" s="148"/>
      <c r="DI377" s="148"/>
      <c r="DJ377" s="148"/>
      <c r="DK377" s="148"/>
      <c r="DL377" s="148"/>
      <c r="DM377" s="148"/>
      <c r="DN377" s="148"/>
    </row>
    <row r="378" customFormat="false" ht="12.75" hidden="false" customHeight="false" outlineLevel="0" collapsed="false">
      <c r="A378" s="0" t="s">
        <v>197</v>
      </c>
      <c r="B378" s="0" t="s">
        <v>198</v>
      </c>
      <c r="C378" s="0" t="n">
        <v>15</v>
      </c>
      <c r="D378" s="0" t="s">
        <v>58</v>
      </c>
      <c r="E378" s="15" t="n">
        <v>0</v>
      </c>
      <c r="F378" s="15" t="n">
        <v>0</v>
      </c>
      <c r="G378" s="148" t="n">
        <v>0</v>
      </c>
      <c r="H378" s="148" t="n">
        <v>0</v>
      </c>
      <c r="I378" s="148" t="n">
        <v>0</v>
      </c>
      <c r="J378" s="148" t="n">
        <v>0</v>
      </c>
      <c r="K378" s="148" t="n">
        <v>0</v>
      </c>
      <c r="L378" s="148" t="n">
        <v>0</v>
      </c>
      <c r="M378" s="148" t="n">
        <v>0</v>
      </c>
      <c r="N378" s="148" t="n">
        <v>0</v>
      </c>
      <c r="O378" s="148" t="n">
        <v>0</v>
      </c>
      <c r="P378" s="148" t="n">
        <v>0</v>
      </c>
      <c r="Q378" s="148" t="n">
        <v>0</v>
      </c>
      <c r="R378" s="148" t="n">
        <v>0</v>
      </c>
      <c r="S378" s="148" t="n">
        <v>0</v>
      </c>
      <c r="T378" s="148" t="n">
        <v>0</v>
      </c>
      <c r="U378" s="148" t="n">
        <v>0</v>
      </c>
      <c r="V378" s="148" t="n">
        <v>0</v>
      </c>
      <c r="W378" s="148" t="n">
        <v>0</v>
      </c>
      <c r="X378" s="148" t="n">
        <v>0</v>
      </c>
      <c r="Y378" s="148" t="n">
        <v>0</v>
      </c>
      <c r="Z378" s="148" t="n">
        <v>0</v>
      </c>
      <c r="AA378" s="148" t="n">
        <v>0</v>
      </c>
      <c r="AB378" s="148" t="n">
        <v>0</v>
      </c>
      <c r="AC378" s="148" t="n">
        <v>0</v>
      </c>
      <c r="AD378" s="148" t="n">
        <v>0</v>
      </c>
      <c r="AE378" s="148" t="n">
        <v>0</v>
      </c>
      <c r="AF378" s="148" t="n">
        <v>0</v>
      </c>
      <c r="AG378" s="148" t="n">
        <v>0</v>
      </c>
      <c r="AH378" s="148" t="n">
        <v>0</v>
      </c>
      <c r="AI378" s="148" t="n">
        <v>0</v>
      </c>
      <c r="AJ378" s="148" t="n">
        <v>0</v>
      </c>
      <c r="AK378" s="148"/>
      <c r="AL378" s="148"/>
      <c r="AM378" s="148"/>
      <c r="AN378" s="148"/>
      <c r="AO378" s="148"/>
      <c r="AP378" s="148"/>
      <c r="AQ378" s="148"/>
      <c r="AR378" s="148"/>
      <c r="AS378" s="148"/>
      <c r="AT378" s="148"/>
      <c r="AU378" s="148"/>
      <c r="AV378" s="148"/>
      <c r="AW378" s="148"/>
      <c r="AX378" s="148"/>
      <c r="AY378" s="148"/>
      <c r="AZ378" s="148"/>
      <c r="BA378" s="148"/>
      <c r="BB378" s="148"/>
      <c r="BC378" s="148"/>
      <c r="BD378" s="148"/>
      <c r="BE378" s="148"/>
      <c r="BF378" s="148"/>
      <c r="BG378" s="148"/>
      <c r="BH378" s="148"/>
      <c r="BI378" s="148"/>
      <c r="BJ378" s="148"/>
      <c r="BK378" s="148"/>
      <c r="BL378" s="148"/>
      <c r="BM378" s="148"/>
      <c r="BN378" s="148"/>
      <c r="BO378" s="148"/>
      <c r="BP378" s="148"/>
      <c r="BQ378" s="148"/>
      <c r="BR378" s="148"/>
      <c r="BS378" s="148"/>
      <c r="BT378" s="148"/>
      <c r="BU378" s="148"/>
      <c r="BV378" s="148"/>
      <c r="BW378" s="148"/>
      <c r="BX378" s="148"/>
      <c r="BY378" s="148"/>
      <c r="BZ378" s="148"/>
      <c r="CA378" s="148"/>
      <c r="CB378" s="148"/>
      <c r="CC378" s="148"/>
      <c r="CD378" s="148"/>
      <c r="CE378" s="148"/>
      <c r="CF378" s="148"/>
      <c r="CG378" s="148"/>
      <c r="CH378" s="148"/>
      <c r="CI378" s="148"/>
      <c r="CJ378" s="148"/>
      <c r="CK378" s="148"/>
      <c r="CL378" s="148"/>
      <c r="CM378" s="148"/>
      <c r="CN378" s="148"/>
      <c r="CO378" s="148"/>
      <c r="CP378" s="148"/>
      <c r="CQ378" s="148"/>
      <c r="CR378" s="148"/>
      <c r="CS378" s="148"/>
      <c r="CT378" s="148"/>
      <c r="CU378" s="148"/>
      <c r="CV378" s="148"/>
      <c r="CW378" s="148"/>
      <c r="CX378" s="148"/>
      <c r="CY378" s="148"/>
      <c r="CZ378" s="148"/>
      <c r="DA378" s="148"/>
      <c r="DB378" s="148"/>
      <c r="DC378" s="148"/>
      <c r="DD378" s="148"/>
      <c r="DE378" s="148"/>
      <c r="DF378" s="148"/>
      <c r="DG378" s="148"/>
      <c r="DH378" s="148"/>
      <c r="DI378" s="148"/>
      <c r="DJ378" s="148"/>
      <c r="DK378" s="148"/>
      <c r="DL378" s="148"/>
      <c r="DM378" s="148"/>
      <c r="DN378" s="148"/>
    </row>
    <row r="379" customFormat="false" ht="12.75" hidden="false" customHeight="false" outlineLevel="0" collapsed="false">
      <c r="A379" s="0" t="s">
        <v>197</v>
      </c>
      <c r="B379" s="0" t="s">
        <v>198</v>
      </c>
      <c r="C379" s="0" t="n">
        <v>16</v>
      </c>
      <c r="D379" s="0" t="s">
        <v>59</v>
      </c>
      <c r="E379" s="15" t="n">
        <v>0</v>
      </c>
      <c r="F379" s="15" t="n">
        <v>0</v>
      </c>
      <c r="G379" s="148" t="n">
        <v>0</v>
      </c>
      <c r="H379" s="148" t="n">
        <v>0</v>
      </c>
      <c r="I379" s="148" t="n">
        <v>0</v>
      </c>
      <c r="J379" s="148" t="n">
        <v>0</v>
      </c>
      <c r="K379" s="148" t="n">
        <v>0</v>
      </c>
      <c r="L379" s="148" t="n">
        <v>0</v>
      </c>
      <c r="M379" s="148" t="n">
        <v>0</v>
      </c>
      <c r="N379" s="148" t="n">
        <v>0</v>
      </c>
      <c r="O379" s="148" t="n">
        <v>0</v>
      </c>
      <c r="P379" s="148" t="n">
        <v>0</v>
      </c>
      <c r="Q379" s="148" t="n">
        <v>0</v>
      </c>
      <c r="R379" s="148" t="n">
        <v>0</v>
      </c>
      <c r="S379" s="148" t="n">
        <v>0</v>
      </c>
      <c r="T379" s="148" t="n">
        <v>0</v>
      </c>
      <c r="U379" s="148" t="n">
        <v>0</v>
      </c>
      <c r="V379" s="148" t="n">
        <v>0</v>
      </c>
      <c r="W379" s="148" t="n">
        <v>0</v>
      </c>
      <c r="X379" s="148" t="n">
        <v>0</v>
      </c>
      <c r="Y379" s="148" t="n">
        <v>0</v>
      </c>
      <c r="Z379" s="148" t="n">
        <v>0</v>
      </c>
      <c r="AA379" s="148" t="n">
        <v>0</v>
      </c>
      <c r="AB379" s="148" t="n">
        <v>0</v>
      </c>
      <c r="AC379" s="148" t="n">
        <v>0</v>
      </c>
      <c r="AD379" s="148" t="n">
        <v>0</v>
      </c>
      <c r="AE379" s="148" t="n">
        <v>0</v>
      </c>
      <c r="AF379" s="148" t="n">
        <v>0</v>
      </c>
      <c r="AG379" s="148" t="n">
        <v>0</v>
      </c>
      <c r="AH379" s="148" t="n">
        <v>0</v>
      </c>
      <c r="AI379" s="148" t="n">
        <v>0</v>
      </c>
      <c r="AJ379" s="148" t="n">
        <v>0</v>
      </c>
      <c r="AK379" s="148"/>
      <c r="AL379" s="148"/>
      <c r="AM379" s="148"/>
      <c r="AN379" s="148"/>
      <c r="AO379" s="148"/>
      <c r="AP379" s="148"/>
      <c r="AQ379" s="148"/>
      <c r="AR379" s="148"/>
      <c r="AS379" s="148"/>
      <c r="AT379" s="148"/>
      <c r="AU379" s="148"/>
      <c r="AV379" s="148"/>
      <c r="AW379" s="148"/>
      <c r="AX379" s="148"/>
      <c r="AY379" s="148"/>
      <c r="AZ379" s="148"/>
      <c r="BA379" s="148"/>
      <c r="BB379" s="148"/>
      <c r="BC379" s="148"/>
      <c r="BD379" s="148"/>
      <c r="BE379" s="148"/>
      <c r="BF379" s="148"/>
      <c r="BG379" s="148"/>
      <c r="BH379" s="148"/>
      <c r="BI379" s="148"/>
      <c r="BJ379" s="148"/>
      <c r="BK379" s="148"/>
      <c r="BL379" s="148"/>
      <c r="BM379" s="148"/>
      <c r="BN379" s="148"/>
      <c r="BO379" s="148"/>
      <c r="BP379" s="148"/>
      <c r="BQ379" s="148"/>
      <c r="BR379" s="148"/>
      <c r="BS379" s="148"/>
      <c r="BT379" s="148"/>
      <c r="BU379" s="148"/>
      <c r="BV379" s="148"/>
      <c r="BW379" s="148"/>
      <c r="BX379" s="148"/>
      <c r="BY379" s="148"/>
      <c r="BZ379" s="148"/>
      <c r="CA379" s="148"/>
      <c r="CB379" s="148"/>
      <c r="CC379" s="148"/>
      <c r="CD379" s="148"/>
      <c r="CE379" s="148"/>
      <c r="CF379" s="148"/>
      <c r="CG379" s="148"/>
      <c r="CH379" s="148"/>
      <c r="CI379" s="148"/>
      <c r="CJ379" s="148"/>
      <c r="CK379" s="148"/>
      <c r="CL379" s="148"/>
      <c r="CM379" s="148"/>
      <c r="CN379" s="148"/>
      <c r="CO379" s="148"/>
      <c r="CP379" s="148"/>
      <c r="CQ379" s="148"/>
      <c r="CR379" s="148"/>
      <c r="CS379" s="148"/>
      <c r="CT379" s="148"/>
      <c r="CU379" s="148"/>
      <c r="CV379" s="148"/>
      <c r="CW379" s="148"/>
      <c r="CX379" s="148"/>
      <c r="CY379" s="148"/>
      <c r="CZ379" s="148"/>
      <c r="DA379" s="148"/>
      <c r="DB379" s="148"/>
      <c r="DC379" s="148"/>
      <c r="DD379" s="148"/>
      <c r="DE379" s="148"/>
      <c r="DF379" s="148"/>
      <c r="DG379" s="148"/>
      <c r="DH379" s="148"/>
      <c r="DI379" s="148"/>
      <c r="DJ379" s="148"/>
      <c r="DK379" s="148"/>
      <c r="DL379" s="148"/>
      <c r="DM379" s="148"/>
      <c r="DN379" s="148"/>
    </row>
    <row r="380" customFormat="false" ht="12.75" hidden="false" customHeight="false" outlineLevel="0" collapsed="false">
      <c r="A380" s="0" t="s">
        <v>197</v>
      </c>
      <c r="B380" s="0" t="s">
        <v>198</v>
      </c>
      <c r="C380" s="0" t="n">
        <v>17</v>
      </c>
      <c r="D380" s="0" t="s">
        <v>176</v>
      </c>
      <c r="E380" s="15" t="n">
        <v>0</v>
      </c>
      <c r="F380" s="15" t="n">
        <v>0</v>
      </c>
      <c r="G380" s="148" t="n">
        <v>0</v>
      </c>
      <c r="H380" s="148" t="n">
        <v>0</v>
      </c>
      <c r="I380" s="148" t="n">
        <v>0</v>
      </c>
      <c r="J380" s="148" t="n">
        <v>0</v>
      </c>
      <c r="K380" s="148" t="n">
        <v>0</v>
      </c>
      <c r="L380" s="148" t="n">
        <v>0</v>
      </c>
      <c r="M380" s="148" t="n">
        <v>0</v>
      </c>
      <c r="N380" s="148" t="n">
        <v>0</v>
      </c>
      <c r="O380" s="148" t="n">
        <v>0</v>
      </c>
      <c r="P380" s="148" t="n">
        <v>0</v>
      </c>
      <c r="Q380" s="148" t="n">
        <v>0</v>
      </c>
      <c r="R380" s="148" t="n">
        <v>0</v>
      </c>
      <c r="S380" s="148" t="n">
        <v>0</v>
      </c>
      <c r="T380" s="148" t="n">
        <v>0</v>
      </c>
      <c r="U380" s="148" t="n">
        <v>0</v>
      </c>
      <c r="V380" s="148" t="n">
        <v>0</v>
      </c>
      <c r="W380" s="148" t="n">
        <v>0</v>
      </c>
      <c r="X380" s="148" t="n">
        <v>0</v>
      </c>
      <c r="Y380" s="148" t="n">
        <v>0</v>
      </c>
      <c r="Z380" s="148" t="n">
        <v>0</v>
      </c>
      <c r="AA380" s="148" t="n">
        <v>0</v>
      </c>
      <c r="AB380" s="148" t="n">
        <v>0</v>
      </c>
      <c r="AC380" s="148" t="n">
        <v>0</v>
      </c>
      <c r="AD380" s="148" t="n">
        <v>0</v>
      </c>
      <c r="AE380" s="148" t="n">
        <v>0</v>
      </c>
      <c r="AF380" s="148" t="n">
        <v>0</v>
      </c>
      <c r="AG380" s="148" t="n">
        <v>0</v>
      </c>
      <c r="AH380" s="148" t="n">
        <v>0</v>
      </c>
      <c r="AI380" s="148" t="n">
        <v>0</v>
      </c>
      <c r="AJ380" s="148" t="n">
        <v>0</v>
      </c>
      <c r="AK380" s="148"/>
      <c r="AL380" s="148"/>
      <c r="AM380" s="148"/>
      <c r="AN380" s="148"/>
      <c r="AO380" s="148"/>
      <c r="AP380" s="148"/>
      <c r="AQ380" s="148"/>
      <c r="AR380" s="148"/>
      <c r="AS380" s="148"/>
      <c r="AT380" s="148"/>
      <c r="AU380" s="148"/>
      <c r="AV380" s="148"/>
      <c r="AW380" s="148"/>
      <c r="AX380" s="148"/>
      <c r="AY380" s="148"/>
      <c r="AZ380" s="148"/>
      <c r="BA380" s="148"/>
      <c r="BB380" s="148"/>
      <c r="BC380" s="148"/>
      <c r="BD380" s="148"/>
      <c r="BE380" s="148"/>
      <c r="BF380" s="148"/>
      <c r="BG380" s="148"/>
      <c r="BH380" s="148"/>
      <c r="BI380" s="148"/>
      <c r="BJ380" s="148"/>
      <c r="BK380" s="148"/>
      <c r="BL380" s="148"/>
      <c r="BM380" s="148"/>
      <c r="BN380" s="148"/>
      <c r="BO380" s="148"/>
      <c r="BP380" s="148"/>
      <c r="BQ380" s="148"/>
      <c r="BR380" s="148"/>
      <c r="BS380" s="148"/>
      <c r="BT380" s="148"/>
      <c r="BU380" s="148"/>
      <c r="BV380" s="148"/>
      <c r="BW380" s="148"/>
      <c r="BX380" s="148"/>
      <c r="BY380" s="148"/>
      <c r="BZ380" s="148"/>
      <c r="CA380" s="148"/>
      <c r="CB380" s="148"/>
      <c r="CC380" s="148"/>
      <c r="CD380" s="148"/>
      <c r="CE380" s="148"/>
      <c r="CF380" s="148"/>
      <c r="CG380" s="148"/>
      <c r="CH380" s="148"/>
      <c r="CI380" s="148"/>
      <c r="CJ380" s="148"/>
      <c r="CK380" s="148"/>
      <c r="CL380" s="148"/>
      <c r="CM380" s="148"/>
      <c r="CN380" s="148"/>
      <c r="CO380" s="148"/>
      <c r="CP380" s="148"/>
      <c r="CQ380" s="148"/>
      <c r="CR380" s="148"/>
      <c r="CS380" s="148"/>
      <c r="CT380" s="148"/>
      <c r="CU380" s="148"/>
      <c r="CV380" s="148"/>
      <c r="CW380" s="148"/>
      <c r="CX380" s="148"/>
      <c r="CY380" s="148"/>
      <c r="CZ380" s="148"/>
      <c r="DA380" s="148"/>
      <c r="DB380" s="148"/>
      <c r="DC380" s="148"/>
      <c r="DD380" s="148"/>
      <c r="DE380" s="148"/>
      <c r="DF380" s="148"/>
      <c r="DG380" s="148"/>
      <c r="DH380" s="148"/>
      <c r="DI380" s="148"/>
      <c r="DJ380" s="148"/>
      <c r="DK380" s="148"/>
      <c r="DL380" s="148"/>
      <c r="DM380" s="148"/>
      <c r="DN380" s="148"/>
    </row>
    <row r="381" customFormat="false" ht="12.75" hidden="false" customHeight="false" outlineLevel="0" collapsed="false">
      <c r="A381" s="0" t="s">
        <v>197</v>
      </c>
      <c r="B381" s="0" t="s">
        <v>198</v>
      </c>
      <c r="C381" s="0" t="n">
        <v>18</v>
      </c>
      <c r="D381" s="0" t="s">
        <v>177</v>
      </c>
      <c r="E381" s="15" t="n">
        <v>0</v>
      </c>
      <c r="F381" s="15" t="n">
        <v>0</v>
      </c>
      <c r="G381" s="148" t="n">
        <v>0</v>
      </c>
      <c r="H381" s="148" t="n">
        <v>0</v>
      </c>
      <c r="I381" s="148" t="n">
        <v>0</v>
      </c>
      <c r="J381" s="148" t="n">
        <v>0</v>
      </c>
      <c r="K381" s="148" t="n">
        <v>0</v>
      </c>
      <c r="L381" s="148" t="n">
        <v>0</v>
      </c>
      <c r="M381" s="148" t="n">
        <v>0</v>
      </c>
      <c r="N381" s="148" t="n">
        <v>0</v>
      </c>
      <c r="O381" s="148" t="n">
        <v>0</v>
      </c>
      <c r="P381" s="148" t="n">
        <v>0</v>
      </c>
      <c r="Q381" s="148" t="n">
        <v>0</v>
      </c>
      <c r="R381" s="148" t="n">
        <v>0</v>
      </c>
      <c r="S381" s="148" t="n">
        <v>0</v>
      </c>
      <c r="T381" s="148" t="n">
        <v>0</v>
      </c>
      <c r="U381" s="148" t="n">
        <v>0</v>
      </c>
      <c r="V381" s="148" t="n">
        <v>0</v>
      </c>
      <c r="W381" s="148" t="n">
        <v>0</v>
      </c>
      <c r="X381" s="148" t="n">
        <v>0</v>
      </c>
      <c r="Y381" s="148" t="n">
        <v>0</v>
      </c>
      <c r="Z381" s="148" t="n">
        <v>0</v>
      </c>
      <c r="AA381" s="148" t="n">
        <v>0</v>
      </c>
      <c r="AB381" s="148" t="n">
        <v>0</v>
      </c>
      <c r="AC381" s="148" t="n">
        <v>0</v>
      </c>
      <c r="AD381" s="148" t="n">
        <v>0</v>
      </c>
      <c r="AE381" s="148" t="n">
        <v>0</v>
      </c>
      <c r="AF381" s="148" t="n">
        <v>0</v>
      </c>
      <c r="AG381" s="148" t="n">
        <v>0</v>
      </c>
      <c r="AH381" s="148" t="n">
        <v>0</v>
      </c>
      <c r="AI381" s="148" t="n">
        <v>0</v>
      </c>
      <c r="AJ381" s="148" t="n">
        <v>0</v>
      </c>
      <c r="AK381" s="148"/>
      <c r="AL381" s="148"/>
      <c r="AM381" s="148"/>
      <c r="AN381" s="148"/>
      <c r="AO381" s="148"/>
      <c r="AP381" s="148"/>
      <c r="AQ381" s="148"/>
      <c r="AR381" s="148"/>
      <c r="AS381" s="148"/>
      <c r="AT381" s="148"/>
      <c r="AU381" s="148"/>
      <c r="AV381" s="148"/>
      <c r="AW381" s="148"/>
      <c r="AX381" s="148"/>
      <c r="AY381" s="148"/>
      <c r="AZ381" s="148"/>
      <c r="BA381" s="148"/>
      <c r="BB381" s="148"/>
      <c r="BC381" s="148"/>
      <c r="BD381" s="148"/>
      <c r="BE381" s="148"/>
      <c r="BF381" s="148"/>
      <c r="BG381" s="148"/>
      <c r="BH381" s="148"/>
      <c r="BI381" s="148"/>
      <c r="BJ381" s="148"/>
      <c r="BK381" s="148"/>
      <c r="BL381" s="148"/>
      <c r="BM381" s="148"/>
      <c r="BN381" s="148"/>
      <c r="BO381" s="148"/>
      <c r="BP381" s="148"/>
      <c r="BQ381" s="148"/>
      <c r="BR381" s="148"/>
      <c r="BS381" s="148"/>
      <c r="BT381" s="148"/>
      <c r="BU381" s="148"/>
      <c r="BV381" s="148"/>
      <c r="BW381" s="148"/>
      <c r="BX381" s="148"/>
      <c r="BY381" s="148"/>
      <c r="BZ381" s="148"/>
      <c r="CA381" s="148"/>
      <c r="CB381" s="148"/>
      <c r="CC381" s="148"/>
      <c r="CD381" s="148"/>
      <c r="CE381" s="148"/>
      <c r="CF381" s="148"/>
      <c r="CG381" s="148"/>
      <c r="CH381" s="148"/>
      <c r="CI381" s="148"/>
      <c r="CJ381" s="148"/>
      <c r="CK381" s="148"/>
      <c r="CL381" s="148"/>
      <c r="CM381" s="148"/>
      <c r="CN381" s="148"/>
      <c r="CO381" s="148"/>
      <c r="CP381" s="148"/>
      <c r="CQ381" s="148"/>
      <c r="CR381" s="148"/>
      <c r="CS381" s="148"/>
      <c r="CT381" s="148"/>
      <c r="CU381" s="148"/>
      <c r="CV381" s="148"/>
      <c r="CW381" s="148"/>
      <c r="CX381" s="148"/>
      <c r="CY381" s="148"/>
      <c r="CZ381" s="148"/>
      <c r="DA381" s="148"/>
      <c r="DB381" s="148"/>
      <c r="DC381" s="148"/>
      <c r="DD381" s="148"/>
      <c r="DE381" s="148"/>
      <c r="DF381" s="148"/>
      <c r="DG381" s="148"/>
      <c r="DH381" s="148"/>
      <c r="DI381" s="148"/>
      <c r="DJ381" s="148"/>
      <c r="DK381" s="148"/>
      <c r="DL381" s="148"/>
      <c r="DM381" s="148"/>
      <c r="DN381" s="148"/>
    </row>
    <row r="382" customFormat="false" ht="12.75" hidden="false" customHeight="false" outlineLevel="0" collapsed="false">
      <c r="A382" s="0" t="s">
        <v>197</v>
      </c>
      <c r="B382" s="0" t="s">
        <v>198</v>
      </c>
      <c r="C382" s="0" t="n">
        <v>19</v>
      </c>
      <c r="D382" s="0" t="s">
        <v>64</v>
      </c>
      <c r="E382" s="15" t="n">
        <v>0</v>
      </c>
      <c r="F382" s="15" t="n">
        <v>0</v>
      </c>
      <c r="G382" s="148" t="n">
        <v>0</v>
      </c>
      <c r="H382" s="148" t="n">
        <v>0</v>
      </c>
      <c r="I382" s="148" t="n">
        <v>0</v>
      </c>
      <c r="J382" s="148" t="n">
        <v>0</v>
      </c>
      <c r="K382" s="148" t="n">
        <v>0</v>
      </c>
      <c r="L382" s="148" t="n">
        <v>0</v>
      </c>
      <c r="M382" s="148" t="n">
        <v>0</v>
      </c>
      <c r="N382" s="148" t="n">
        <v>0</v>
      </c>
      <c r="O382" s="148" t="n">
        <v>0</v>
      </c>
      <c r="P382" s="148" t="n">
        <v>0</v>
      </c>
      <c r="Q382" s="148" t="n">
        <v>0</v>
      </c>
      <c r="R382" s="148" t="n">
        <v>0</v>
      </c>
      <c r="S382" s="148" t="n">
        <v>0</v>
      </c>
      <c r="T382" s="148" t="n">
        <v>0</v>
      </c>
      <c r="U382" s="148" t="n">
        <v>0</v>
      </c>
      <c r="V382" s="148" t="n">
        <v>0</v>
      </c>
      <c r="W382" s="148" t="n">
        <v>0</v>
      </c>
      <c r="X382" s="148" t="n">
        <v>0</v>
      </c>
      <c r="Y382" s="148" t="n">
        <v>0</v>
      </c>
      <c r="Z382" s="148" t="n">
        <v>0</v>
      </c>
      <c r="AA382" s="148" t="n">
        <v>0</v>
      </c>
      <c r="AB382" s="148" t="n">
        <v>0</v>
      </c>
      <c r="AC382" s="148" t="n">
        <v>0</v>
      </c>
      <c r="AD382" s="148" t="n">
        <v>0</v>
      </c>
      <c r="AE382" s="148" t="n">
        <v>0</v>
      </c>
      <c r="AF382" s="148" t="n">
        <v>0</v>
      </c>
      <c r="AG382" s="148" t="n">
        <v>0</v>
      </c>
      <c r="AH382" s="148" t="n">
        <v>0</v>
      </c>
      <c r="AI382" s="148" t="n">
        <v>0</v>
      </c>
      <c r="AJ382" s="148" t="n">
        <v>0</v>
      </c>
      <c r="AK382" s="148"/>
      <c r="AL382" s="148"/>
      <c r="AM382" s="148"/>
      <c r="AN382" s="148"/>
      <c r="AO382" s="148"/>
      <c r="AP382" s="148"/>
      <c r="AQ382" s="148"/>
      <c r="AR382" s="148"/>
      <c r="AS382" s="148"/>
      <c r="AT382" s="148"/>
      <c r="AU382" s="148"/>
      <c r="AV382" s="148"/>
      <c r="AW382" s="148"/>
      <c r="AX382" s="148"/>
      <c r="AY382" s="148"/>
      <c r="AZ382" s="148"/>
      <c r="BA382" s="148"/>
      <c r="BB382" s="148"/>
      <c r="BC382" s="148"/>
      <c r="BD382" s="148"/>
      <c r="BE382" s="148"/>
      <c r="BF382" s="148"/>
      <c r="BG382" s="148"/>
      <c r="BH382" s="148"/>
      <c r="BI382" s="148"/>
      <c r="BJ382" s="148"/>
      <c r="BK382" s="148"/>
      <c r="BL382" s="148"/>
      <c r="BM382" s="148"/>
      <c r="BN382" s="148"/>
      <c r="BO382" s="148"/>
      <c r="BP382" s="148"/>
      <c r="BQ382" s="148"/>
      <c r="BR382" s="148"/>
      <c r="BS382" s="148"/>
      <c r="BT382" s="148"/>
      <c r="BU382" s="148"/>
      <c r="BV382" s="148"/>
      <c r="BW382" s="148"/>
      <c r="BX382" s="148"/>
      <c r="BY382" s="148"/>
      <c r="BZ382" s="148"/>
      <c r="CA382" s="148"/>
      <c r="CB382" s="148"/>
      <c r="CC382" s="148"/>
      <c r="CD382" s="148"/>
      <c r="CE382" s="148"/>
      <c r="CF382" s="148"/>
      <c r="CG382" s="148"/>
      <c r="CH382" s="148"/>
      <c r="CI382" s="148"/>
      <c r="CJ382" s="148"/>
      <c r="CK382" s="148"/>
      <c r="CL382" s="148"/>
      <c r="CM382" s="148"/>
      <c r="CN382" s="148"/>
      <c r="CO382" s="148"/>
      <c r="CP382" s="148"/>
      <c r="CQ382" s="148"/>
      <c r="CR382" s="148"/>
      <c r="CS382" s="148"/>
      <c r="CT382" s="148"/>
      <c r="CU382" s="148"/>
      <c r="CV382" s="148"/>
      <c r="CW382" s="148"/>
      <c r="CX382" s="148"/>
      <c r="CY382" s="148"/>
      <c r="CZ382" s="148"/>
      <c r="DA382" s="148"/>
      <c r="DB382" s="148"/>
      <c r="DC382" s="148"/>
      <c r="DD382" s="148"/>
      <c r="DE382" s="148"/>
      <c r="DF382" s="148"/>
      <c r="DG382" s="148"/>
      <c r="DH382" s="148"/>
      <c r="DI382" s="148"/>
      <c r="DJ382" s="148"/>
      <c r="DK382" s="148"/>
      <c r="DL382" s="148"/>
      <c r="DM382" s="148"/>
      <c r="DN382" s="148"/>
    </row>
    <row r="383" customFormat="false" ht="12.75" hidden="false" customHeight="false" outlineLevel="0" collapsed="false">
      <c r="A383" s="0" t="s">
        <v>197</v>
      </c>
      <c r="B383" s="0" t="s">
        <v>198</v>
      </c>
      <c r="C383" s="0" t="n">
        <v>20</v>
      </c>
      <c r="D383" s="0" t="s">
        <v>178</v>
      </c>
      <c r="E383" s="15" t="n">
        <v>0</v>
      </c>
      <c r="F383" s="15" t="n">
        <v>0</v>
      </c>
      <c r="G383" s="148" t="n">
        <v>0</v>
      </c>
      <c r="H383" s="148" t="n">
        <v>0</v>
      </c>
      <c r="I383" s="148" t="n">
        <v>0</v>
      </c>
      <c r="J383" s="148" t="n">
        <v>0</v>
      </c>
      <c r="K383" s="148" t="n">
        <v>0</v>
      </c>
      <c r="L383" s="148" t="n">
        <v>0</v>
      </c>
      <c r="M383" s="148" t="n">
        <v>0</v>
      </c>
      <c r="N383" s="148" t="n">
        <v>0</v>
      </c>
      <c r="O383" s="148" t="n">
        <v>0</v>
      </c>
      <c r="P383" s="148" t="n">
        <v>0</v>
      </c>
      <c r="Q383" s="148" t="n">
        <v>0</v>
      </c>
      <c r="R383" s="148" t="n">
        <v>0</v>
      </c>
      <c r="S383" s="148" t="n">
        <v>0</v>
      </c>
      <c r="T383" s="148" t="n">
        <v>0</v>
      </c>
      <c r="U383" s="148" t="n">
        <v>0</v>
      </c>
      <c r="V383" s="148" t="n">
        <v>0</v>
      </c>
      <c r="W383" s="148" t="n">
        <v>0</v>
      </c>
      <c r="X383" s="148" t="n">
        <v>0</v>
      </c>
      <c r="Y383" s="148" t="n">
        <v>0</v>
      </c>
      <c r="Z383" s="148" t="n">
        <v>0</v>
      </c>
      <c r="AA383" s="148" t="n">
        <v>0</v>
      </c>
      <c r="AB383" s="148" t="n">
        <v>0</v>
      </c>
      <c r="AC383" s="148" t="n">
        <v>0</v>
      </c>
      <c r="AD383" s="148" t="n">
        <v>0</v>
      </c>
      <c r="AE383" s="148" t="n">
        <v>0</v>
      </c>
      <c r="AF383" s="148" t="n">
        <v>0</v>
      </c>
      <c r="AG383" s="148" t="n">
        <v>0</v>
      </c>
      <c r="AH383" s="148" t="n">
        <v>0</v>
      </c>
      <c r="AI383" s="148" t="n">
        <v>0</v>
      </c>
      <c r="AJ383" s="148" t="n">
        <v>0</v>
      </c>
      <c r="AK383" s="148"/>
      <c r="AL383" s="148"/>
      <c r="AM383" s="148"/>
      <c r="AN383" s="148"/>
      <c r="AO383" s="148"/>
      <c r="AP383" s="148"/>
      <c r="AQ383" s="148"/>
      <c r="AR383" s="148"/>
      <c r="AS383" s="148"/>
      <c r="AT383" s="148"/>
      <c r="AU383" s="148"/>
      <c r="AV383" s="148"/>
      <c r="AW383" s="148"/>
      <c r="AX383" s="148"/>
      <c r="AY383" s="148"/>
      <c r="AZ383" s="148"/>
      <c r="BA383" s="148"/>
      <c r="BB383" s="148"/>
      <c r="BC383" s="148"/>
      <c r="BD383" s="148"/>
      <c r="BE383" s="148"/>
      <c r="BF383" s="148"/>
      <c r="BG383" s="148"/>
      <c r="BH383" s="148"/>
      <c r="BI383" s="148"/>
      <c r="BJ383" s="148"/>
      <c r="BK383" s="148"/>
      <c r="BL383" s="148"/>
      <c r="BM383" s="148"/>
      <c r="BN383" s="148"/>
      <c r="BO383" s="148"/>
      <c r="BP383" s="148"/>
      <c r="BQ383" s="148"/>
      <c r="BR383" s="148"/>
      <c r="BS383" s="148"/>
      <c r="BT383" s="148"/>
      <c r="BU383" s="148"/>
      <c r="BV383" s="148"/>
      <c r="BW383" s="148"/>
      <c r="BX383" s="148"/>
      <c r="BY383" s="148"/>
      <c r="BZ383" s="148"/>
      <c r="CA383" s="148"/>
      <c r="CB383" s="148"/>
      <c r="CC383" s="148"/>
      <c r="CD383" s="148"/>
      <c r="CE383" s="148"/>
      <c r="CF383" s="148"/>
      <c r="CG383" s="148"/>
      <c r="CH383" s="148"/>
      <c r="CI383" s="148"/>
      <c r="CJ383" s="148"/>
      <c r="CK383" s="148"/>
      <c r="CL383" s="148"/>
      <c r="CM383" s="148"/>
      <c r="CN383" s="148"/>
      <c r="CO383" s="148"/>
      <c r="CP383" s="148"/>
      <c r="CQ383" s="148"/>
      <c r="CR383" s="148"/>
      <c r="CS383" s="148"/>
      <c r="CT383" s="148"/>
      <c r="CU383" s="148"/>
      <c r="CV383" s="148"/>
      <c r="CW383" s="148"/>
      <c r="CX383" s="148"/>
      <c r="CY383" s="148"/>
      <c r="CZ383" s="148"/>
      <c r="DA383" s="148"/>
      <c r="DB383" s="148"/>
      <c r="DC383" s="148"/>
      <c r="DD383" s="148"/>
      <c r="DE383" s="148"/>
      <c r="DF383" s="148"/>
      <c r="DG383" s="148"/>
      <c r="DH383" s="148"/>
      <c r="DI383" s="148"/>
      <c r="DJ383" s="148"/>
      <c r="DK383" s="148"/>
      <c r="DL383" s="148"/>
      <c r="DM383" s="148"/>
      <c r="DN383" s="148"/>
    </row>
    <row r="384" customFormat="false" ht="12.75" hidden="false" customHeight="false" outlineLevel="0" collapsed="false">
      <c r="A384" s="0" t="s">
        <v>197</v>
      </c>
      <c r="B384" s="0" t="s">
        <v>198</v>
      </c>
      <c r="C384" s="0" t="n">
        <v>21</v>
      </c>
      <c r="D384" s="0" t="s">
        <v>179</v>
      </c>
      <c r="E384" s="15" t="n">
        <v>0</v>
      </c>
      <c r="F384" s="15" t="n">
        <v>0</v>
      </c>
      <c r="G384" s="148" t="n">
        <v>0</v>
      </c>
      <c r="H384" s="148" t="n">
        <v>0</v>
      </c>
      <c r="I384" s="148" t="n">
        <v>0</v>
      </c>
      <c r="J384" s="148" t="n">
        <v>0</v>
      </c>
      <c r="K384" s="148" t="n">
        <v>0</v>
      </c>
      <c r="L384" s="148" t="n">
        <v>0</v>
      </c>
      <c r="M384" s="148" t="n">
        <v>0</v>
      </c>
      <c r="N384" s="148" t="n">
        <v>0</v>
      </c>
      <c r="O384" s="148" t="n">
        <v>0</v>
      </c>
      <c r="P384" s="148" t="n">
        <v>0</v>
      </c>
      <c r="Q384" s="148" t="n">
        <v>0</v>
      </c>
      <c r="R384" s="148" t="n">
        <v>0</v>
      </c>
      <c r="S384" s="148" t="n">
        <v>0</v>
      </c>
      <c r="T384" s="148" t="n">
        <v>0</v>
      </c>
      <c r="U384" s="148" t="n">
        <v>0</v>
      </c>
      <c r="V384" s="148" t="n">
        <v>0</v>
      </c>
      <c r="W384" s="148" t="n">
        <v>0</v>
      </c>
      <c r="X384" s="148" t="n">
        <v>0</v>
      </c>
      <c r="Y384" s="148" t="n">
        <v>0</v>
      </c>
      <c r="Z384" s="148" t="n">
        <v>0</v>
      </c>
      <c r="AA384" s="148" t="n">
        <v>0</v>
      </c>
      <c r="AB384" s="148" t="n">
        <v>0</v>
      </c>
      <c r="AC384" s="148" t="n">
        <v>0</v>
      </c>
      <c r="AD384" s="148" t="n">
        <v>0</v>
      </c>
      <c r="AE384" s="148" t="n">
        <v>0</v>
      </c>
      <c r="AF384" s="148" t="n">
        <v>0</v>
      </c>
      <c r="AG384" s="148" t="n">
        <v>0</v>
      </c>
      <c r="AH384" s="148" t="n">
        <v>0</v>
      </c>
      <c r="AI384" s="148" t="n">
        <v>0</v>
      </c>
      <c r="AJ384" s="148" t="n">
        <v>0</v>
      </c>
      <c r="AK384" s="148"/>
      <c r="AL384" s="148"/>
      <c r="AM384" s="148"/>
      <c r="AN384" s="148"/>
      <c r="AO384" s="148"/>
      <c r="AP384" s="148"/>
      <c r="AQ384" s="148"/>
      <c r="AR384" s="148"/>
      <c r="AS384" s="148"/>
      <c r="AT384" s="148"/>
      <c r="AU384" s="148"/>
      <c r="AV384" s="148"/>
      <c r="AW384" s="148"/>
      <c r="AX384" s="148"/>
      <c r="AY384" s="148"/>
      <c r="AZ384" s="148"/>
      <c r="BA384" s="148"/>
      <c r="BB384" s="148"/>
      <c r="BC384" s="148"/>
      <c r="BD384" s="148"/>
      <c r="BE384" s="148"/>
      <c r="BF384" s="148"/>
      <c r="BG384" s="148"/>
      <c r="BH384" s="148"/>
      <c r="BI384" s="148"/>
      <c r="BJ384" s="148"/>
      <c r="BK384" s="148"/>
      <c r="BL384" s="148"/>
      <c r="BM384" s="148"/>
      <c r="BN384" s="148"/>
      <c r="BO384" s="148"/>
      <c r="BP384" s="148"/>
      <c r="BQ384" s="148"/>
      <c r="BR384" s="148"/>
      <c r="BS384" s="148"/>
      <c r="BT384" s="148"/>
      <c r="BU384" s="148"/>
      <c r="BV384" s="148"/>
      <c r="BW384" s="148"/>
      <c r="BX384" s="148"/>
      <c r="BY384" s="148"/>
      <c r="BZ384" s="148"/>
      <c r="CA384" s="148"/>
      <c r="CB384" s="148"/>
      <c r="CC384" s="148"/>
      <c r="CD384" s="148"/>
      <c r="CE384" s="148"/>
      <c r="CF384" s="148"/>
      <c r="CG384" s="148"/>
      <c r="CH384" s="148"/>
      <c r="CI384" s="148"/>
      <c r="CJ384" s="148"/>
      <c r="CK384" s="148"/>
      <c r="CL384" s="148"/>
      <c r="CM384" s="148"/>
      <c r="CN384" s="148"/>
      <c r="CO384" s="148"/>
      <c r="CP384" s="148"/>
      <c r="CQ384" s="148"/>
      <c r="CR384" s="148"/>
      <c r="CS384" s="148"/>
      <c r="CT384" s="148"/>
      <c r="CU384" s="148"/>
      <c r="CV384" s="148"/>
      <c r="CW384" s="148"/>
      <c r="CX384" s="148"/>
      <c r="CY384" s="148"/>
      <c r="CZ384" s="148"/>
      <c r="DA384" s="148"/>
      <c r="DB384" s="148"/>
      <c r="DC384" s="148"/>
      <c r="DD384" s="148"/>
      <c r="DE384" s="148"/>
      <c r="DF384" s="148"/>
      <c r="DG384" s="148"/>
      <c r="DH384" s="148"/>
      <c r="DI384" s="148"/>
      <c r="DJ384" s="148"/>
      <c r="DK384" s="148"/>
      <c r="DL384" s="148"/>
      <c r="DM384" s="148"/>
      <c r="DN384" s="148"/>
    </row>
    <row r="385" customFormat="false" ht="12.75" hidden="false" customHeight="false" outlineLevel="0" collapsed="false">
      <c r="A385" s="0" t="s">
        <v>197</v>
      </c>
      <c r="B385" s="0" t="s">
        <v>198</v>
      </c>
      <c r="C385" s="0" t="n">
        <v>22</v>
      </c>
      <c r="D385" s="0" t="s">
        <v>180</v>
      </c>
      <c r="E385" s="15" t="n">
        <v>0</v>
      </c>
      <c r="F385" s="15" t="n">
        <v>0</v>
      </c>
      <c r="G385" s="148" t="n">
        <v>0</v>
      </c>
      <c r="H385" s="148" t="n">
        <v>0</v>
      </c>
      <c r="I385" s="148" t="n">
        <v>0</v>
      </c>
      <c r="J385" s="148" t="n">
        <v>0</v>
      </c>
      <c r="K385" s="148" t="n">
        <v>0</v>
      </c>
      <c r="L385" s="148" t="n">
        <v>0</v>
      </c>
      <c r="M385" s="148" t="n">
        <v>0</v>
      </c>
      <c r="N385" s="148" t="n">
        <v>0</v>
      </c>
      <c r="O385" s="148" t="n">
        <v>0</v>
      </c>
      <c r="P385" s="148" t="n">
        <v>0</v>
      </c>
      <c r="Q385" s="148" t="n">
        <v>0</v>
      </c>
      <c r="R385" s="148" t="n">
        <v>0</v>
      </c>
      <c r="S385" s="148" t="n">
        <v>0</v>
      </c>
      <c r="T385" s="148" t="n">
        <v>0</v>
      </c>
      <c r="U385" s="148" t="n">
        <v>0</v>
      </c>
      <c r="V385" s="148" t="n">
        <v>0</v>
      </c>
      <c r="W385" s="148" t="n">
        <v>0</v>
      </c>
      <c r="X385" s="148" t="n">
        <v>0</v>
      </c>
      <c r="Y385" s="148" t="n">
        <v>0</v>
      </c>
      <c r="Z385" s="148" t="n">
        <v>0</v>
      </c>
      <c r="AA385" s="148" t="n">
        <v>0</v>
      </c>
      <c r="AB385" s="148" t="n">
        <v>0</v>
      </c>
      <c r="AC385" s="148" t="n">
        <v>0</v>
      </c>
      <c r="AD385" s="148" t="n">
        <v>0</v>
      </c>
      <c r="AE385" s="148" t="n">
        <v>0</v>
      </c>
      <c r="AF385" s="148" t="n">
        <v>0</v>
      </c>
      <c r="AG385" s="148" t="n">
        <v>0</v>
      </c>
      <c r="AH385" s="148" t="n">
        <v>0</v>
      </c>
      <c r="AI385" s="148" t="n">
        <v>0</v>
      </c>
      <c r="AJ385" s="148" t="n">
        <v>0</v>
      </c>
      <c r="AK385" s="148"/>
      <c r="AL385" s="148"/>
      <c r="AM385" s="148"/>
      <c r="AN385" s="148"/>
      <c r="AO385" s="148"/>
      <c r="AP385" s="148"/>
      <c r="AQ385" s="148"/>
      <c r="AR385" s="148"/>
      <c r="AS385" s="148"/>
      <c r="AT385" s="148"/>
      <c r="AU385" s="148"/>
      <c r="AV385" s="148"/>
      <c r="AW385" s="148"/>
      <c r="AX385" s="148"/>
      <c r="AY385" s="148"/>
      <c r="AZ385" s="148"/>
      <c r="BA385" s="148"/>
      <c r="BB385" s="148"/>
      <c r="BC385" s="148"/>
      <c r="BD385" s="148"/>
      <c r="BE385" s="148"/>
      <c r="BF385" s="148"/>
      <c r="BG385" s="148"/>
      <c r="BH385" s="148"/>
      <c r="BI385" s="148"/>
      <c r="BJ385" s="148"/>
      <c r="BK385" s="148"/>
      <c r="BL385" s="148"/>
      <c r="BM385" s="148"/>
      <c r="BN385" s="148"/>
      <c r="BO385" s="148"/>
      <c r="BP385" s="148"/>
      <c r="BQ385" s="148"/>
      <c r="BR385" s="148"/>
      <c r="BS385" s="148"/>
      <c r="BT385" s="148"/>
      <c r="BU385" s="148"/>
      <c r="BV385" s="148"/>
      <c r="BW385" s="148"/>
      <c r="BX385" s="148"/>
      <c r="BY385" s="148"/>
      <c r="BZ385" s="148"/>
      <c r="CA385" s="148"/>
      <c r="CB385" s="148"/>
      <c r="CC385" s="148"/>
      <c r="CD385" s="148"/>
      <c r="CE385" s="148"/>
      <c r="CF385" s="148"/>
      <c r="CG385" s="148"/>
      <c r="CH385" s="148"/>
      <c r="CI385" s="148"/>
      <c r="CJ385" s="148"/>
      <c r="CK385" s="148"/>
      <c r="CL385" s="148"/>
      <c r="CM385" s="148"/>
      <c r="CN385" s="148"/>
      <c r="CO385" s="148"/>
      <c r="CP385" s="148"/>
      <c r="CQ385" s="148"/>
      <c r="CR385" s="148"/>
      <c r="CS385" s="148"/>
      <c r="CT385" s="148"/>
      <c r="CU385" s="148"/>
      <c r="CV385" s="148"/>
      <c r="CW385" s="148"/>
      <c r="CX385" s="148"/>
      <c r="CY385" s="148"/>
      <c r="CZ385" s="148"/>
      <c r="DA385" s="148"/>
      <c r="DB385" s="148"/>
      <c r="DC385" s="148"/>
      <c r="DD385" s="148"/>
      <c r="DE385" s="148"/>
      <c r="DF385" s="148"/>
      <c r="DG385" s="148"/>
      <c r="DH385" s="148"/>
      <c r="DI385" s="148"/>
      <c r="DJ385" s="148"/>
      <c r="DK385" s="148"/>
      <c r="DL385" s="148"/>
      <c r="DM385" s="148"/>
      <c r="DN385" s="148"/>
    </row>
    <row r="386" customFormat="false" ht="12.75" hidden="false" customHeight="false" outlineLevel="0" collapsed="false">
      <c r="A386" s="0" t="s">
        <v>197</v>
      </c>
      <c r="B386" s="0" t="s">
        <v>198</v>
      </c>
      <c r="C386" s="0" t="n">
        <v>23</v>
      </c>
      <c r="D386" s="0" t="s">
        <v>181</v>
      </c>
      <c r="E386" s="15" t="n">
        <v>0</v>
      </c>
      <c r="F386" s="15" t="n">
        <v>0</v>
      </c>
      <c r="G386" s="148" t="n">
        <v>0</v>
      </c>
      <c r="H386" s="148" t="n">
        <v>0</v>
      </c>
      <c r="I386" s="148" t="n">
        <v>0</v>
      </c>
      <c r="J386" s="148" t="n">
        <v>0</v>
      </c>
      <c r="K386" s="148" t="n">
        <v>0</v>
      </c>
      <c r="L386" s="148" t="n">
        <v>0</v>
      </c>
      <c r="M386" s="148" t="n">
        <v>0</v>
      </c>
      <c r="N386" s="148" t="n">
        <v>0</v>
      </c>
      <c r="O386" s="148" t="n">
        <v>0</v>
      </c>
      <c r="P386" s="148" t="n">
        <v>0</v>
      </c>
      <c r="Q386" s="148" t="n">
        <v>0</v>
      </c>
      <c r="R386" s="148" t="n">
        <v>0</v>
      </c>
      <c r="S386" s="148" t="n">
        <v>0</v>
      </c>
      <c r="T386" s="148" t="n">
        <v>0</v>
      </c>
      <c r="U386" s="148" t="n">
        <v>0</v>
      </c>
      <c r="V386" s="148" t="n">
        <v>0</v>
      </c>
      <c r="W386" s="148" t="n">
        <v>0</v>
      </c>
      <c r="X386" s="148" t="n">
        <v>0</v>
      </c>
      <c r="Y386" s="148" t="n">
        <v>0</v>
      </c>
      <c r="Z386" s="148" t="n">
        <v>0</v>
      </c>
      <c r="AA386" s="148" t="n">
        <v>0</v>
      </c>
      <c r="AB386" s="148" t="n">
        <v>0</v>
      </c>
      <c r="AC386" s="148" t="n">
        <v>0</v>
      </c>
      <c r="AD386" s="148" t="n">
        <v>0</v>
      </c>
      <c r="AE386" s="148" t="n">
        <v>0</v>
      </c>
      <c r="AF386" s="148" t="n">
        <v>0</v>
      </c>
      <c r="AG386" s="148" t="n">
        <v>0</v>
      </c>
      <c r="AH386" s="148" t="n">
        <v>0</v>
      </c>
      <c r="AI386" s="148" t="n">
        <v>0</v>
      </c>
      <c r="AJ386" s="148" t="n">
        <v>0</v>
      </c>
      <c r="AK386" s="148"/>
      <c r="AL386" s="148"/>
      <c r="AM386" s="148"/>
      <c r="AN386" s="148"/>
      <c r="AO386" s="148"/>
      <c r="AP386" s="148"/>
      <c r="AQ386" s="148"/>
      <c r="AR386" s="148"/>
      <c r="AS386" s="148"/>
      <c r="AT386" s="148"/>
      <c r="AU386" s="148"/>
      <c r="AV386" s="148"/>
      <c r="AW386" s="148"/>
      <c r="AX386" s="148"/>
      <c r="AY386" s="148"/>
      <c r="AZ386" s="148"/>
      <c r="BA386" s="148"/>
      <c r="BB386" s="148"/>
      <c r="BC386" s="148"/>
      <c r="BD386" s="148"/>
      <c r="BE386" s="148"/>
      <c r="BF386" s="148"/>
      <c r="BG386" s="148"/>
      <c r="BH386" s="148"/>
      <c r="BI386" s="148"/>
      <c r="BJ386" s="148"/>
      <c r="BK386" s="148"/>
      <c r="BL386" s="148"/>
      <c r="BM386" s="148"/>
      <c r="BN386" s="148"/>
      <c r="BO386" s="148"/>
      <c r="BP386" s="148"/>
      <c r="BQ386" s="148"/>
      <c r="BR386" s="148"/>
      <c r="BS386" s="148"/>
      <c r="BT386" s="148"/>
      <c r="BU386" s="148"/>
      <c r="BV386" s="148"/>
      <c r="BW386" s="148"/>
      <c r="BX386" s="148"/>
      <c r="BY386" s="148"/>
      <c r="BZ386" s="148"/>
      <c r="CA386" s="148"/>
      <c r="CB386" s="148"/>
      <c r="CC386" s="148"/>
      <c r="CD386" s="148"/>
      <c r="CE386" s="148"/>
      <c r="CF386" s="148"/>
      <c r="CG386" s="148"/>
      <c r="CH386" s="148"/>
      <c r="CI386" s="148"/>
      <c r="CJ386" s="148"/>
      <c r="CK386" s="148"/>
      <c r="CL386" s="148"/>
      <c r="CM386" s="148"/>
      <c r="CN386" s="148"/>
      <c r="CO386" s="148"/>
      <c r="CP386" s="148"/>
      <c r="CQ386" s="148"/>
      <c r="CR386" s="148"/>
      <c r="CS386" s="148"/>
      <c r="CT386" s="148"/>
      <c r="CU386" s="148"/>
      <c r="CV386" s="148"/>
      <c r="CW386" s="148"/>
      <c r="CX386" s="148"/>
      <c r="CY386" s="148"/>
      <c r="CZ386" s="148"/>
      <c r="DA386" s="148"/>
      <c r="DB386" s="148"/>
      <c r="DC386" s="148"/>
      <c r="DD386" s="148"/>
      <c r="DE386" s="148"/>
      <c r="DF386" s="148"/>
      <c r="DG386" s="148"/>
      <c r="DH386" s="148"/>
      <c r="DI386" s="148"/>
      <c r="DJ386" s="148"/>
      <c r="DK386" s="148"/>
      <c r="DL386" s="148"/>
      <c r="DM386" s="148"/>
      <c r="DN386" s="148"/>
    </row>
    <row r="387" customFormat="false" ht="12.75" hidden="false" customHeight="false" outlineLevel="0" collapsed="false">
      <c r="A387" s="0" t="s">
        <v>197</v>
      </c>
      <c r="B387" s="0" t="s">
        <v>198</v>
      </c>
      <c r="C387" s="0" t="n">
        <v>24</v>
      </c>
      <c r="D387" s="0" t="s">
        <v>72</v>
      </c>
      <c r="E387" s="15" t="n">
        <v>0</v>
      </c>
      <c r="F387" s="15" t="n">
        <v>0</v>
      </c>
      <c r="G387" s="148" t="n">
        <v>0</v>
      </c>
      <c r="H387" s="148" t="n">
        <v>0</v>
      </c>
      <c r="I387" s="148" t="n">
        <v>0</v>
      </c>
      <c r="J387" s="148" t="n">
        <v>0</v>
      </c>
      <c r="K387" s="148" t="n">
        <v>0</v>
      </c>
      <c r="L387" s="148" t="n">
        <v>0</v>
      </c>
      <c r="M387" s="148" t="n">
        <v>0</v>
      </c>
      <c r="N387" s="148" t="n">
        <v>0</v>
      </c>
      <c r="O387" s="148" t="n">
        <v>0</v>
      </c>
      <c r="P387" s="148" t="n">
        <v>0</v>
      </c>
      <c r="Q387" s="148" t="n">
        <v>0</v>
      </c>
      <c r="R387" s="148" t="n">
        <v>0</v>
      </c>
      <c r="S387" s="148" t="n">
        <v>0</v>
      </c>
      <c r="T387" s="148" t="n">
        <v>0</v>
      </c>
      <c r="U387" s="148" t="n">
        <v>0</v>
      </c>
      <c r="V387" s="148" t="n">
        <v>0</v>
      </c>
      <c r="W387" s="148" t="n">
        <v>0</v>
      </c>
      <c r="X387" s="148" t="n">
        <v>0</v>
      </c>
      <c r="Y387" s="148" t="n">
        <v>0</v>
      </c>
      <c r="Z387" s="148" t="n">
        <v>0</v>
      </c>
      <c r="AA387" s="148" t="n">
        <v>0</v>
      </c>
      <c r="AB387" s="148" t="n">
        <v>0</v>
      </c>
      <c r="AC387" s="148" t="n">
        <v>0</v>
      </c>
      <c r="AD387" s="148" t="n">
        <v>0</v>
      </c>
      <c r="AE387" s="148" t="n">
        <v>0</v>
      </c>
      <c r="AF387" s="148" t="n">
        <v>0</v>
      </c>
      <c r="AG387" s="148" t="n">
        <v>0</v>
      </c>
      <c r="AH387" s="148" t="n">
        <v>0</v>
      </c>
      <c r="AI387" s="148" t="n">
        <v>0</v>
      </c>
      <c r="AJ387" s="148" t="n">
        <v>0</v>
      </c>
      <c r="AK387" s="148"/>
      <c r="AL387" s="148"/>
      <c r="AM387" s="148"/>
      <c r="AN387" s="148"/>
      <c r="AO387" s="148"/>
      <c r="AP387" s="148"/>
      <c r="AQ387" s="148"/>
      <c r="AR387" s="148"/>
      <c r="AS387" s="148"/>
      <c r="AT387" s="148"/>
      <c r="AU387" s="148"/>
      <c r="AV387" s="148"/>
      <c r="AW387" s="148"/>
      <c r="AX387" s="148"/>
      <c r="AY387" s="148"/>
      <c r="AZ387" s="148"/>
      <c r="BA387" s="148"/>
      <c r="BB387" s="148"/>
      <c r="BC387" s="148"/>
      <c r="BD387" s="148"/>
      <c r="BE387" s="148"/>
      <c r="BF387" s="148"/>
      <c r="BG387" s="148"/>
      <c r="BH387" s="148"/>
      <c r="BI387" s="148"/>
      <c r="BJ387" s="148"/>
      <c r="BK387" s="148"/>
      <c r="BL387" s="148"/>
      <c r="BM387" s="148"/>
      <c r="BN387" s="148"/>
      <c r="BO387" s="148"/>
      <c r="BP387" s="148"/>
      <c r="BQ387" s="148"/>
      <c r="BR387" s="148"/>
      <c r="BS387" s="148"/>
      <c r="BT387" s="148"/>
      <c r="BU387" s="148"/>
      <c r="BV387" s="148"/>
      <c r="BW387" s="148"/>
      <c r="BX387" s="148"/>
      <c r="BY387" s="148"/>
      <c r="BZ387" s="148"/>
      <c r="CA387" s="148"/>
      <c r="CB387" s="148"/>
      <c r="CC387" s="148"/>
      <c r="CD387" s="148"/>
      <c r="CE387" s="148"/>
      <c r="CF387" s="148"/>
      <c r="CG387" s="148"/>
      <c r="CH387" s="148"/>
      <c r="CI387" s="148"/>
      <c r="CJ387" s="148"/>
      <c r="CK387" s="148"/>
      <c r="CL387" s="148"/>
      <c r="CM387" s="148"/>
      <c r="CN387" s="148"/>
      <c r="CO387" s="148"/>
      <c r="CP387" s="148"/>
      <c r="CQ387" s="148"/>
      <c r="CR387" s="148"/>
      <c r="CS387" s="148"/>
      <c r="CT387" s="148"/>
      <c r="CU387" s="148"/>
      <c r="CV387" s="148"/>
      <c r="CW387" s="148"/>
      <c r="CX387" s="148"/>
      <c r="CY387" s="148"/>
      <c r="CZ387" s="148"/>
      <c r="DA387" s="148"/>
      <c r="DB387" s="148"/>
      <c r="DC387" s="148"/>
      <c r="DD387" s="148"/>
      <c r="DE387" s="148"/>
      <c r="DF387" s="148"/>
      <c r="DG387" s="148"/>
      <c r="DH387" s="148"/>
      <c r="DI387" s="148"/>
      <c r="DJ387" s="148"/>
      <c r="DK387" s="148"/>
      <c r="DL387" s="148"/>
      <c r="DM387" s="148"/>
      <c r="DN387" s="148"/>
    </row>
    <row r="388" customFormat="false" ht="12.75" hidden="false" customHeight="false" outlineLevel="0" collapsed="false">
      <c r="A388" s="0" t="s">
        <v>197</v>
      </c>
      <c r="B388" s="0" t="s">
        <v>198</v>
      </c>
      <c r="C388" s="0" t="n">
        <v>25</v>
      </c>
      <c r="D388" s="0" t="s">
        <v>73</v>
      </c>
      <c r="E388" s="15" t="n">
        <v>0</v>
      </c>
      <c r="F388" s="15" t="n">
        <v>0</v>
      </c>
      <c r="G388" s="148" t="n">
        <v>0</v>
      </c>
      <c r="H388" s="148" t="n">
        <v>0</v>
      </c>
      <c r="I388" s="148" t="n">
        <v>0</v>
      </c>
      <c r="J388" s="148" t="n">
        <v>0</v>
      </c>
      <c r="K388" s="148" t="n">
        <v>0</v>
      </c>
      <c r="L388" s="148" t="n">
        <v>0</v>
      </c>
      <c r="M388" s="148" t="n">
        <v>0</v>
      </c>
      <c r="N388" s="148" t="n">
        <v>0</v>
      </c>
      <c r="O388" s="148" t="n">
        <v>0</v>
      </c>
      <c r="P388" s="148" t="n">
        <v>0</v>
      </c>
      <c r="Q388" s="148" t="n">
        <v>0</v>
      </c>
      <c r="R388" s="148" t="n">
        <v>0</v>
      </c>
      <c r="S388" s="148" t="n">
        <v>0</v>
      </c>
      <c r="T388" s="148" t="n">
        <v>0</v>
      </c>
      <c r="U388" s="148" t="n">
        <v>0</v>
      </c>
      <c r="V388" s="148" t="n">
        <v>0</v>
      </c>
      <c r="W388" s="148" t="n">
        <v>0</v>
      </c>
      <c r="X388" s="148" t="n">
        <v>0</v>
      </c>
      <c r="Y388" s="148" t="n">
        <v>0</v>
      </c>
      <c r="Z388" s="148" t="n">
        <v>0</v>
      </c>
      <c r="AA388" s="148" t="n">
        <v>0</v>
      </c>
      <c r="AB388" s="148" t="n">
        <v>0</v>
      </c>
      <c r="AC388" s="148" t="n">
        <v>0</v>
      </c>
      <c r="AD388" s="148" t="n">
        <v>0</v>
      </c>
      <c r="AE388" s="148" t="n">
        <v>0</v>
      </c>
      <c r="AF388" s="148" t="n">
        <v>0</v>
      </c>
      <c r="AG388" s="148" t="n">
        <v>0</v>
      </c>
      <c r="AH388" s="148" t="n">
        <v>0</v>
      </c>
      <c r="AI388" s="148" t="n">
        <v>0</v>
      </c>
      <c r="AJ388" s="148" t="n">
        <v>0</v>
      </c>
      <c r="AK388" s="148"/>
      <c r="AL388" s="148"/>
      <c r="AM388" s="148"/>
      <c r="AN388" s="148"/>
      <c r="AO388" s="148"/>
      <c r="AP388" s="148"/>
      <c r="AQ388" s="148"/>
      <c r="AR388" s="148"/>
      <c r="AS388" s="148"/>
      <c r="AT388" s="148"/>
      <c r="AU388" s="148"/>
      <c r="AV388" s="148"/>
      <c r="AW388" s="148"/>
      <c r="AX388" s="148"/>
      <c r="AY388" s="148"/>
      <c r="AZ388" s="148"/>
      <c r="BA388" s="148"/>
      <c r="BB388" s="148"/>
      <c r="BC388" s="148"/>
      <c r="BD388" s="148"/>
      <c r="BE388" s="148"/>
      <c r="BF388" s="148"/>
      <c r="BG388" s="148"/>
      <c r="BH388" s="148"/>
      <c r="BI388" s="148"/>
      <c r="BJ388" s="148"/>
      <c r="BK388" s="148"/>
      <c r="BL388" s="148"/>
      <c r="BM388" s="148"/>
      <c r="BN388" s="148"/>
      <c r="BO388" s="148"/>
      <c r="BP388" s="148"/>
      <c r="BQ388" s="148"/>
      <c r="BR388" s="148"/>
      <c r="BS388" s="148"/>
      <c r="BT388" s="148"/>
      <c r="BU388" s="148"/>
      <c r="BV388" s="148"/>
      <c r="BW388" s="148"/>
      <c r="BX388" s="148"/>
      <c r="BY388" s="148"/>
      <c r="BZ388" s="148"/>
      <c r="CA388" s="148"/>
      <c r="CB388" s="148"/>
      <c r="CC388" s="148"/>
      <c r="CD388" s="148"/>
      <c r="CE388" s="148"/>
      <c r="CF388" s="148"/>
      <c r="CG388" s="148"/>
      <c r="CH388" s="148"/>
      <c r="CI388" s="148"/>
      <c r="CJ388" s="148"/>
      <c r="CK388" s="148"/>
      <c r="CL388" s="148"/>
      <c r="CM388" s="148"/>
      <c r="CN388" s="148"/>
      <c r="CO388" s="148"/>
      <c r="CP388" s="148"/>
      <c r="CQ388" s="148"/>
      <c r="CR388" s="148"/>
      <c r="CS388" s="148"/>
      <c r="CT388" s="148"/>
      <c r="CU388" s="148"/>
      <c r="CV388" s="148"/>
      <c r="CW388" s="148"/>
      <c r="CX388" s="148"/>
      <c r="CY388" s="148"/>
      <c r="CZ388" s="148"/>
      <c r="DA388" s="148"/>
      <c r="DB388" s="148"/>
      <c r="DC388" s="148"/>
      <c r="DD388" s="148"/>
      <c r="DE388" s="148"/>
      <c r="DF388" s="148"/>
      <c r="DG388" s="148"/>
      <c r="DH388" s="148"/>
      <c r="DI388" s="148"/>
      <c r="DJ388" s="148"/>
      <c r="DK388" s="148"/>
      <c r="DL388" s="148"/>
      <c r="DM388" s="148"/>
      <c r="DN388" s="148"/>
    </row>
    <row r="389" customFormat="false" ht="12.75" hidden="false" customHeight="false" outlineLevel="0" collapsed="false">
      <c r="A389" s="0" t="s">
        <v>197</v>
      </c>
      <c r="B389" s="0" t="s">
        <v>198</v>
      </c>
      <c r="C389" s="0" t="n">
        <v>26</v>
      </c>
      <c r="D389" s="0" t="s">
        <v>182</v>
      </c>
      <c r="E389" s="15" t="n">
        <v>0</v>
      </c>
      <c r="F389" s="15" t="n">
        <v>0</v>
      </c>
      <c r="G389" s="148" t="n">
        <v>0</v>
      </c>
      <c r="H389" s="148" t="n">
        <v>0</v>
      </c>
      <c r="I389" s="148" t="n">
        <v>0</v>
      </c>
      <c r="J389" s="148" t="n">
        <v>0</v>
      </c>
      <c r="K389" s="148" t="n">
        <v>0</v>
      </c>
      <c r="L389" s="148" t="n">
        <v>0</v>
      </c>
      <c r="M389" s="148" t="n">
        <v>0</v>
      </c>
      <c r="N389" s="148" t="n">
        <v>0</v>
      </c>
      <c r="O389" s="148" t="n">
        <v>0</v>
      </c>
      <c r="P389" s="148" t="n">
        <v>0</v>
      </c>
      <c r="Q389" s="148" t="n">
        <v>0</v>
      </c>
      <c r="R389" s="148" t="n">
        <v>0</v>
      </c>
      <c r="S389" s="148" t="n">
        <v>0</v>
      </c>
      <c r="T389" s="148" t="n">
        <v>0</v>
      </c>
      <c r="U389" s="148" t="n">
        <v>0</v>
      </c>
      <c r="V389" s="148" t="n">
        <v>0</v>
      </c>
      <c r="W389" s="148" t="n">
        <v>0</v>
      </c>
      <c r="X389" s="148" t="n">
        <v>0</v>
      </c>
      <c r="Y389" s="148" t="n">
        <v>0</v>
      </c>
      <c r="Z389" s="148" t="n">
        <v>0</v>
      </c>
      <c r="AA389" s="148" t="n">
        <v>0</v>
      </c>
      <c r="AB389" s="148" t="n">
        <v>0</v>
      </c>
      <c r="AC389" s="148" t="n">
        <v>0</v>
      </c>
      <c r="AD389" s="148" t="n">
        <v>0</v>
      </c>
      <c r="AE389" s="148" t="n">
        <v>0</v>
      </c>
      <c r="AF389" s="148" t="n">
        <v>0</v>
      </c>
      <c r="AG389" s="148" t="n">
        <v>0</v>
      </c>
      <c r="AH389" s="148" t="n">
        <v>0</v>
      </c>
      <c r="AI389" s="148" t="n">
        <v>0</v>
      </c>
      <c r="AJ389" s="148" t="n">
        <v>0</v>
      </c>
      <c r="AK389" s="148"/>
      <c r="AL389" s="148"/>
      <c r="AM389" s="148"/>
      <c r="AN389" s="148"/>
      <c r="AO389" s="148"/>
      <c r="AP389" s="148"/>
      <c r="AQ389" s="148"/>
      <c r="AR389" s="148"/>
      <c r="AS389" s="148"/>
      <c r="AT389" s="148"/>
      <c r="AU389" s="148"/>
      <c r="AV389" s="148"/>
      <c r="AW389" s="148"/>
      <c r="AX389" s="148"/>
      <c r="AY389" s="148"/>
      <c r="AZ389" s="148"/>
      <c r="BA389" s="148"/>
      <c r="BB389" s="148"/>
      <c r="BC389" s="148"/>
      <c r="BD389" s="148"/>
      <c r="BE389" s="148"/>
      <c r="BF389" s="148"/>
      <c r="BG389" s="148"/>
      <c r="BH389" s="148"/>
      <c r="BI389" s="148"/>
      <c r="BJ389" s="148"/>
      <c r="BK389" s="148"/>
      <c r="BL389" s="148"/>
      <c r="BM389" s="148"/>
      <c r="BN389" s="148"/>
      <c r="BO389" s="148"/>
      <c r="BP389" s="148"/>
      <c r="BQ389" s="148"/>
      <c r="BR389" s="148"/>
      <c r="BS389" s="148"/>
      <c r="BT389" s="148"/>
      <c r="BU389" s="148"/>
      <c r="BV389" s="148"/>
      <c r="BW389" s="148"/>
      <c r="BX389" s="148"/>
      <c r="BY389" s="148"/>
      <c r="BZ389" s="148"/>
      <c r="CA389" s="148"/>
      <c r="CB389" s="148"/>
      <c r="CC389" s="148"/>
      <c r="CD389" s="148"/>
      <c r="CE389" s="148"/>
      <c r="CF389" s="148"/>
      <c r="CG389" s="148"/>
      <c r="CH389" s="148"/>
      <c r="CI389" s="148"/>
      <c r="CJ389" s="148"/>
      <c r="CK389" s="148"/>
      <c r="CL389" s="148"/>
      <c r="CM389" s="148"/>
      <c r="CN389" s="148"/>
      <c r="CO389" s="148"/>
      <c r="CP389" s="148"/>
      <c r="CQ389" s="148"/>
      <c r="CR389" s="148"/>
      <c r="CS389" s="148"/>
      <c r="CT389" s="148"/>
      <c r="CU389" s="148"/>
      <c r="CV389" s="148"/>
      <c r="CW389" s="148"/>
      <c r="CX389" s="148"/>
      <c r="CY389" s="148"/>
      <c r="CZ389" s="148"/>
      <c r="DA389" s="148"/>
      <c r="DB389" s="148"/>
      <c r="DC389" s="148"/>
      <c r="DD389" s="148"/>
      <c r="DE389" s="148"/>
      <c r="DF389" s="148"/>
      <c r="DG389" s="148"/>
      <c r="DH389" s="148"/>
      <c r="DI389" s="148"/>
      <c r="DJ389" s="148"/>
      <c r="DK389" s="148"/>
      <c r="DL389" s="148"/>
      <c r="DM389" s="148"/>
      <c r="DN389" s="148"/>
    </row>
    <row r="390" customFormat="false" ht="12.75" hidden="false" customHeight="false" outlineLevel="0" collapsed="false">
      <c r="A390" s="0" t="s">
        <v>197</v>
      </c>
      <c r="B390" s="0" t="s">
        <v>198</v>
      </c>
      <c r="C390" s="0" t="n">
        <v>27</v>
      </c>
      <c r="D390" s="0" t="s">
        <v>183</v>
      </c>
      <c r="E390" s="15" t="n">
        <v>0</v>
      </c>
      <c r="F390" s="15" t="n">
        <v>0</v>
      </c>
      <c r="G390" s="148" t="n">
        <v>0</v>
      </c>
      <c r="H390" s="148" t="n">
        <v>0</v>
      </c>
      <c r="I390" s="148" t="n">
        <v>0</v>
      </c>
      <c r="J390" s="148" t="n">
        <v>0</v>
      </c>
      <c r="K390" s="148" t="n">
        <v>0</v>
      </c>
      <c r="L390" s="148" t="n">
        <v>0</v>
      </c>
      <c r="M390" s="148" t="n">
        <v>0</v>
      </c>
      <c r="N390" s="148" t="n">
        <v>0</v>
      </c>
      <c r="O390" s="148" t="n">
        <v>0</v>
      </c>
      <c r="P390" s="148" t="n">
        <v>0</v>
      </c>
      <c r="Q390" s="148" t="n">
        <v>0</v>
      </c>
      <c r="R390" s="148" t="n">
        <v>0</v>
      </c>
      <c r="S390" s="148" t="n">
        <v>0</v>
      </c>
      <c r="T390" s="148" t="n">
        <v>0</v>
      </c>
      <c r="U390" s="148" t="n">
        <v>0</v>
      </c>
      <c r="V390" s="148" t="n">
        <v>0</v>
      </c>
      <c r="W390" s="148" t="n">
        <v>0</v>
      </c>
      <c r="X390" s="148" t="n">
        <v>0</v>
      </c>
      <c r="Y390" s="148" t="n">
        <v>0</v>
      </c>
      <c r="Z390" s="148" t="n">
        <v>0</v>
      </c>
      <c r="AA390" s="148" t="n">
        <v>0</v>
      </c>
      <c r="AB390" s="148" t="n">
        <v>0</v>
      </c>
      <c r="AC390" s="148" t="n">
        <v>0</v>
      </c>
      <c r="AD390" s="148" t="n">
        <v>0</v>
      </c>
      <c r="AE390" s="148" t="n">
        <v>0</v>
      </c>
      <c r="AF390" s="148" t="n">
        <v>0</v>
      </c>
      <c r="AG390" s="148" t="n">
        <v>0</v>
      </c>
      <c r="AH390" s="148" t="n">
        <v>0</v>
      </c>
      <c r="AI390" s="148" t="n">
        <v>0</v>
      </c>
      <c r="AJ390" s="148" t="n">
        <v>0</v>
      </c>
      <c r="AK390" s="148"/>
      <c r="AL390" s="148"/>
      <c r="AM390" s="148"/>
      <c r="AN390" s="148"/>
      <c r="AO390" s="148"/>
      <c r="AP390" s="148"/>
      <c r="AQ390" s="148"/>
      <c r="AR390" s="148"/>
      <c r="AS390" s="148"/>
      <c r="AT390" s="148"/>
      <c r="AU390" s="148"/>
      <c r="AV390" s="148"/>
      <c r="AW390" s="148"/>
      <c r="AX390" s="148"/>
      <c r="AY390" s="148"/>
      <c r="AZ390" s="148"/>
      <c r="BA390" s="148"/>
      <c r="BB390" s="148"/>
      <c r="BC390" s="148"/>
      <c r="BD390" s="148"/>
      <c r="BE390" s="148"/>
      <c r="BF390" s="148"/>
      <c r="BG390" s="148"/>
      <c r="BH390" s="148"/>
      <c r="BI390" s="148"/>
      <c r="BJ390" s="148"/>
      <c r="BK390" s="148"/>
      <c r="BL390" s="148"/>
      <c r="BM390" s="148"/>
      <c r="BN390" s="148"/>
      <c r="BO390" s="148"/>
      <c r="BP390" s="148"/>
      <c r="BQ390" s="148"/>
      <c r="BR390" s="148"/>
      <c r="BS390" s="148"/>
      <c r="BT390" s="148"/>
      <c r="BU390" s="148"/>
      <c r="BV390" s="148"/>
      <c r="BW390" s="148"/>
      <c r="BX390" s="148"/>
      <c r="BY390" s="148"/>
      <c r="BZ390" s="148"/>
      <c r="CA390" s="148"/>
      <c r="CB390" s="148"/>
      <c r="CC390" s="148"/>
      <c r="CD390" s="148"/>
      <c r="CE390" s="148"/>
      <c r="CF390" s="148"/>
      <c r="CG390" s="148"/>
      <c r="CH390" s="148"/>
      <c r="CI390" s="148"/>
      <c r="CJ390" s="148"/>
      <c r="CK390" s="148"/>
      <c r="CL390" s="148"/>
      <c r="CM390" s="148"/>
      <c r="CN390" s="148"/>
      <c r="CO390" s="148"/>
      <c r="CP390" s="148"/>
      <c r="CQ390" s="148"/>
      <c r="CR390" s="148"/>
      <c r="CS390" s="148"/>
      <c r="CT390" s="148"/>
      <c r="CU390" s="148"/>
      <c r="CV390" s="148"/>
      <c r="CW390" s="148"/>
      <c r="CX390" s="148"/>
      <c r="CY390" s="148"/>
      <c r="CZ390" s="148"/>
      <c r="DA390" s="148"/>
      <c r="DB390" s="148"/>
      <c r="DC390" s="148"/>
      <c r="DD390" s="148"/>
      <c r="DE390" s="148"/>
      <c r="DF390" s="148"/>
      <c r="DG390" s="148"/>
      <c r="DH390" s="148"/>
      <c r="DI390" s="148"/>
      <c r="DJ390" s="148"/>
      <c r="DK390" s="148"/>
      <c r="DL390" s="148"/>
      <c r="DM390" s="148"/>
      <c r="DN390" s="148"/>
    </row>
    <row r="391" customFormat="false" ht="12.75" hidden="false" customHeight="false" outlineLevel="0" collapsed="false">
      <c r="A391" s="0" t="s">
        <v>197</v>
      </c>
      <c r="B391" s="0" t="s">
        <v>198</v>
      </c>
      <c r="C391" s="0" t="n">
        <v>28</v>
      </c>
      <c r="D391" s="0" t="s">
        <v>184</v>
      </c>
      <c r="E391" s="15" t="n">
        <v>0</v>
      </c>
      <c r="F391" s="15" t="n">
        <v>0</v>
      </c>
      <c r="G391" s="148" t="n">
        <v>0</v>
      </c>
      <c r="H391" s="148" t="n">
        <v>0</v>
      </c>
      <c r="I391" s="148" t="n">
        <v>0</v>
      </c>
      <c r="J391" s="148" t="n">
        <v>0</v>
      </c>
      <c r="K391" s="148" t="n">
        <v>0</v>
      </c>
      <c r="L391" s="148" t="n">
        <v>0</v>
      </c>
      <c r="M391" s="148" t="n">
        <v>0</v>
      </c>
      <c r="N391" s="148" t="n">
        <v>0</v>
      </c>
      <c r="O391" s="148" t="n">
        <v>0</v>
      </c>
      <c r="P391" s="148" t="n">
        <v>0</v>
      </c>
      <c r="Q391" s="148" t="n">
        <v>0</v>
      </c>
      <c r="R391" s="148" t="n">
        <v>0</v>
      </c>
      <c r="S391" s="148" t="n">
        <v>0</v>
      </c>
      <c r="T391" s="148" t="n">
        <v>0</v>
      </c>
      <c r="U391" s="148" t="n">
        <v>0</v>
      </c>
      <c r="V391" s="148" t="n">
        <v>0</v>
      </c>
      <c r="W391" s="148" t="n">
        <v>0</v>
      </c>
      <c r="X391" s="148" t="n">
        <v>0</v>
      </c>
      <c r="Y391" s="148" t="n">
        <v>0</v>
      </c>
      <c r="Z391" s="148" t="n">
        <v>0</v>
      </c>
      <c r="AA391" s="148" t="n">
        <v>0</v>
      </c>
      <c r="AB391" s="148" t="n">
        <v>0</v>
      </c>
      <c r="AC391" s="148" t="n">
        <v>0</v>
      </c>
      <c r="AD391" s="148" t="n">
        <v>0</v>
      </c>
      <c r="AE391" s="148" t="n">
        <v>0</v>
      </c>
      <c r="AF391" s="148" t="n">
        <v>0</v>
      </c>
      <c r="AG391" s="148" t="n">
        <v>0</v>
      </c>
      <c r="AH391" s="148" t="n">
        <v>0</v>
      </c>
      <c r="AI391" s="148" t="n">
        <v>0</v>
      </c>
      <c r="AJ391" s="148" t="n">
        <v>0</v>
      </c>
      <c r="AK391" s="148"/>
      <c r="AL391" s="148"/>
      <c r="AM391" s="148"/>
      <c r="AN391" s="148"/>
      <c r="AO391" s="148"/>
      <c r="AP391" s="148"/>
      <c r="AQ391" s="148"/>
      <c r="AR391" s="148"/>
      <c r="AS391" s="148"/>
      <c r="AT391" s="148"/>
      <c r="AU391" s="148"/>
      <c r="AV391" s="148"/>
      <c r="AW391" s="148"/>
      <c r="AX391" s="148"/>
      <c r="AY391" s="148"/>
      <c r="AZ391" s="148"/>
      <c r="BA391" s="148"/>
      <c r="BB391" s="148"/>
      <c r="BC391" s="148"/>
      <c r="BD391" s="148"/>
      <c r="BE391" s="148"/>
      <c r="BF391" s="148"/>
      <c r="BG391" s="148"/>
      <c r="BH391" s="148"/>
      <c r="BI391" s="148"/>
      <c r="BJ391" s="148"/>
      <c r="BK391" s="148"/>
      <c r="BL391" s="148"/>
      <c r="BM391" s="148"/>
      <c r="BN391" s="148"/>
      <c r="BO391" s="148"/>
      <c r="BP391" s="148"/>
      <c r="BQ391" s="148"/>
      <c r="BR391" s="148"/>
      <c r="BS391" s="148"/>
      <c r="BT391" s="148"/>
      <c r="BU391" s="148"/>
      <c r="BV391" s="148"/>
      <c r="BW391" s="148"/>
      <c r="BX391" s="148"/>
      <c r="BY391" s="148"/>
      <c r="BZ391" s="148"/>
      <c r="CA391" s="148"/>
      <c r="CB391" s="148"/>
      <c r="CC391" s="148"/>
      <c r="CD391" s="148"/>
      <c r="CE391" s="148"/>
      <c r="CF391" s="148"/>
      <c r="CG391" s="148"/>
      <c r="CH391" s="148"/>
      <c r="CI391" s="148"/>
      <c r="CJ391" s="148"/>
      <c r="CK391" s="148"/>
      <c r="CL391" s="148"/>
      <c r="CM391" s="148"/>
      <c r="CN391" s="148"/>
      <c r="CO391" s="148"/>
      <c r="CP391" s="148"/>
      <c r="CQ391" s="148"/>
      <c r="CR391" s="148"/>
      <c r="CS391" s="148"/>
      <c r="CT391" s="148"/>
      <c r="CU391" s="148"/>
      <c r="CV391" s="148"/>
      <c r="CW391" s="148"/>
      <c r="CX391" s="148"/>
      <c r="CY391" s="148"/>
      <c r="CZ391" s="148"/>
      <c r="DA391" s="148"/>
      <c r="DB391" s="148"/>
      <c r="DC391" s="148"/>
      <c r="DD391" s="148"/>
      <c r="DE391" s="148"/>
      <c r="DF391" s="148"/>
      <c r="DG391" s="148"/>
      <c r="DH391" s="148"/>
      <c r="DI391" s="148"/>
      <c r="DJ391" s="148"/>
      <c r="DK391" s="148"/>
      <c r="DL391" s="148"/>
      <c r="DM391" s="148"/>
      <c r="DN391" s="148"/>
    </row>
    <row r="392" customFormat="false" ht="12.75" hidden="false" customHeight="false" outlineLevel="0" collapsed="false">
      <c r="A392" s="0" t="s">
        <v>197</v>
      </c>
      <c r="B392" s="0" t="s">
        <v>198</v>
      </c>
      <c r="C392" s="0" t="n">
        <v>29</v>
      </c>
      <c r="D392" s="0" t="s">
        <v>185</v>
      </c>
      <c r="E392" s="15" t="n">
        <v>0</v>
      </c>
      <c r="F392" s="15" t="n">
        <v>0</v>
      </c>
      <c r="G392" s="148" t="n">
        <v>0</v>
      </c>
      <c r="H392" s="148" t="n">
        <v>0</v>
      </c>
      <c r="I392" s="148" t="n">
        <v>0</v>
      </c>
      <c r="J392" s="148" t="n">
        <v>0</v>
      </c>
      <c r="K392" s="148" t="n">
        <v>0</v>
      </c>
      <c r="L392" s="148" t="n">
        <v>0</v>
      </c>
      <c r="M392" s="148" t="n">
        <v>0</v>
      </c>
      <c r="N392" s="148" t="n">
        <v>0</v>
      </c>
      <c r="O392" s="148" t="n">
        <v>0</v>
      </c>
      <c r="P392" s="148" t="n">
        <v>0</v>
      </c>
      <c r="Q392" s="148" t="n">
        <v>0</v>
      </c>
      <c r="R392" s="148" t="n">
        <v>0</v>
      </c>
      <c r="S392" s="148" t="n">
        <v>0</v>
      </c>
      <c r="T392" s="148" t="n">
        <v>0</v>
      </c>
      <c r="U392" s="148" t="n">
        <v>0</v>
      </c>
      <c r="V392" s="148" t="n">
        <v>0</v>
      </c>
      <c r="W392" s="148" t="n">
        <v>0</v>
      </c>
      <c r="X392" s="148" t="n">
        <v>0</v>
      </c>
      <c r="Y392" s="148" t="n">
        <v>0</v>
      </c>
      <c r="Z392" s="148" t="n">
        <v>0</v>
      </c>
      <c r="AA392" s="148" t="n">
        <v>0</v>
      </c>
      <c r="AB392" s="148" t="n">
        <v>0</v>
      </c>
      <c r="AC392" s="148" t="n">
        <v>0</v>
      </c>
      <c r="AD392" s="148" t="n">
        <v>0</v>
      </c>
      <c r="AE392" s="148" t="n">
        <v>0</v>
      </c>
      <c r="AF392" s="148" t="n">
        <v>0</v>
      </c>
      <c r="AG392" s="148" t="n">
        <v>0</v>
      </c>
      <c r="AH392" s="148" t="n">
        <v>0</v>
      </c>
      <c r="AI392" s="148" t="n">
        <v>0</v>
      </c>
      <c r="AJ392" s="148" t="n">
        <v>0</v>
      </c>
      <c r="AK392" s="148"/>
      <c r="AL392" s="148"/>
      <c r="AM392" s="148"/>
      <c r="AN392" s="148"/>
      <c r="AO392" s="148"/>
      <c r="AP392" s="148"/>
      <c r="AQ392" s="148"/>
      <c r="AR392" s="148"/>
      <c r="AS392" s="148"/>
      <c r="AT392" s="148"/>
      <c r="AU392" s="148"/>
      <c r="AV392" s="148"/>
      <c r="AW392" s="148"/>
      <c r="AX392" s="148"/>
      <c r="AY392" s="148"/>
      <c r="AZ392" s="148"/>
      <c r="BA392" s="148"/>
      <c r="BB392" s="148"/>
      <c r="BC392" s="148"/>
      <c r="BD392" s="148"/>
      <c r="BE392" s="148"/>
      <c r="BF392" s="148"/>
      <c r="BG392" s="148"/>
      <c r="BH392" s="148"/>
      <c r="BI392" s="148"/>
      <c r="BJ392" s="148"/>
      <c r="BK392" s="148"/>
      <c r="BL392" s="148"/>
      <c r="BM392" s="148"/>
      <c r="BN392" s="148"/>
      <c r="BO392" s="148"/>
      <c r="BP392" s="148"/>
      <c r="BQ392" s="148"/>
      <c r="BR392" s="148"/>
      <c r="BS392" s="148"/>
      <c r="BT392" s="148"/>
      <c r="BU392" s="148"/>
      <c r="BV392" s="148"/>
      <c r="BW392" s="148"/>
      <c r="BX392" s="148"/>
      <c r="BY392" s="148"/>
      <c r="BZ392" s="148"/>
      <c r="CA392" s="148"/>
      <c r="CB392" s="148"/>
      <c r="CC392" s="148"/>
      <c r="CD392" s="148"/>
      <c r="CE392" s="148"/>
      <c r="CF392" s="148"/>
      <c r="CG392" s="148"/>
      <c r="CH392" s="148"/>
      <c r="CI392" s="148"/>
      <c r="CJ392" s="148"/>
      <c r="CK392" s="148"/>
      <c r="CL392" s="148"/>
      <c r="CM392" s="148"/>
      <c r="CN392" s="148"/>
      <c r="CO392" s="148"/>
      <c r="CP392" s="148"/>
      <c r="CQ392" s="148"/>
      <c r="CR392" s="148"/>
      <c r="CS392" s="148"/>
      <c r="CT392" s="148"/>
      <c r="CU392" s="148"/>
      <c r="CV392" s="148"/>
      <c r="CW392" s="148"/>
      <c r="CX392" s="148"/>
      <c r="CY392" s="148"/>
      <c r="CZ392" s="148"/>
      <c r="DA392" s="148"/>
      <c r="DB392" s="148"/>
      <c r="DC392" s="148"/>
      <c r="DD392" s="148"/>
      <c r="DE392" s="148"/>
      <c r="DF392" s="148"/>
      <c r="DG392" s="148"/>
      <c r="DH392" s="148"/>
      <c r="DI392" s="148"/>
      <c r="DJ392" s="148"/>
      <c r="DK392" s="148"/>
      <c r="DL392" s="148"/>
      <c r="DM392" s="148"/>
      <c r="DN392" s="148"/>
    </row>
    <row r="393" customFormat="false" ht="12.75" hidden="false" customHeight="false" outlineLevel="0" collapsed="false">
      <c r="A393" s="0" t="s">
        <v>197</v>
      </c>
      <c r="B393" s="0" t="s">
        <v>198</v>
      </c>
      <c r="C393" s="0" t="n">
        <v>30</v>
      </c>
      <c r="D393" s="0" t="s">
        <v>186</v>
      </c>
      <c r="E393" s="15" t="n">
        <v>0</v>
      </c>
      <c r="F393" s="15" t="n">
        <v>0</v>
      </c>
      <c r="G393" s="148" t="n">
        <v>0</v>
      </c>
      <c r="H393" s="148" t="n">
        <v>0</v>
      </c>
      <c r="I393" s="148" t="n">
        <v>0</v>
      </c>
      <c r="J393" s="148" t="n">
        <v>0</v>
      </c>
      <c r="K393" s="148" t="n">
        <v>0</v>
      </c>
      <c r="L393" s="148" t="n">
        <v>0</v>
      </c>
      <c r="M393" s="148" t="n">
        <v>0</v>
      </c>
      <c r="N393" s="148" t="n">
        <v>0</v>
      </c>
      <c r="O393" s="148" t="n">
        <v>0</v>
      </c>
      <c r="P393" s="148" t="n">
        <v>0</v>
      </c>
      <c r="Q393" s="148" t="n">
        <v>0</v>
      </c>
      <c r="R393" s="148" t="n">
        <v>0</v>
      </c>
      <c r="S393" s="148" t="n">
        <v>0</v>
      </c>
      <c r="T393" s="148" t="n">
        <v>0</v>
      </c>
      <c r="U393" s="148" t="n">
        <v>0</v>
      </c>
      <c r="V393" s="148" t="n">
        <v>0</v>
      </c>
      <c r="W393" s="148" t="n">
        <v>0</v>
      </c>
      <c r="X393" s="148" t="n">
        <v>0</v>
      </c>
      <c r="Y393" s="148" t="n">
        <v>0</v>
      </c>
      <c r="Z393" s="148" t="n">
        <v>0</v>
      </c>
      <c r="AA393" s="148" t="n">
        <v>0</v>
      </c>
      <c r="AB393" s="148" t="n">
        <v>0</v>
      </c>
      <c r="AC393" s="148" t="n">
        <v>0</v>
      </c>
      <c r="AD393" s="148" t="n">
        <v>0</v>
      </c>
      <c r="AE393" s="148" t="n">
        <v>0</v>
      </c>
      <c r="AF393" s="148" t="n">
        <v>0</v>
      </c>
      <c r="AG393" s="148" t="n">
        <v>0</v>
      </c>
      <c r="AH393" s="148" t="n">
        <v>0</v>
      </c>
      <c r="AI393" s="148" t="n">
        <v>0</v>
      </c>
      <c r="AJ393" s="148" t="n">
        <v>0</v>
      </c>
      <c r="AK393" s="148"/>
      <c r="AL393" s="148"/>
      <c r="AM393" s="148"/>
      <c r="AN393" s="148"/>
      <c r="AO393" s="148"/>
      <c r="AP393" s="148"/>
      <c r="AQ393" s="148"/>
      <c r="AR393" s="148"/>
      <c r="AS393" s="148"/>
      <c r="AT393" s="148"/>
      <c r="AU393" s="148"/>
      <c r="AV393" s="148"/>
      <c r="AW393" s="148"/>
      <c r="AX393" s="148"/>
      <c r="AY393" s="148"/>
      <c r="AZ393" s="148"/>
      <c r="BA393" s="148"/>
      <c r="BB393" s="148"/>
      <c r="BC393" s="148"/>
      <c r="BD393" s="148"/>
      <c r="BE393" s="148"/>
      <c r="BF393" s="148"/>
      <c r="BG393" s="148"/>
      <c r="BH393" s="148"/>
      <c r="BI393" s="148"/>
      <c r="BJ393" s="148"/>
      <c r="BK393" s="148"/>
      <c r="BL393" s="148"/>
      <c r="BM393" s="148"/>
      <c r="BN393" s="148"/>
      <c r="BO393" s="148"/>
      <c r="BP393" s="148"/>
      <c r="BQ393" s="148"/>
      <c r="BR393" s="148"/>
      <c r="BS393" s="148"/>
      <c r="BT393" s="148"/>
      <c r="BU393" s="148"/>
      <c r="BV393" s="148"/>
      <c r="BW393" s="148"/>
      <c r="BX393" s="148"/>
      <c r="BY393" s="148"/>
      <c r="BZ393" s="148"/>
      <c r="CA393" s="148"/>
      <c r="CB393" s="148"/>
      <c r="CC393" s="148"/>
      <c r="CD393" s="148"/>
      <c r="CE393" s="148"/>
      <c r="CF393" s="148"/>
      <c r="CG393" s="148"/>
      <c r="CH393" s="148"/>
      <c r="CI393" s="148"/>
      <c r="CJ393" s="148"/>
      <c r="CK393" s="148"/>
      <c r="CL393" s="148"/>
      <c r="CM393" s="148"/>
      <c r="CN393" s="148"/>
      <c r="CO393" s="148"/>
      <c r="CP393" s="148"/>
      <c r="CQ393" s="148"/>
      <c r="CR393" s="148"/>
      <c r="CS393" s="148"/>
      <c r="CT393" s="148"/>
      <c r="CU393" s="148"/>
      <c r="CV393" s="148"/>
      <c r="CW393" s="148"/>
      <c r="CX393" s="148"/>
      <c r="CY393" s="148"/>
      <c r="CZ393" s="148"/>
      <c r="DA393" s="148"/>
      <c r="DB393" s="148"/>
      <c r="DC393" s="148"/>
      <c r="DD393" s="148"/>
      <c r="DE393" s="148"/>
      <c r="DF393" s="148"/>
      <c r="DG393" s="148"/>
      <c r="DH393" s="148"/>
      <c r="DI393" s="148"/>
      <c r="DJ393" s="148"/>
      <c r="DK393" s="148"/>
      <c r="DL393" s="148"/>
      <c r="DM393" s="148"/>
      <c r="DN393" s="148"/>
    </row>
    <row r="394" customFormat="false" ht="12.75" hidden="false" customHeight="false" outlineLevel="0" collapsed="false">
      <c r="A394" s="0" t="s">
        <v>197</v>
      </c>
      <c r="B394" s="0" t="s">
        <v>198</v>
      </c>
      <c r="C394" s="0" t="n">
        <v>31</v>
      </c>
      <c r="D394" s="0" t="s">
        <v>187</v>
      </c>
      <c r="E394" s="15" t="n">
        <v>0</v>
      </c>
      <c r="F394" s="15" t="n">
        <v>0</v>
      </c>
      <c r="G394" s="148" t="n">
        <v>0</v>
      </c>
      <c r="H394" s="148" t="n">
        <v>0</v>
      </c>
      <c r="I394" s="148" t="n">
        <v>0</v>
      </c>
      <c r="J394" s="148" t="n">
        <v>0</v>
      </c>
      <c r="K394" s="148" t="n">
        <v>0</v>
      </c>
      <c r="L394" s="148" t="n">
        <v>0</v>
      </c>
      <c r="M394" s="148" t="n">
        <v>0</v>
      </c>
      <c r="N394" s="148" t="n">
        <v>0</v>
      </c>
      <c r="O394" s="148" t="n">
        <v>0</v>
      </c>
      <c r="P394" s="148" t="n">
        <v>0</v>
      </c>
      <c r="Q394" s="148" t="n">
        <v>0</v>
      </c>
      <c r="R394" s="148" t="n">
        <v>0</v>
      </c>
      <c r="S394" s="148" t="n">
        <v>0</v>
      </c>
      <c r="T394" s="148" t="n">
        <v>0</v>
      </c>
      <c r="U394" s="148" t="n">
        <v>0</v>
      </c>
      <c r="V394" s="148" t="n">
        <v>0</v>
      </c>
      <c r="W394" s="148" t="n">
        <v>0</v>
      </c>
      <c r="X394" s="148" t="n">
        <v>0</v>
      </c>
      <c r="Y394" s="148" t="n">
        <v>0</v>
      </c>
      <c r="Z394" s="148" t="n">
        <v>0</v>
      </c>
      <c r="AA394" s="148" t="n">
        <v>0</v>
      </c>
      <c r="AB394" s="148" t="n">
        <v>0</v>
      </c>
      <c r="AC394" s="148" t="n">
        <v>0</v>
      </c>
      <c r="AD394" s="148" t="n">
        <v>0</v>
      </c>
      <c r="AE394" s="148" t="n">
        <v>0</v>
      </c>
      <c r="AF394" s="148" t="n">
        <v>0</v>
      </c>
      <c r="AG394" s="148" t="n">
        <v>0</v>
      </c>
      <c r="AH394" s="148" t="n">
        <v>0</v>
      </c>
      <c r="AI394" s="148" t="n">
        <v>0</v>
      </c>
      <c r="AJ394" s="148" t="n">
        <v>0</v>
      </c>
      <c r="AK394" s="148"/>
      <c r="AL394" s="148"/>
      <c r="AM394" s="148"/>
      <c r="AN394" s="148"/>
      <c r="AO394" s="148"/>
      <c r="AP394" s="148"/>
      <c r="AQ394" s="148"/>
      <c r="AR394" s="148"/>
      <c r="AS394" s="148"/>
      <c r="AT394" s="148"/>
      <c r="AU394" s="148"/>
      <c r="AV394" s="148"/>
      <c r="AW394" s="148"/>
      <c r="AX394" s="148"/>
      <c r="AY394" s="148"/>
      <c r="AZ394" s="148"/>
      <c r="BA394" s="148"/>
      <c r="BB394" s="148"/>
      <c r="BC394" s="148"/>
      <c r="BD394" s="148"/>
      <c r="BE394" s="148"/>
      <c r="BF394" s="148"/>
      <c r="BG394" s="148"/>
      <c r="BH394" s="148"/>
      <c r="BI394" s="148"/>
      <c r="BJ394" s="148"/>
      <c r="BK394" s="148"/>
      <c r="BL394" s="148"/>
      <c r="BM394" s="148"/>
      <c r="BN394" s="148"/>
      <c r="BO394" s="148"/>
      <c r="BP394" s="148"/>
      <c r="BQ394" s="148"/>
      <c r="BR394" s="148"/>
      <c r="BS394" s="148"/>
      <c r="BT394" s="148"/>
      <c r="BU394" s="148"/>
      <c r="BV394" s="148"/>
      <c r="BW394" s="148"/>
      <c r="BX394" s="148"/>
      <c r="BY394" s="148"/>
      <c r="BZ394" s="148"/>
      <c r="CA394" s="148"/>
      <c r="CB394" s="148"/>
      <c r="CC394" s="148"/>
      <c r="CD394" s="148"/>
      <c r="CE394" s="148"/>
      <c r="CF394" s="148"/>
      <c r="CG394" s="148"/>
      <c r="CH394" s="148"/>
      <c r="CI394" s="148"/>
      <c r="CJ394" s="148"/>
      <c r="CK394" s="148"/>
      <c r="CL394" s="148"/>
      <c r="CM394" s="148"/>
      <c r="CN394" s="148"/>
      <c r="CO394" s="148"/>
      <c r="CP394" s="148"/>
      <c r="CQ394" s="148"/>
      <c r="CR394" s="148"/>
      <c r="CS394" s="148"/>
      <c r="CT394" s="148"/>
      <c r="CU394" s="148"/>
      <c r="CV394" s="148"/>
      <c r="CW394" s="148"/>
      <c r="CX394" s="148"/>
      <c r="CY394" s="148"/>
      <c r="CZ394" s="148"/>
      <c r="DA394" s="148"/>
      <c r="DB394" s="148"/>
      <c r="DC394" s="148"/>
      <c r="DD394" s="148"/>
      <c r="DE394" s="148"/>
      <c r="DF394" s="148"/>
      <c r="DG394" s="148"/>
      <c r="DH394" s="148"/>
      <c r="DI394" s="148"/>
      <c r="DJ394" s="148"/>
      <c r="DK394" s="148"/>
      <c r="DL394" s="148"/>
      <c r="DM394" s="148"/>
      <c r="DN394" s="148"/>
    </row>
    <row r="395" customFormat="false" ht="12.75" hidden="false" customHeight="false" outlineLevel="0" collapsed="false">
      <c r="A395" s="0" t="s">
        <v>197</v>
      </c>
      <c r="B395" s="0" t="s">
        <v>198</v>
      </c>
      <c r="C395" s="0" t="n">
        <v>32</v>
      </c>
      <c r="D395" s="0" t="s">
        <v>87</v>
      </c>
      <c r="E395" s="15" t="n">
        <v>0</v>
      </c>
      <c r="F395" s="15" t="n">
        <v>0</v>
      </c>
      <c r="G395" s="148" t="n">
        <v>0</v>
      </c>
      <c r="H395" s="148" t="n">
        <v>0</v>
      </c>
      <c r="I395" s="148" t="n">
        <v>0</v>
      </c>
      <c r="J395" s="148" t="n">
        <v>0</v>
      </c>
      <c r="K395" s="148" t="n">
        <v>0</v>
      </c>
      <c r="L395" s="148" t="n">
        <v>0</v>
      </c>
      <c r="M395" s="148" t="n">
        <v>0</v>
      </c>
      <c r="N395" s="148" t="n">
        <v>0</v>
      </c>
      <c r="O395" s="148" t="n">
        <v>0</v>
      </c>
      <c r="P395" s="148" t="n">
        <v>0</v>
      </c>
      <c r="Q395" s="148" t="n">
        <v>0</v>
      </c>
      <c r="R395" s="148" t="n">
        <v>0</v>
      </c>
      <c r="S395" s="148" t="n">
        <v>0</v>
      </c>
      <c r="T395" s="148" t="n">
        <v>0</v>
      </c>
      <c r="U395" s="148" t="n">
        <v>0</v>
      </c>
      <c r="V395" s="148" t="n">
        <v>0</v>
      </c>
      <c r="W395" s="148" t="n">
        <v>0</v>
      </c>
      <c r="X395" s="148" t="n">
        <v>0</v>
      </c>
      <c r="Y395" s="148" t="n">
        <v>0</v>
      </c>
      <c r="Z395" s="148" t="n">
        <v>0</v>
      </c>
      <c r="AA395" s="148" t="n">
        <v>0</v>
      </c>
      <c r="AB395" s="148" t="n">
        <v>0</v>
      </c>
      <c r="AC395" s="148" t="n">
        <v>0</v>
      </c>
      <c r="AD395" s="148" t="n">
        <v>0</v>
      </c>
      <c r="AE395" s="148" t="n">
        <v>0</v>
      </c>
      <c r="AF395" s="148" t="n">
        <v>0</v>
      </c>
      <c r="AG395" s="148" t="n">
        <v>0</v>
      </c>
      <c r="AH395" s="148" t="n">
        <v>0</v>
      </c>
      <c r="AI395" s="148" t="n">
        <v>0</v>
      </c>
      <c r="AJ395" s="148" t="n">
        <v>0</v>
      </c>
      <c r="AK395" s="148"/>
      <c r="AL395" s="148"/>
      <c r="AM395" s="148"/>
      <c r="AN395" s="148"/>
      <c r="AO395" s="148"/>
      <c r="AP395" s="148"/>
      <c r="AQ395" s="148"/>
      <c r="AR395" s="148"/>
      <c r="AS395" s="148"/>
      <c r="AT395" s="148"/>
      <c r="AU395" s="148"/>
      <c r="AV395" s="148"/>
      <c r="AW395" s="148"/>
      <c r="AX395" s="148"/>
      <c r="AY395" s="148"/>
      <c r="AZ395" s="148"/>
      <c r="BA395" s="148"/>
      <c r="BB395" s="148"/>
      <c r="BC395" s="148"/>
      <c r="BD395" s="148"/>
      <c r="BE395" s="148"/>
      <c r="BF395" s="148"/>
      <c r="BG395" s="148"/>
      <c r="BH395" s="148"/>
      <c r="BI395" s="148"/>
      <c r="BJ395" s="148"/>
      <c r="BK395" s="148"/>
      <c r="BL395" s="148"/>
      <c r="BM395" s="148"/>
      <c r="BN395" s="148"/>
      <c r="BO395" s="148"/>
      <c r="BP395" s="148"/>
      <c r="BQ395" s="148"/>
      <c r="BR395" s="148"/>
      <c r="BS395" s="148"/>
      <c r="BT395" s="148"/>
      <c r="BU395" s="148"/>
      <c r="BV395" s="148"/>
      <c r="BW395" s="148"/>
      <c r="BX395" s="148"/>
      <c r="BY395" s="148"/>
      <c r="BZ395" s="148"/>
      <c r="CA395" s="148"/>
      <c r="CB395" s="148"/>
      <c r="CC395" s="148"/>
      <c r="CD395" s="148"/>
      <c r="CE395" s="148"/>
      <c r="CF395" s="148"/>
      <c r="CG395" s="148"/>
      <c r="CH395" s="148"/>
      <c r="CI395" s="148"/>
      <c r="CJ395" s="148"/>
      <c r="CK395" s="148"/>
      <c r="CL395" s="148"/>
      <c r="CM395" s="148"/>
      <c r="CN395" s="148"/>
      <c r="CO395" s="148"/>
      <c r="CP395" s="148"/>
      <c r="CQ395" s="148"/>
      <c r="CR395" s="148"/>
      <c r="CS395" s="148"/>
      <c r="CT395" s="148"/>
      <c r="CU395" s="148"/>
      <c r="CV395" s="148"/>
      <c r="CW395" s="148"/>
      <c r="CX395" s="148"/>
      <c r="CY395" s="148"/>
      <c r="CZ395" s="148"/>
      <c r="DA395" s="148"/>
      <c r="DB395" s="148"/>
      <c r="DC395" s="148"/>
      <c r="DD395" s="148"/>
      <c r="DE395" s="148"/>
      <c r="DF395" s="148"/>
      <c r="DG395" s="148"/>
      <c r="DH395" s="148"/>
      <c r="DI395" s="148"/>
      <c r="DJ395" s="148"/>
      <c r="DK395" s="148"/>
      <c r="DL395" s="148"/>
      <c r="DM395" s="148"/>
      <c r="DN395" s="148"/>
    </row>
    <row r="396" customFormat="false" ht="12.75" hidden="false" customHeight="false" outlineLevel="0" collapsed="false">
      <c r="A396" s="0" t="s">
        <v>197</v>
      </c>
      <c r="B396" s="0" t="s">
        <v>198</v>
      </c>
      <c r="C396" s="0" t="n">
        <v>33</v>
      </c>
      <c r="D396" s="0" t="s">
        <v>88</v>
      </c>
      <c r="E396" s="15" t="n">
        <v>0</v>
      </c>
      <c r="F396" s="15" t="n">
        <v>0</v>
      </c>
      <c r="G396" s="148" t="n">
        <v>0</v>
      </c>
      <c r="H396" s="148" t="n">
        <v>0</v>
      </c>
      <c r="I396" s="148" t="n">
        <v>0</v>
      </c>
      <c r="J396" s="148" t="n">
        <v>0</v>
      </c>
      <c r="K396" s="148" t="n">
        <v>0</v>
      </c>
      <c r="L396" s="148" t="n">
        <v>0</v>
      </c>
      <c r="M396" s="148" t="n">
        <v>0</v>
      </c>
      <c r="N396" s="148" t="n">
        <v>0</v>
      </c>
      <c r="O396" s="148" t="n">
        <v>0</v>
      </c>
      <c r="P396" s="148" t="n">
        <v>0</v>
      </c>
      <c r="Q396" s="148" t="n">
        <v>0</v>
      </c>
      <c r="R396" s="148" t="n">
        <v>0</v>
      </c>
      <c r="S396" s="148" t="n">
        <v>0</v>
      </c>
      <c r="T396" s="148" t="n">
        <v>0</v>
      </c>
      <c r="U396" s="148" t="n">
        <v>0</v>
      </c>
      <c r="V396" s="148" t="n">
        <v>0</v>
      </c>
      <c r="W396" s="148" t="n">
        <v>0</v>
      </c>
      <c r="X396" s="148" t="n">
        <v>0</v>
      </c>
      <c r="Y396" s="148" t="n">
        <v>0</v>
      </c>
      <c r="Z396" s="148" t="n">
        <v>0</v>
      </c>
      <c r="AA396" s="148" t="n">
        <v>0</v>
      </c>
      <c r="AB396" s="148" t="n">
        <v>0</v>
      </c>
      <c r="AC396" s="148" t="n">
        <v>0</v>
      </c>
      <c r="AD396" s="148" t="n">
        <v>0</v>
      </c>
      <c r="AE396" s="148" t="n">
        <v>0</v>
      </c>
      <c r="AF396" s="148" t="n">
        <v>0</v>
      </c>
      <c r="AG396" s="148" t="n">
        <v>0</v>
      </c>
      <c r="AH396" s="148" t="n">
        <v>0</v>
      </c>
      <c r="AI396" s="148" t="n">
        <v>0</v>
      </c>
      <c r="AJ396" s="148" t="n">
        <v>0</v>
      </c>
      <c r="AK396" s="148"/>
      <c r="AL396" s="148"/>
      <c r="AM396" s="148"/>
      <c r="AN396" s="148"/>
      <c r="AO396" s="148"/>
      <c r="AP396" s="148"/>
      <c r="AQ396" s="148"/>
      <c r="AR396" s="148"/>
      <c r="AS396" s="148"/>
      <c r="AT396" s="148"/>
      <c r="AU396" s="148"/>
      <c r="AV396" s="148"/>
      <c r="AW396" s="148"/>
      <c r="AX396" s="148"/>
      <c r="AY396" s="148"/>
      <c r="AZ396" s="148"/>
      <c r="BA396" s="148"/>
      <c r="BB396" s="148"/>
      <c r="BC396" s="148"/>
      <c r="BD396" s="148"/>
      <c r="BE396" s="148"/>
      <c r="BF396" s="148"/>
      <c r="BG396" s="148"/>
      <c r="BH396" s="148"/>
      <c r="BI396" s="148"/>
      <c r="BJ396" s="148"/>
      <c r="BK396" s="148"/>
      <c r="BL396" s="148"/>
      <c r="BM396" s="148"/>
      <c r="BN396" s="148"/>
      <c r="BO396" s="148"/>
      <c r="BP396" s="148"/>
      <c r="BQ396" s="148"/>
      <c r="BR396" s="148"/>
      <c r="BS396" s="148"/>
      <c r="BT396" s="148"/>
      <c r="BU396" s="148"/>
      <c r="BV396" s="148"/>
      <c r="BW396" s="148"/>
      <c r="BX396" s="148"/>
      <c r="BY396" s="148"/>
      <c r="BZ396" s="148"/>
      <c r="CA396" s="148"/>
      <c r="CB396" s="148"/>
      <c r="CC396" s="148"/>
      <c r="CD396" s="148"/>
      <c r="CE396" s="148"/>
      <c r="CF396" s="148"/>
      <c r="CG396" s="148"/>
      <c r="CH396" s="148"/>
      <c r="CI396" s="148"/>
      <c r="CJ396" s="148"/>
      <c r="CK396" s="148"/>
      <c r="CL396" s="148"/>
      <c r="CM396" s="148"/>
      <c r="CN396" s="148"/>
      <c r="CO396" s="148"/>
      <c r="CP396" s="148"/>
      <c r="CQ396" s="148"/>
      <c r="CR396" s="148"/>
      <c r="CS396" s="148"/>
      <c r="CT396" s="148"/>
      <c r="CU396" s="148"/>
      <c r="CV396" s="148"/>
      <c r="CW396" s="148"/>
      <c r="CX396" s="148"/>
      <c r="CY396" s="148"/>
      <c r="CZ396" s="148"/>
      <c r="DA396" s="148"/>
      <c r="DB396" s="148"/>
      <c r="DC396" s="148"/>
      <c r="DD396" s="148"/>
      <c r="DE396" s="148"/>
      <c r="DF396" s="148"/>
      <c r="DG396" s="148"/>
      <c r="DH396" s="148"/>
      <c r="DI396" s="148"/>
      <c r="DJ396" s="148"/>
      <c r="DK396" s="148"/>
      <c r="DL396" s="148"/>
      <c r="DM396" s="148"/>
      <c r="DN396" s="148"/>
    </row>
    <row r="397" customFormat="false" ht="12.75" hidden="false" customHeight="false" outlineLevel="0" collapsed="false">
      <c r="A397" s="0" t="s">
        <v>197</v>
      </c>
      <c r="B397" s="0" t="s">
        <v>198</v>
      </c>
      <c r="C397" s="0" t="n">
        <v>34</v>
      </c>
      <c r="D397" s="0" t="s">
        <v>89</v>
      </c>
      <c r="E397" s="15" t="n">
        <v>0</v>
      </c>
      <c r="F397" s="15" t="n">
        <v>0</v>
      </c>
      <c r="G397" s="148" t="n">
        <v>0</v>
      </c>
      <c r="H397" s="148" t="n">
        <v>0</v>
      </c>
      <c r="I397" s="148" t="n">
        <v>0</v>
      </c>
      <c r="J397" s="148" t="n">
        <v>0</v>
      </c>
      <c r="K397" s="148" t="n">
        <v>0</v>
      </c>
      <c r="L397" s="148" t="n">
        <v>0</v>
      </c>
      <c r="M397" s="148" t="n">
        <v>0</v>
      </c>
      <c r="N397" s="148" t="n">
        <v>0</v>
      </c>
      <c r="O397" s="148" t="n">
        <v>0</v>
      </c>
      <c r="P397" s="148" t="n">
        <v>0</v>
      </c>
      <c r="Q397" s="148" t="n">
        <v>0</v>
      </c>
      <c r="R397" s="148" t="n">
        <v>0</v>
      </c>
      <c r="S397" s="148" t="n">
        <v>0</v>
      </c>
      <c r="T397" s="148" t="n">
        <v>0</v>
      </c>
      <c r="U397" s="148" t="n">
        <v>0</v>
      </c>
      <c r="V397" s="148" t="n">
        <v>0</v>
      </c>
      <c r="W397" s="148" t="n">
        <v>0</v>
      </c>
      <c r="X397" s="148" t="n">
        <v>0</v>
      </c>
      <c r="Y397" s="148" t="n">
        <v>0</v>
      </c>
      <c r="Z397" s="148" t="n">
        <v>0</v>
      </c>
      <c r="AA397" s="148" t="n">
        <v>0</v>
      </c>
      <c r="AB397" s="148" t="n">
        <v>0</v>
      </c>
      <c r="AC397" s="148" t="n">
        <v>0</v>
      </c>
      <c r="AD397" s="148" t="n">
        <v>0</v>
      </c>
      <c r="AE397" s="148" t="n">
        <v>0</v>
      </c>
      <c r="AF397" s="148" t="n">
        <v>0</v>
      </c>
      <c r="AG397" s="148" t="n">
        <v>0</v>
      </c>
      <c r="AH397" s="148" t="n">
        <v>0</v>
      </c>
      <c r="AI397" s="148" t="n">
        <v>0</v>
      </c>
      <c r="AJ397" s="148" t="n">
        <v>0</v>
      </c>
      <c r="AK397" s="148"/>
      <c r="AL397" s="148"/>
      <c r="AM397" s="148"/>
      <c r="AN397" s="148"/>
      <c r="AO397" s="148"/>
      <c r="AP397" s="148"/>
      <c r="AQ397" s="148"/>
      <c r="AR397" s="148"/>
      <c r="AS397" s="148"/>
      <c r="AT397" s="148"/>
      <c r="AU397" s="148"/>
      <c r="AV397" s="148"/>
      <c r="AW397" s="148"/>
      <c r="AX397" s="148"/>
      <c r="AY397" s="148"/>
      <c r="AZ397" s="148"/>
      <c r="BA397" s="148"/>
      <c r="BB397" s="148"/>
      <c r="BC397" s="148"/>
      <c r="BD397" s="148"/>
      <c r="BE397" s="148"/>
      <c r="BF397" s="148"/>
      <c r="BG397" s="148"/>
      <c r="BH397" s="148"/>
      <c r="BI397" s="148"/>
      <c r="BJ397" s="148"/>
      <c r="BK397" s="148"/>
      <c r="BL397" s="148"/>
      <c r="BM397" s="148"/>
      <c r="BN397" s="148"/>
      <c r="BO397" s="148"/>
      <c r="BP397" s="148"/>
      <c r="BQ397" s="148"/>
      <c r="BR397" s="148"/>
      <c r="BS397" s="148"/>
      <c r="BT397" s="148"/>
      <c r="BU397" s="148"/>
      <c r="BV397" s="148"/>
      <c r="BW397" s="148"/>
      <c r="BX397" s="148"/>
      <c r="BY397" s="148"/>
      <c r="BZ397" s="148"/>
      <c r="CA397" s="148"/>
      <c r="CB397" s="148"/>
      <c r="CC397" s="148"/>
      <c r="CD397" s="148"/>
      <c r="CE397" s="148"/>
      <c r="CF397" s="148"/>
      <c r="CG397" s="148"/>
      <c r="CH397" s="148"/>
      <c r="CI397" s="148"/>
      <c r="CJ397" s="148"/>
      <c r="CK397" s="148"/>
      <c r="CL397" s="148"/>
      <c r="CM397" s="148"/>
      <c r="CN397" s="148"/>
      <c r="CO397" s="148"/>
      <c r="CP397" s="148"/>
      <c r="CQ397" s="148"/>
      <c r="CR397" s="148"/>
      <c r="CS397" s="148"/>
      <c r="CT397" s="148"/>
      <c r="CU397" s="148"/>
      <c r="CV397" s="148"/>
      <c r="CW397" s="148"/>
      <c r="CX397" s="148"/>
      <c r="CY397" s="148"/>
      <c r="CZ397" s="148"/>
      <c r="DA397" s="148"/>
      <c r="DB397" s="148"/>
      <c r="DC397" s="148"/>
      <c r="DD397" s="148"/>
      <c r="DE397" s="148"/>
      <c r="DF397" s="148"/>
      <c r="DG397" s="148"/>
      <c r="DH397" s="148"/>
      <c r="DI397" s="148"/>
      <c r="DJ397" s="148"/>
      <c r="DK397" s="148"/>
      <c r="DL397" s="148"/>
      <c r="DM397" s="148"/>
      <c r="DN397" s="148"/>
    </row>
    <row r="398" customFormat="false" ht="12.75" hidden="false" customHeight="false" outlineLevel="0" collapsed="false">
      <c r="A398" s="0" t="s">
        <v>197</v>
      </c>
      <c r="B398" s="0" t="s">
        <v>198</v>
      </c>
      <c r="C398" s="0" t="n">
        <v>35</v>
      </c>
      <c r="D398" s="0" t="s">
        <v>90</v>
      </c>
      <c r="E398" s="15" t="n">
        <v>0</v>
      </c>
      <c r="F398" s="15" t="n">
        <v>0</v>
      </c>
      <c r="G398" s="148" t="n">
        <v>0</v>
      </c>
      <c r="H398" s="148" t="n">
        <v>0</v>
      </c>
      <c r="I398" s="148" t="n">
        <v>0</v>
      </c>
      <c r="J398" s="148" t="n">
        <v>0</v>
      </c>
      <c r="K398" s="148" t="n">
        <v>0</v>
      </c>
      <c r="L398" s="148" t="n">
        <v>0</v>
      </c>
      <c r="M398" s="148" t="n">
        <v>0</v>
      </c>
      <c r="N398" s="148" t="n">
        <v>0</v>
      </c>
      <c r="O398" s="148" t="n">
        <v>0</v>
      </c>
      <c r="P398" s="148" t="n">
        <v>0</v>
      </c>
      <c r="Q398" s="148" t="n">
        <v>0</v>
      </c>
      <c r="R398" s="148" t="n">
        <v>0</v>
      </c>
      <c r="S398" s="148" t="n">
        <v>0</v>
      </c>
      <c r="T398" s="148" t="n">
        <v>0</v>
      </c>
      <c r="U398" s="148" t="n">
        <v>0</v>
      </c>
      <c r="V398" s="148" t="n">
        <v>0</v>
      </c>
      <c r="W398" s="148" t="n">
        <v>0</v>
      </c>
      <c r="X398" s="148" t="n">
        <v>0</v>
      </c>
      <c r="Y398" s="148" t="n">
        <v>0</v>
      </c>
      <c r="Z398" s="148" t="n">
        <v>0</v>
      </c>
      <c r="AA398" s="148" t="n">
        <v>0</v>
      </c>
      <c r="AB398" s="148" t="n">
        <v>0</v>
      </c>
      <c r="AC398" s="148" t="n">
        <v>0</v>
      </c>
      <c r="AD398" s="148" t="n">
        <v>0</v>
      </c>
      <c r="AE398" s="148" t="n">
        <v>0</v>
      </c>
      <c r="AF398" s="148" t="n">
        <v>0</v>
      </c>
      <c r="AG398" s="148" t="n">
        <v>0</v>
      </c>
      <c r="AH398" s="148" t="n">
        <v>0</v>
      </c>
      <c r="AI398" s="148" t="n">
        <v>0</v>
      </c>
      <c r="AJ398" s="148" t="n">
        <v>0</v>
      </c>
      <c r="AK398" s="148"/>
      <c r="AL398" s="148"/>
      <c r="AM398" s="148"/>
      <c r="AN398" s="148"/>
      <c r="AO398" s="148"/>
      <c r="AP398" s="148"/>
      <c r="AQ398" s="148"/>
      <c r="AR398" s="148"/>
      <c r="AS398" s="148"/>
      <c r="AT398" s="148"/>
      <c r="AU398" s="148"/>
      <c r="AV398" s="148"/>
      <c r="AW398" s="148"/>
      <c r="AX398" s="148"/>
      <c r="AY398" s="148"/>
      <c r="AZ398" s="148"/>
      <c r="BA398" s="148"/>
      <c r="BB398" s="148"/>
      <c r="BC398" s="148"/>
      <c r="BD398" s="148"/>
      <c r="BE398" s="148"/>
      <c r="BF398" s="148"/>
      <c r="BG398" s="148"/>
      <c r="BH398" s="148"/>
      <c r="BI398" s="148"/>
      <c r="BJ398" s="148"/>
      <c r="BK398" s="148"/>
      <c r="BL398" s="148"/>
      <c r="BM398" s="148"/>
      <c r="BN398" s="148"/>
      <c r="BO398" s="148"/>
      <c r="BP398" s="148"/>
      <c r="BQ398" s="148"/>
      <c r="BR398" s="148"/>
      <c r="BS398" s="148"/>
      <c r="BT398" s="148"/>
      <c r="BU398" s="148"/>
      <c r="BV398" s="148"/>
      <c r="BW398" s="148"/>
      <c r="BX398" s="148"/>
      <c r="BY398" s="148"/>
      <c r="BZ398" s="148"/>
      <c r="CA398" s="148"/>
      <c r="CB398" s="148"/>
      <c r="CC398" s="148"/>
      <c r="CD398" s="148"/>
      <c r="CE398" s="148"/>
      <c r="CF398" s="148"/>
      <c r="CG398" s="148"/>
      <c r="CH398" s="148"/>
      <c r="CI398" s="148"/>
      <c r="CJ398" s="148"/>
      <c r="CK398" s="148"/>
      <c r="CL398" s="148"/>
      <c r="CM398" s="148"/>
      <c r="CN398" s="148"/>
      <c r="CO398" s="148"/>
      <c r="CP398" s="148"/>
      <c r="CQ398" s="148"/>
      <c r="CR398" s="148"/>
      <c r="CS398" s="148"/>
      <c r="CT398" s="148"/>
      <c r="CU398" s="148"/>
      <c r="CV398" s="148"/>
      <c r="CW398" s="148"/>
      <c r="CX398" s="148"/>
      <c r="CY398" s="148"/>
      <c r="CZ398" s="148"/>
      <c r="DA398" s="148"/>
      <c r="DB398" s="148"/>
      <c r="DC398" s="148"/>
      <c r="DD398" s="148"/>
      <c r="DE398" s="148"/>
      <c r="DF398" s="148"/>
      <c r="DG398" s="148"/>
      <c r="DH398" s="148"/>
      <c r="DI398" s="148"/>
      <c r="DJ398" s="148"/>
      <c r="DK398" s="148"/>
      <c r="DL398" s="148"/>
      <c r="DM398" s="148"/>
      <c r="DN398" s="148"/>
    </row>
    <row r="399" customFormat="false" ht="12.75" hidden="false" customHeight="false" outlineLevel="0" collapsed="false">
      <c r="A399" s="0" t="s">
        <v>197</v>
      </c>
      <c r="B399" s="0" t="s">
        <v>198</v>
      </c>
      <c r="C399" s="0" t="n">
        <v>36</v>
      </c>
      <c r="D399" s="0" t="s">
        <v>91</v>
      </c>
      <c r="E399" s="15" t="n">
        <v>0</v>
      </c>
      <c r="F399" s="15" t="n">
        <v>0</v>
      </c>
      <c r="G399" s="148" t="n">
        <v>0</v>
      </c>
      <c r="H399" s="148" t="n">
        <v>0</v>
      </c>
      <c r="I399" s="148" t="n">
        <v>0</v>
      </c>
      <c r="J399" s="148" t="n">
        <v>0</v>
      </c>
      <c r="K399" s="148" t="n">
        <v>0</v>
      </c>
      <c r="L399" s="148" t="n">
        <v>0</v>
      </c>
      <c r="M399" s="148" t="n">
        <v>0</v>
      </c>
      <c r="N399" s="148" t="n">
        <v>0</v>
      </c>
      <c r="O399" s="148" t="n">
        <v>0</v>
      </c>
      <c r="P399" s="148" t="n">
        <v>0</v>
      </c>
      <c r="Q399" s="148" t="n">
        <v>0</v>
      </c>
      <c r="R399" s="148" t="n">
        <v>0</v>
      </c>
      <c r="S399" s="148" t="n">
        <v>0</v>
      </c>
      <c r="T399" s="148" t="n">
        <v>0</v>
      </c>
      <c r="U399" s="148" t="n">
        <v>0</v>
      </c>
      <c r="V399" s="148" t="n">
        <v>0</v>
      </c>
      <c r="W399" s="148" t="n">
        <v>0</v>
      </c>
      <c r="X399" s="148" t="n">
        <v>0</v>
      </c>
      <c r="Y399" s="148" t="n">
        <v>0</v>
      </c>
      <c r="Z399" s="148" t="n">
        <v>0</v>
      </c>
      <c r="AA399" s="148" t="n">
        <v>0</v>
      </c>
      <c r="AB399" s="148" t="n">
        <v>0</v>
      </c>
      <c r="AC399" s="148" t="n">
        <v>0</v>
      </c>
      <c r="AD399" s="148" t="n">
        <v>0</v>
      </c>
      <c r="AE399" s="148" t="n">
        <v>0</v>
      </c>
      <c r="AF399" s="148" t="n">
        <v>0</v>
      </c>
      <c r="AG399" s="148" t="n">
        <v>0</v>
      </c>
      <c r="AH399" s="148" t="n">
        <v>0</v>
      </c>
      <c r="AI399" s="148" t="n">
        <v>0</v>
      </c>
      <c r="AJ399" s="148" t="n">
        <v>0</v>
      </c>
      <c r="AK399" s="148"/>
      <c r="AL399" s="148"/>
      <c r="AM399" s="148"/>
      <c r="AN399" s="148"/>
      <c r="AO399" s="148"/>
      <c r="AP399" s="148"/>
      <c r="AQ399" s="148"/>
      <c r="AR399" s="148"/>
      <c r="AS399" s="148"/>
      <c r="AT399" s="148"/>
      <c r="AU399" s="148"/>
      <c r="AV399" s="148"/>
      <c r="AW399" s="148"/>
      <c r="AX399" s="148"/>
      <c r="AY399" s="148"/>
      <c r="AZ399" s="148"/>
      <c r="BA399" s="148"/>
      <c r="BB399" s="148"/>
      <c r="BC399" s="148"/>
      <c r="BD399" s="148"/>
      <c r="BE399" s="148"/>
      <c r="BF399" s="148"/>
      <c r="BG399" s="148"/>
      <c r="BH399" s="148"/>
      <c r="BI399" s="148"/>
      <c r="BJ399" s="148"/>
      <c r="BK399" s="148"/>
      <c r="BL399" s="148"/>
      <c r="BM399" s="148"/>
      <c r="BN399" s="148"/>
      <c r="BO399" s="148"/>
      <c r="BP399" s="148"/>
      <c r="BQ399" s="148"/>
      <c r="BR399" s="148"/>
      <c r="BS399" s="148"/>
      <c r="BT399" s="148"/>
      <c r="BU399" s="148"/>
      <c r="BV399" s="148"/>
      <c r="BW399" s="148"/>
      <c r="BX399" s="148"/>
      <c r="BY399" s="148"/>
      <c r="BZ399" s="148"/>
      <c r="CA399" s="148"/>
      <c r="CB399" s="148"/>
      <c r="CC399" s="148"/>
      <c r="CD399" s="148"/>
      <c r="CE399" s="148"/>
      <c r="CF399" s="148"/>
      <c r="CG399" s="148"/>
      <c r="CH399" s="148"/>
      <c r="CI399" s="148"/>
      <c r="CJ399" s="148"/>
      <c r="CK399" s="148"/>
      <c r="CL399" s="148"/>
      <c r="CM399" s="148"/>
      <c r="CN399" s="148"/>
      <c r="CO399" s="148"/>
      <c r="CP399" s="148"/>
      <c r="CQ399" s="148"/>
      <c r="CR399" s="148"/>
      <c r="CS399" s="148"/>
      <c r="CT399" s="148"/>
      <c r="CU399" s="148"/>
      <c r="CV399" s="148"/>
      <c r="CW399" s="148"/>
      <c r="CX399" s="148"/>
      <c r="CY399" s="148"/>
      <c r="CZ399" s="148"/>
      <c r="DA399" s="148"/>
      <c r="DB399" s="148"/>
      <c r="DC399" s="148"/>
      <c r="DD399" s="148"/>
      <c r="DE399" s="148"/>
      <c r="DF399" s="148"/>
      <c r="DG399" s="148"/>
      <c r="DH399" s="148"/>
      <c r="DI399" s="148"/>
      <c r="DJ399" s="148"/>
      <c r="DK399" s="148"/>
      <c r="DL399" s="148"/>
      <c r="DM399" s="148"/>
      <c r="DN399" s="148"/>
    </row>
    <row r="400" customFormat="false" ht="12.75" hidden="false" customHeight="false" outlineLevel="0" collapsed="false">
      <c r="A400" s="0" t="s">
        <v>197</v>
      </c>
      <c r="B400" s="0" t="s">
        <v>198</v>
      </c>
      <c r="C400" s="0" t="n">
        <v>37</v>
      </c>
      <c r="D400" s="0" t="s">
        <v>92</v>
      </c>
      <c r="E400" s="15" t="n">
        <v>0</v>
      </c>
      <c r="F400" s="15" t="n">
        <v>0</v>
      </c>
      <c r="G400" s="148" t="n">
        <v>0</v>
      </c>
      <c r="H400" s="148" t="n">
        <v>0</v>
      </c>
      <c r="I400" s="148" t="n">
        <v>0</v>
      </c>
      <c r="J400" s="148" t="n">
        <v>0</v>
      </c>
      <c r="K400" s="148" t="n">
        <v>0</v>
      </c>
      <c r="L400" s="148" t="n">
        <v>0</v>
      </c>
      <c r="M400" s="148" t="n">
        <v>0</v>
      </c>
      <c r="N400" s="148" t="n">
        <v>0</v>
      </c>
      <c r="O400" s="148" t="n">
        <v>0</v>
      </c>
      <c r="P400" s="148" t="n">
        <v>0</v>
      </c>
      <c r="Q400" s="148" t="n">
        <v>0</v>
      </c>
      <c r="R400" s="148" t="n">
        <v>0</v>
      </c>
      <c r="S400" s="148" t="n">
        <v>0</v>
      </c>
      <c r="T400" s="148" t="n">
        <v>0</v>
      </c>
      <c r="U400" s="148" t="n">
        <v>0</v>
      </c>
      <c r="V400" s="148" t="n">
        <v>0</v>
      </c>
      <c r="W400" s="148" t="n">
        <v>0</v>
      </c>
      <c r="X400" s="148" t="n">
        <v>0</v>
      </c>
      <c r="Y400" s="148" t="n">
        <v>0</v>
      </c>
      <c r="Z400" s="148" t="n">
        <v>0</v>
      </c>
      <c r="AA400" s="148" t="n">
        <v>0</v>
      </c>
      <c r="AB400" s="148" t="n">
        <v>0</v>
      </c>
      <c r="AC400" s="148" t="n">
        <v>0</v>
      </c>
      <c r="AD400" s="148" t="n">
        <v>0</v>
      </c>
      <c r="AE400" s="148" t="n">
        <v>0</v>
      </c>
      <c r="AF400" s="148" t="n">
        <v>0</v>
      </c>
      <c r="AG400" s="148" t="n">
        <v>0</v>
      </c>
      <c r="AH400" s="148" t="n">
        <v>0</v>
      </c>
      <c r="AI400" s="148" t="n">
        <v>0</v>
      </c>
      <c r="AJ400" s="148" t="n">
        <v>0</v>
      </c>
      <c r="AK400" s="148"/>
      <c r="AL400" s="148"/>
      <c r="AM400" s="148"/>
      <c r="AN400" s="148"/>
      <c r="AO400" s="148"/>
      <c r="AP400" s="148"/>
      <c r="AQ400" s="148"/>
      <c r="AR400" s="148"/>
      <c r="AS400" s="148"/>
      <c r="AT400" s="148"/>
      <c r="AU400" s="148"/>
      <c r="AV400" s="148"/>
      <c r="AW400" s="148"/>
      <c r="AX400" s="148"/>
      <c r="AY400" s="148"/>
      <c r="AZ400" s="148"/>
      <c r="BA400" s="148"/>
      <c r="BB400" s="148"/>
      <c r="BC400" s="148"/>
      <c r="BD400" s="148"/>
      <c r="BE400" s="148"/>
      <c r="BF400" s="148"/>
      <c r="BG400" s="148"/>
      <c r="BH400" s="148"/>
      <c r="BI400" s="148"/>
      <c r="BJ400" s="148"/>
      <c r="BK400" s="148"/>
      <c r="BL400" s="148"/>
      <c r="BM400" s="148"/>
      <c r="BN400" s="148"/>
      <c r="BO400" s="148"/>
      <c r="BP400" s="148"/>
      <c r="BQ400" s="148"/>
      <c r="BR400" s="148"/>
      <c r="BS400" s="148"/>
      <c r="BT400" s="148"/>
      <c r="BU400" s="148"/>
      <c r="BV400" s="148"/>
      <c r="BW400" s="148"/>
      <c r="BX400" s="148"/>
      <c r="BY400" s="148"/>
      <c r="BZ400" s="148"/>
      <c r="CA400" s="148"/>
      <c r="CB400" s="148"/>
      <c r="CC400" s="148"/>
      <c r="CD400" s="148"/>
      <c r="CE400" s="148"/>
      <c r="CF400" s="148"/>
      <c r="CG400" s="148"/>
      <c r="CH400" s="148"/>
      <c r="CI400" s="148"/>
      <c r="CJ400" s="148"/>
      <c r="CK400" s="148"/>
      <c r="CL400" s="148"/>
      <c r="CM400" s="148"/>
      <c r="CN400" s="148"/>
      <c r="CO400" s="148"/>
      <c r="CP400" s="148"/>
      <c r="CQ400" s="148"/>
      <c r="CR400" s="148"/>
      <c r="CS400" s="148"/>
      <c r="CT400" s="148"/>
      <c r="CU400" s="148"/>
      <c r="CV400" s="148"/>
      <c r="CW400" s="148"/>
      <c r="CX400" s="148"/>
      <c r="CY400" s="148"/>
      <c r="CZ400" s="148"/>
      <c r="DA400" s="148"/>
      <c r="DB400" s="148"/>
      <c r="DC400" s="148"/>
      <c r="DD400" s="148"/>
      <c r="DE400" s="148"/>
      <c r="DF400" s="148"/>
      <c r="DG400" s="148"/>
      <c r="DH400" s="148"/>
      <c r="DI400" s="148"/>
      <c r="DJ400" s="148"/>
      <c r="DK400" s="148"/>
      <c r="DL400" s="148"/>
      <c r="DM400" s="148"/>
      <c r="DN400" s="148"/>
    </row>
    <row r="401" customFormat="false" ht="12.75" hidden="false" customHeight="false" outlineLevel="0" collapsed="false">
      <c r="A401" s="0" t="s">
        <v>197</v>
      </c>
      <c r="B401" s="0" t="s">
        <v>198</v>
      </c>
      <c r="C401" s="0" t="n">
        <v>38</v>
      </c>
      <c r="D401" s="0" t="s">
        <v>93</v>
      </c>
      <c r="E401" s="15" t="n">
        <v>0</v>
      </c>
      <c r="F401" s="15" t="n">
        <v>0</v>
      </c>
      <c r="G401" s="148" t="n">
        <v>0</v>
      </c>
      <c r="H401" s="148" t="n">
        <v>0</v>
      </c>
      <c r="I401" s="148" t="n">
        <v>0</v>
      </c>
      <c r="J401" s="148" t="n">
        <v>0</v>
      </c>
      <c r="K401" s="148" t="n">
        <v>0</v>
      </c>
      <c r="L401" s="148" t="n">
        <v>0</v>
      </c>
      <c r="M401" s="148" t="n">
        <v>0</v>
      </c>
      <c r="N401" s="148" t="n">
        <v>0</v>
      </c>
      <c r="O401" s="148" t="n">
        <v>0</v>
      </c>
      <c r="P401" s="148" t="n">
        <v>0</v>
      </c>
      <c r="Q401" s="148" t="n">
        <v>0</v>
      </c>
      <c r="R401" s="148" t="n">
        <v>0</v>
      </c>
      <c r="S401" s="148" t="n">
        <v>0</v>
      </c>
      <c r="T401" s="148" t="n">
        <v>0</v>
      </c>
      <c r="U401" s="148" t="n">
        <v>0</v>
      </c>
      <c r="V401" s="148" t="n">
        <v>0</v>
      </c>
      <c r="W401" s="148" t="n">
        <v>0</v>
      </c>
      <c r="X401" s="148" t="n">
        <v>0</v>
      </c>
      <c r="Y401" s="148" t="n">
        <v>0</v>
      </c>
      <c r="Z401" s="148" t="n">
        <v>0</v>
      </c>
      <c r="AA401" s="148" t="n">
        <v>0</v>
      </c>
      <c r="AB401" s="148" t="n">
        <v>0</v>
      </c>
      <c r="AC401" s="148" t="n">
        <v>0</v>
      </c>
      <c r="AD401" s="148" t="n">
        <v>0</v>
      </c>
      <c r="AE401" s="148" t="n">
        <v>0</v>
      </c>
      <c r="AF401" s="148" t="n">
        <v>0</v>
      </c>
      <c r="AG401" s="148" t="n">
        <v>0</v>
      </c>
      <c r="AH401" s="148" t="n">
        <v>0</v>
      </c>
      <c r="AI401" s="148" t="n">
        <v>0</v>
      </c>
      <c r="AJ401" s="148" t="n">
        <v>0</v>
      </c>
      <c r="AK401" s="148"/>
      <c r="AL401" s="148"/>
      <c r="AM401" s="148"/>
      <c r="AN401" s="148"/>
      <c r="AO401" s="148"/>
      <c r="AP401" s="148"/>
      <c r="AQ401" s="148"/>
      <c r="AR401" s="148"/>
      <c r="AS401" s="148"/>
      <c r="AT401" s="148"/>
      <c r="AU401" s="148"/>
      <c r="AV401" s="148"/>
      <c r="AW401" s="148"/>
      <c r="AX401" s="148"/>
      <c r="AY401" s="148"/>
      <c r="AZ401" s="148"/>
      <c r="BA401" s="148"/>
      <c r="BB401" s="148"/>
      <c r="BC401" s="148"/>
      <c r="BD401" s="148"/>
      <c r="BE401" s="148"/>
      <c r="BF401" s="148"/>
      <c r="BG401" s="148"/>
      <c r="BH401" s="148"/>
      <c r="BI401" s="148"/>
      <c r="BJ401" s="148"/>
      <c r="BK401" s="148"/>
      <c r="BL401" s="148"/>
      <c r="BM401" s="148"/>
      <c r="BN401" s="148"/>
      <c r="BO401" s="148"/>
      <c r="BP401" s="148"/>
      <c r="BQ401" s="148"/>
      <c r="BR401" s="148"/>
      <c r="BS401" s="148"/>
      <c r="BT401" s="148"/>
      <c r="BU401" s="148"/>
      <c r="BV401" s="148"/>
      <c r="BW401" s="148"/>
      <c r="BX401" s="148"/>
      <c r="BY401" s="148"/>
      <c r="BZ401" s="148"/>
      <c r="CA401" s="148"/>
      <c r="CB401" s="148"/>
      <c r="CC401" s="148"/>
      <c r="CD401" s="148"/>
      <c r="CE401" s="148"/>
      <c r="CF401" s="148"/>
      <c r="CG401" s="148"/>
      <c r="CH401" s="148"/>
      <c r="CI401" s="148"/>
      <c r="CJ401" s="148"/>
      <c r="CK401" s="148"/>
      <c r="CL401" s="148"/>
      <c r="CM401" s="148"/>
      <c r="CN401" s="148"/>
      <c r="CO401" s="148"/>
      <c r="CP401" s="148"/>
      <c r="CQ401" s="148"/>
      <c r="CR401" s="148"/>
      <c r="CS401" s="148"/>
      <c r="CT401" s="148"/>
      <c r="CU401" s="148"/>
      <c r="CV401" s="148"/>
      <c r="CW401" s="148"/>
      <c r="CX401" s="148"/>
      <c r="CY401" s="148"/>
      <c r="CZ401" s="148"/>
      <c r="DA401" s="148"/>
      <c r="DB401" s="148"/>
      <c r="DC401" s="148"/>
      <c r="DD401" s="148"/>
      <c r="DE401" s="148"/>
      <c r="DF401" s="148"/>
      <c r="DG401" s="148"/>
      <c r="DH401" s="148"/>
      <c r="DI401" s="148"/>
      <c r="DJ401" s="148"/>
      <c r="DK401" s="148"/>
      <c r="DL401" s="148"/>
      <c r="DM401" s="148"/>
      <c r="DN401" s="148"/>
    </row>
    <row r="402" customFormat="false" ht="12.75" hidden="false" customHeight="false" outlineLevel="0" collapsed="false">
      <c r="A402" s="0" t="s">
        <v>197</v>
      </c>
      <c r="B402" s="0" t="s">
        <v>198</v>
      </c>
      <c r="C402" s="0" t="n">
        <v>39</v>
      </c>
      <c r="D402" s="0" t="s">
        <v>94</v>
      </c>
      <c r="E402" s="15" t="n">
        <v>0</v>
      </c>
      <c r="F402" s="15" t="n">
        <v>0</v>
      </c>
      <c r="G402" s="148" t="n">
        <v>0</v>
      </c>
      <c r="H402" s="148" t="n">
        <v>0</v>
      </c>
      <c r="I402" s="148" t="n">
        <v>0</v>
      </c>
      <c r="J402" s="148" t="n">
        <v>0</v>
      </c>
      <c r="K402" s="148" t="n">
        <v>0</v>
      </c>
      <c r="L402" s="148" t="n">
        <v>0</v>
      </c>
      <c r="M402" s="148" t="n">
        <v>0</v>
      </c>
      <c r="N402" s="148" t="n">
        <v>0</v>
      </c>
      <c r="O402" s="148" t="n">
        <v>0</v>
      </c>
      <c r="P402" s="148" t="n">
        <v>0</v>
      </c>
      <c r="Q402" s="148" t="n">
        <v>0</v>
      </c>
      <c r="R402" s="148" t="n">
        <v>0</v>
      </c>
      <c r="S402" s="148" t="n">
        <v>0</v>
      </c>
      <c r="T402" s="148" t="n">
        <v>0</v>
      </c>
      <c r="U402" s="148" t="n">
        <v>0</v>
      </c>
      <c r="V402" s="148" t="n">
        <v>0</v>
      </c>
      <c r="W402" s="148" t="n">
        <v>0</v>
      </c>
      <c r="X402" s="148" t="n">
        <v>0</v>
      </c>
      <c r="Y402" s="148" t="n">
        <v>0</v>
      </c>
      <c r="Z402" s="148" t="n">
        <v>0</v>
      </c>
      <c r="AA402" s="148" t="n">
        <v>0</v>
      </c>
      <c r="AB402" s="148" t="n">
        <v>0</v>
      </c>
      <c r="AC402" s="148" t="n">
        <v>0</v>
      </c>
      <c r="AD402" s="148" t="n">
        <v>0</v>
      </c>
      <c r="AE402" s="148" t="n">
        <v>0</v>
      </c>
      <c r="AF402" s="148" t="n">
        <v>0</v>
      </c>
      <c r="AG402" s="148" t="n">
        <v>0</v>
      </c>
      <c r="AH402" s="148" t="n">
        <v>0</v>
      </c>
      <c r="AI402" s="148" t="n">
        <v>0</v>
      </c>
      <c r="AJ402" s="148" t="n">
        <v>0</v>
      </c>
      <c r="AK402" s="148"/>
      <c r="AL402" s="148"/>
      <c r="AM402" s="148"/>
      <c r="AN402" s="148"/>
      <c r="AO402" s="148"/>
      <c r="AP402" s="148"/>
      <c r="AQ402" s="148"/>
      <c r="AR402" s="148"/>
      <c r="AS402" s="148"/>
      <c r="AT402" s="148"/>
      <c r="AU402" s="148"/>
      <c r="AV402" s="148"/>
      <c r="AW402" s="148"/>
      <c r="AX402" s="148"/>
      <c r="AY402" s="148"/>
      <c r="AZ402" s="148"/>
      <c r="BA402" s="148"/>
      <c r="BB402" s="148"/>
      <c r="BC402" s="148"/>
      <c r="BD402" s="148"/>
      <c r="BE402" s="148"/>
      <c r="BF402" s="148"/>
      <c r="BG402" s="148"/>
      <c r="BH402" s="148"/>
      <c r="BI402" s="148"/>
      <c r="BJ402" s="148"/>
      <c r="BK402" s="148"/>
      <c r="BL402" s="148"/>
      <c r="BM402" s="148"/>
      <c r="BN402" s="148"/>
      <c r="BO402" s="148"/>
      <c r="BP402" s="148"/>
      <c r="BQ402" s="148"/>
      <c r="BR402" s="148"/>
      <c r="BS402" s="148"/>
      <c r="BT402" s="148"/>
      <c r="BU402" s="148"/>
      <c r="BV402" s="148"/>
      <c r="BW402" s="148"/>
      <c r="BX402" s="148"/>
      <c r="BY402" s="148"/>
      <c r="BZ402" s="148"/>
      <c r="CA402" s="148"/>
      <c r="CB402" s="148"/>
      <c r="CC402" s="148"/>
      <c r="CD402" s="148"/>
      <c r="CE402" s="148"/>
      <c r="CF402" s="148"/>
      <c r="CG402" s="148"/>
      <c r="CH402" s="148"/>
      <c r="CI402" s="148"/>
      <c r="CJ402" s="148"/>
      <c r="CK402" s="148"/>
      <c r="CL402" s="148"/>
      <c r="CM402" s="148"/>
      <c r="CN402" s="148"/>
      <c r="CO402" s="148"/>
      <c r="CP402" s="148"/>
      <c r="CQ402" s="148"/>
      <c r="CR402" s="148"/>
      <c r="CS402" s="148"/>
      <c r="CT402" s="148"/>
      <c r="CU402" s="148"/>
      <c r="CV402" s="148"/>
      <c r="CW402" s="148"/>
      <c r="CX402" s="148"/>
      <c r="CY402" s="148"/>
      <c r="CZ402" s="148"/>
      <c r="DA402" s="148"/>
      <c r="DB402" s="148"/>
      <c r="DC402" s="148"/>
      <c r="DD402" s="148"/>
      <c r="DE402" s="148"/>
      <c r="DF402" s="148"/>
      <c r="DG402" s="148"/>
      <c r="DH402" s="148"/>
      <c r="DI402" s="148"/>
      <c r="DJ402" s="148"/>
      <c r="DK402" s="148"/>
      <c r="DL402" s="148"/>
      <c r="DM402" s="148"/>
      <c r="DN402" s="148"/>
    </row>
    <row r="403" customFormat="false" ht="12.75" hidden="false" customHeight="false" outlineLevel="0" collapsed="false">
      <c r="A403" s="0" t="s">
        <v>197</v>
      </c>
      <c r="B403" s="0" t="s">
        <v>198</v>
      </c>
      <c r="C403" s="0" t="n">
        <v>40</v>
      </c>
      <c r="D403" s="0" t="s">
        <v>95</v>
      </c>
      <c r="E403" s="15" t="n">
        <v>0</v>
      </c>
      <c r="F403" s="15" t="n">
        <v>0</v>
      </c>
      <c r="G403" s="148" t="n">
        <v>0</v>
      </c>
      <c r="H403" s="148" t="n">
        <v>0</v>
      </c>
      <c r="I403" s="148" t="n">
        <v>0</v>
      </c>
      <c r="J403" s="148" t="n">
        <v>0</v>
      </c>
      <c r="K403" s="148" t="n">
        <v>0</v>
      </c>
      <c r="L403" s="148" t="n">
        <v>0</v>
      </c>
      <c r="M403" s="148" t="n">
        <v>0</v>
      </c>
      <c r="N403" s="148" t="n">
        <v>0</v>
      </c>
      <c r="O403" s="148" t="n">
        <v>0</v>
      </c>
      <c r="P403" s="148" t="n">
        <v>0</v>
      </c>
      <c r="Q403" s="148" t="n">
        <v>0</v>
      </c>
      <c r="R403" s="148" t="n">
        <v>0</v>
      </c>
      <c r="S403" s="148" t="n">
        <v>0</v>
      </c>
      <c r="T403" s="148" t="n">
        <v>0</v>
      </c>
      <c r="U403" s="148" t="n">
        <v>0</v>
      </c>
      <c r="V403" s="148" t="n">
        <v>0</v>
      </c>
      <c r="W403" s="148" t="n">
        <v>0</v>
      </c>
      <c r="X403" s="148" t="n">
        <v>0</v>
      </c>
      <c r="Y403" s="148" t="n">
        <v>0</v>
      </c>
      <c r="Z403" s="148" t="n">
        <v>0</v>
      </c>
      <c r="AA403" s="148" t="n">
        <v>0</v>
      </c>
      <c r="AB403" s="148" t="n">
        <v>0</v>
      </c>
      <c r="AC403" s="148" t="n">
        <v>0</v>
      </c>
      <c r="AD403" s="148" t="n">
        <v>0</v>
      </c>
      <c r="AE403" s="148" t="n">
        <v>0</v>
      </c>
      <c r="AF403" s="148" t="n">
        <v>0</v>
      </c>
      <c r="AG403" s="148" t="n">
        <v>0</v>
      </c>
      <c r="AH403" s="148" t="n">
        <v>0</v>
      </c>
      <c r="AI403" s="148" t="n">
        <v>0</v>
      </c>
      <c r="AJ403" s="148" t="n">
        <v>0</v>
      </c>
      <c r="AK403" s="148"/>
      <c r="AL403" s="148"/>
      <c r="AM403" s="148"/>
      <c r="AN403" s="148"/>
      <c r="AO403" s="148"/>
      <c r="AP403" s="148"/>
      <c r="AQ403" s="148"/>
      <c r="AR403" s="148"/>
      <c r="AS403" s="148"/>
      <c r="AT403" s="148"/>
      <c r="AU403" s="148"/>
      <c r="AV403" s="148"/>
      <c r="AW403" s="148"/>
      <c r="AX403" s="148"/>
      <c r="AY403" s="148"/>
      <c r="AZ403" s="148"/>
      <c r="BA403" s="148"/>
      <c r="BB403" s="148"/>
      <c r="BC403" s="148"/>
      <c r="BD403" s="148"/>
      <c r="BE403" s="148"/>
      <c r="BF403" s="148"/>
      <c r="BG403" s="148"/>
      <c r="BH403" s="148"/>
      <c r="BI403" s="148"/>
      <c r="BJ403" s="148"/>
      <c r="BK403" s="148"/>
      <c r="BL403" s="148"/>
      <c r="BM403" s="148"/>
      <c r="BN403" s="148"/>
      <c r="BO403" s="148"/>
      <c r="BP403" s="148"/>
      <c r="BQ403" s="148"/>
      <c r="BR403" s="148"/>
      <c r="BS403" s="148"/>
      <c r="BT403" s="148"/>
      <c r="BU403" s="148"/>
      <c r="BV403" s="148"/>
      <c r="BW403" s="148"/>
      <c r="BX403" s="148"/>
      <c r="BY403" s="148"/>
      <c r="BZ403" s="148"/>
      <c r="CA403" s="148"/>
      <c r="CB403" s="148"/>
      <c r="CC403" s="148"/>
      <c r="CD403" s="148"/>
      <c r="CE403" s="148"/>
      <c r="CF403" s="148"/>
      <c r="CG403" s="148"/>
      <c r="CH403" s="148"/>
      <c r="CI403" s="148"/>
      <c r="CJ403" s="148"/>
      <c r="CK403" s="148"/>
      <c r="CL403" s="148"/>
      <c r="CM403" s="148"/>
      <c r="CN403" s="148"/>
      <c r="CO403" s="148"/>
      <c r="CP403" s="148"/>
      <c r="CQ403" s="148"/>
      <c r="CR403" s="148"/>
      <c r="CS403" s="148"/>
      <c r="CT403" s="148"/>
      <c r="CU403" s="148"/>
      <c r="CV403" s="148"/>
      <c r="CW403" s="148"/>
      <c r="CX403" s="148"/>
      <c r="CY403" s="148"/>
      <c r="CZ403" s="148"/>
      <c r="DA403" s="148"/>
      <c r="DB403" s="148"/>
      <c r="DC403" s="148"/>
      <c r="DD403" s="148"/>
      <c r="DE403" s="148"/>
      <c r="DF403" s="148"/>
      <c r="DG403" s="148"/>
      <c r="DH403" s="148"/>
      <c r="DI403" s="148"/>
      <c r="DJ403" s="148"/>
      <c r="DK403" s="148"/>
      <c r="DL403" s="148"/>
      <c r="DM403" s="148"/>
      <c r="DN403" s="148"/>
    </row>
    <row r="404" customFormat="false" ht="12.75" hidden="false" customHeight="false" outlineLevel="0" collapsed="false">
      <c r="AC404" s="0" t="n">
        <v>0</v>
      </c>
      <c r="AD404" s="0" t="n">
        <v>0</v>
      </c>
      <c r="AE404" s="0" t="n">
        <v>0</v>
      </c>
      <c r="AF404" s="0" t="n">
        <v>0</v>
      </c>
      <c r="AG404" s="0" t="n">
        <v>0</v>
      </c>
      <c r="AH404" s="0" t="n">
        <v>0</v>
      </c>
      <c r="AI404" s="0" t="n">
        <v>0</v>
      </c>
      <c r="AJ404" s="0" t="n">
        <v>0</v>
      </c>
    </row>
    <row r="405" customFormat="false" ht="12.75" hidden="false" customHeight="false" outlineLevel="0" collapsed="false">
      <c r="AC405" s="0" t="n">
        <v>0</v>
      </c>
      <c r="AD405" s="0" t="n">
        <v>0</v>
      </c>
      <c r="AE405" s="0" t="n">
        <v>0</v>
      </c>
      <c r="AF405" s="0" t="n">
        <v>0</v>
      </c>
      <c r="AG405" s="0" t="n">
        <v>0</v>
      </c>
      <c r="AH405" s="0" t="n">
        <v>0</v>
      </c>
      <c r="AI405" s="0" t="n">
        <v>0</v>
      </c>
      <c r="AJ405" s="0" t="n">
        <v>0</v>
      </c>
    </row>
    <row r="406" customFormat="false" ht="12.75" hidden="false" customHeight="false" outlineLevel="0" collapsed="false">
      <c r="AC406" s="0" t="n">
        <v>0</v>
      </c>
      <c r="AD406" s="0" t="n">
        <v>0</v>
      </c>
      <c r="AE406" s="0" t="n">
        <v>0</v>
      </c>
      <c r="AF406" s="0" t="n">
        <v>0</v>
      </c>
      <c r="AG406" s="0" t="n">
        <v>0</v>
      </c>
      <c r="AH406" s="0" t="n">
        <v>0</v>
      </c>
      <c r="AI406" s="0" t="n">
        <v>0</v>
      </c>
      <c r="AJ406" s="0" t="n">
        <v>0</v>
      </c>
    </row>
    <row r="407" customFormat="false" ht="12.75" hidden="false" customHeight="false" outlineLevel="0" collapsed="false">
      <c r="AC407" s="0" t="n">
        <v>0</v>
      </c>
      <c r="AD407" s="0" t="n">
        <v>0</v>
      </c>
      <c r="AE407" s="0" t="n">
        <v>0</v>
      </c>
      <c r="AF407" s="0" t="n">
        <v>0</v>
      </c>
      <c r="AG407" s="0" t="n">
        <v>0</v>
      </c>
      <c r="AH407" s="0" t="n">
        <v>0</v>
      </c>
      <c r="AI407" s="0" t="n">
        <v>0</v>
      </c>
      <c r="AJ407" s="0" t="n">
        <v>0</v>
      </c>
    </row>
    <row r="408" customFormat="false" ht="12.75" hidden="false" customHeight="false" outlineLevel="0" collapsed="false">
      <c r="AC408" s="0" t="n">
        <v>0</v>
      </c>
      <c r="AD408" s="0" t="n">
        <v>0</v>
      </c>
      <c r="AE408" s="0" t="n">
        <v>0</v>
      </c>
      <c r="AF408" s="0" t="n">
        <v>0</v>
      </c>
      <c r="AG408" s="0" t="n">
        <v>0</v>
      </c>
      <c r="AH408" s="0" t="n">
        <v>0</v>
      </c>
      <c r="AI408" s="0" t="n">
        <v>0</v>
      </c>
      <c r="AJ408" s="0" t="n">
        <v>0</v>
      </c>
    </row>
    <row r="409" customFormat="false" ht="12.75" hidden="false" customHeight="false" outlineLevel="0" collapsed="false">
      <c r="AC409" s="0" t="n">
        <v>0</v>
      </c>
      <c r="AD409" s="0" t="n">
        <v>0</v>
      </c>
      <c r="AE409" s="0" t="n">
        <v>0</v>
      </c>
      <c r="AF409" s="0" t="n">
        <v>0</v>
      </c>
      <c r="AG409" s="0" t="n">
        <v>0</v>
      </c>
      <c r="AH409" s="0" t="n">
        <v>0</v>
      </c>
      <c r="AI409" s="0" t="n">
        <v>0</v>
      </c>
      <c r="AJ409" s="0" t="n">
        <v>0</v>
      </c>
    </row>
    <row r="410" customFormat="false" ht="12.75" hidden="false" customHeight="false" outlineLevel="0" collapsed="false">
      <c r="AC410" s="0" t="n">
        <v>0</v>
      </c>
      <c r="AD410" s="0" t="n">
        <v>0</v>
      </c>
      <c r="AE410" s="0" t="n">
        <v>0</v>
      </c>
      <c r="AF410" s="0" t="n">
        <v>0</v>
      </c>
      <c r="AG410" s="0" t="n">
        <v>0</v>
      </c>
      <c r="AH410" s="0" t="n">
        <v>0</v>
      </c>
      <c r="AI410" s="0" t="n">
        <v>0</v>
      </c>
      <c r="AJ410" s="0" t="n">
        <v>0</v>
      </c>
    </row>
    <row r="411" customFormat="false" ht="12.75" hidden="false" customHeight="false" outlineLevel="0" collapsed="false">
      <c r="AC411" s="0" t="n">
        <v>0</v>
      </c>
      <c r="AD411" s="0" t="n">
        <v>0</v>
      </c>
      <c r="AE411" s="0" t="n">
        <v>0</v>
      </c>
      <c r="AF411" s="0" t="n">
        <v>0</v>
      </c>
      <c r="AG411" s="0" t="n">
        <v>0</v>
      </c>
      <c r="AH411" s="0" t="n">
        <v>0</v>
      </c>
      <c r="AI411" s="0" t="n">
        <v>0</v>
      </c>
      <c r="AJ411" s="0" t="n">
        <v>0</v>
      </c>
    </row>
    <row r="412" customFormat="false" ht="12.75" hidden="false" customHeight="false" outlineLevel="0" collapsed="false">
      <c r="AC412" s="0" t="n">
        <v>0</v>
      </c>
      <c r="AD412" s="0" t="n">
        <v>0</v>
      </c>
      <c r="AE412" s="0" t="n">
        <v>0</v>
      </c>
      <c r="AF412" s="0" t="n">
        <v>0</v>
      </c>
      <c r="AG412" s="0" t="n">
        <v>0</v>
      </c>
      <c r="AH412" s="0" t="n">
        <v>0</v>
      </c>
      <c r="AI412" s="0" t="n">
        <v>0</v>
      </c>
      <c r="AJ412" s="0" t="n">
        <v>0</v>
      </c>
    </row>
    <row r="413" customFormat="false" ht="12.75" hidden="false" customHeight="false" outlineLevel="0" collapsed="false">
      <c r="AC413" s="0" t="n">
        <v>0</v>
      </c>
      <c r="AD413" s="0" t="n">
        <v>0</v>
      </c>
      <c r="AE413" s="0" t="n">
        <v>0</v>
      </c>
      <c r="AF413" s="0" t="n">
        <v>0</v>
      </c>
      <c r="AG413" s="0" t="n">
        <v>0</v>
      </c>
      <c r="AH413" s="0" t="n">
        <v>0</v>
      </c>
      <c r="AI413" s="0" t="n">
        <v>0</v>
      </c>
      <c r="AJ413" s="0" t="n">
        <v>0</v>
      </c>
    </row>
    <row r="414" customFormat="false" ht="12.75" hidden="false" customHeight="false" outlineLevel="0" collapsed="false">
      <c r="AC414" s="0" t="n">
        <v>0</v>
      </c>
      <c r="AD414" s="0" t="n">
        <v>0</v>
      </c>
      <c r="AE414" s="0" t="n">
        <v>0</v>
      </c>
      <c r="AF414" s="0" t="n">
        <v>0</v>
      </c>
      <c r="AG414" s="0" t="n">
        <v>0</v>
      </c>
      <c r="AH414" s="0" t="n">
        <v>0</v>
      </c>
      <c r="AI414" s="0" t="n">
        <v>0</v>
      </c>
      <c r="AJ414" s="0" t="n">
        <v>0</v>
      </c>
    </row>
    <row r="415" customFormat="false" ht="12.75" hidden="false" customHeight="false" outlineLevel="0" collapsed="false">
      <c r="I415" s="22"/>
      <c r="AC415" s="0" t="n">
        <v>0</v>
      </c>
      <c r="AD415" s="0" t="n">
        <v>0</v>
      </c>
      <c r="AE415" s="0" t="n">
        <v>0</v>
      </c>
      <c r="AF415" s="0" t="n">
        <v>0</v>
      </c>
      <c r="AG415" s="0" t="n">
        <v>0</v>
      </c>
      <c r="AH415" s="0" t="n">
        <v>0</v>
      </c>
      <c r="AI415" s="0" t="n">
        <v>0</v>
      </c>
      <c r="AJ415" s="0" t="n">
        <v>0</v>
      </c>
    </row>
    <row r="416" customFormat="false" ht="12.75" hidden="false" customHeight="false" outlineLevel="0" collapsed="false">
      <c r="AC416" s="0" t="n">
        <v>0</v>
      </c>
      <c r="AD416" s="0" t="n">
        <v>0</v>
      </c>
      <c r="AE416" s="0" t="n">
        <v>0</v>
      </c>
      <c r="AF416" s="0" t="n">
        <v>0</v>
      </c>
      <c r="AG416" s="0" t="n">
        <v>0</v>
      </c>
      <c r="AH416" s="0" t="n">
        <v>0</v>
      </c>
      <c r="AI416" s="0" t="n">
        <v>0</v>
      </c>
      <c r="AJ416" s="0" t="n">
        <v>0</v>
      </c>
    </row>
    <row r="417" customFormat="false" ht="12.75" hidden="false" customHeight="false" outlineLevel="0" collapsed="false">
      <c r="AC417" s="0" t="n">
        <v>0</v>
      </c>
      <c r="AD417" s="0" t="n">
        <v>0</v>
      </c>
      <c r="AE417" s="0" t="n">
        <v>0</v>
      </c>
      <c r="AF417" s="0" t="n">
        <v>0</v>
      </c>
      <c r="AG417" s="0" t="n">
        <v>0</v>
      </c>
      <c r="AH417" s="0" t="n">
        <v>0</v>
      </c>
      <c r="AI417" s="0" t="n">
        <v>0</v>
      </c>
      <c r="AJ417" s="0" t="n">
        <v>0</v>
      </c>
    </row>
    <row r="418" customFormat="false" ht="12.75" hidden="false" customHeight="false" outlineLevel="0" collapsed="false">
      <c r="AC418" s="0" t="n">
        <v>0</v>
      </c>
      <c r="AD418" s="0" t="n">
        <v>0</v>
      </c>
      <c r="AE418" s="0" t="n">
        <v>0</v>
      </c>
      <c r="AF418" s="0" t="n">
        <v>0</v>
      </c>
      <c r="AG418" s="0" t="n">
        <v>0</v>
      </c>
      <c r="AH418" s="0" t="n">
        <v>0</v>
      </c>
      <c r="AI418" s="0" t="n">
        <v>0</v>
      </c>
      <c r="AJ418" s="0" t="n">
        <v>0</v>
      </c>
    </row>
    <row r="419" customFormat="false" ht="12.75" hidden="false" customHeight="false" outlineLevel="0" collapsed="false">
      <c r="AC419" s="0" t="n">
        <v>0</v>
      </c>
      <c r="AD419" s="0" t="n">
        <v>0</v>
      </c>
      <c r="AE419" s="0" t="n">
        <v>0</v>
      </c>
      <c r="AF419" s="0" t="n">
        <v>0</v>
      </c>
      <c r="AG419" s="0" t="n">
        <v>0</v>
      </c>
      <c r="AH419" s="0" t="n">
        <v>0</v>
      </c>
      <c r="AI419" s="0" t="n">
        <v>0</v>
      </c>
      <c r="AJ419" s="0" t="n">
        <v>0</v>
      </c>
    </row>
    <row r="420" customFormat="false" ht="12.75" hidden="false" customHeight="false" outlineLevel="0" collapsed="false">
      <c r="AC420" s="0" t="n">
        <v>0</v>
      </c>
      <c r="AD420" s="0" t="n">
        <v>0</v>
      </c>
      <c r="AE420" s="0" t="n">
        <v>0</v>
      </c>
      <c r="AF420" s="0" t="n">
        <v>0</v>
      </c>
      <c r="AG420" s="0" t="n">
        <v>0</v>
      </c>
      <c r="AH420" s="0" t="n">
        <v>0</v>
      </c>
      <c r="AI420" s="0" t="n">
        <v>0</v>
      </c>
      <c r="AJ420" s="0" t="n">
        <v>0</v>
      </c>
    </row>
    <row r="421" customFormat="false" ht="12.75" hidden="false" customHeight="false" outlineLevel="0" collapsed="false">
      <c r="AC421" s="0" t="n">
        <v>0</v>
      </c>
      <c r="AD421" s="0" t="n">
        <v>0</v>
      </c>
      <c r="AE421" s="0" t="n">
        <v>0</v>
      </c>
      <c r="AF421" s="0" t="n">
        <v>0</v>
      </c>
      <c r="AG421" s="0" t="n">
        <v>0</v>
      </c>
      <c r="AH421" s="0" t="n">
        <v>0</v>
      </c>
      <c r="AI421" s="0" t="n">
        <v>0</v>
      </c>
      <c r="AJ421" s="0" t="n">
        <v>0</v>
      </c>
    </row>
    <row r="422" customFormat="false" ht="12.75" hidden="false" customHeight="false" outlineLevel="0" collapsed="false">
      <c r="AC422" s="0" t="n">
        <v>0</v>
      </c>
      <c r="AD422" s="0" t="n">
        <v>0</v>
      </c>
      <c r="AE422" s="0" t="n">
        <v>0</v>
      </c>
      <c r="AF422" s="0" t="n">
        <v>0</v>
      </c>
      <c r="AG422" s="0" t="n">
        <v>0</v>
      </c>
      <c r="AH422" s="0" t="n">
        <v>0</v>
      </c>
      <c r="AI422" s="0" t="n">
        <v>0</v>
      </c>
      <c r="AJ422" s="0" t="n">
        <v>0</v>
      </c>
    </row>
    <row r="423" customFormat="false" ht="12.75" hidden="false" customHeight="false" outlineLevel="0" collapsed="false">
      <c r="AC423" s="0" t="n">
        <v>0</v>
      </c>
      <c r="AD423" s="0" t="n">
        <v>0</v>
      </c>
      <c r="AE423" s="0" t="n">
        <v>0</v>
      </c>
      <c r="AF423" s="0" t="n">
        <v>0</v>
      </c>
      <c r="AG423" s="0" t="n">
        <v>0</v>
      </c>
      <c r="AH423" s="0" t="n">
        <v>0</v>
      </c>
      <c r="AI423" s="0" t="n">
        <v>0</v>
      </c>
      <c r="AJ423" s="0" t="n">
        <v>0</v>
      </c>
    </row>
    <row r="424" customFormat="false" ht="12.75" hidden="false" customHeight="false" outlineLevel="0" collapsed="false">
      <c r="AC424" s="0" t="n">
        <v>0</v>
      </c>
      <c r="AD424" s="0" t="n">
        <v>0</v>
      </c>
      <c r="AE424" s="0" t="n">
        <v>0</v>
      </c>
      <c r="AF424" s="0" t="n">
        <v>0</v>
      </c>
      <c r="AG424" s="0" t="n">
        <v>0</v>
      </c>
      <c r="AH424" s="0" t="n">
        <v>0</v>
      </c>
      <c r="AI424" s="0" t="n">
        <v>0</v>
      </c>
      <c r="AJ424" s="0" t="n">
        <v>0</v>
      </c>
    </row>
    <row r="425" customFormat="false" ht="12.75" hidden="false" customHeight="false" outlineLevel="0" collapsed="false">
      <c r="AC425" s="0" t="n">
        <v>0</v>
      </c>
      <c r="AD425" s="0" t="n">
        <v>0</v>
      </c>
      <c r="AE425" s="0" t="n">
        <v>0</v>
      </c>
      <c r="AF425" s="0" t="n">
        <v>0</v>
      </c>
      <c r="AG425" s="0" t="n">
        <v>0</v>
      </c>
      <c r="AH425" s="0" t="n">
        <v>0</v>
      </c>
      <c r="AI425" s="0" t="n">
        <v>0</v>
      </c>
      <c r="AJ425" s="0" t="n">
        <v>0</v>
      </c>
    </row>
    <row r="426" customFormat="false" ht="12.75" hidden="false" customHeight="false" outlineLevel="0" collapsed="false">
      <c r="AC426" s="0" t="n">
        <v>0</v>
      </c>
      <c r="AD426" s="0" t="n">
        <v>0</v>
      </c>
      <c r="AE426" s="0" t="n">
        <v>0</v>
      </c>
      <c r="AF426" s="0" t="n">
        <v>0</v>
      </c>
      <c r="AG426" s="0" t="n">
        <v>0</v>
      </c>
      <c r="AH426" s="0" t="n">
        <v>0</v>
      </c>
      <c r="AI426" s="0" t="n">
        <v>0</v>
      </c>
      <c r="AJ426" s="0" t="n">
        <v>0</v>
      </c>
    </row>
    <row r="427" customFormat="false" ht="12.75" hidden="false" customHeight="false" outlineLevel="0" collapsed="false">
      <c r="AC427" s="0" t="n">
        <v>0</v>
      </c>
      <c r="AD427" s="0" t="n">
        <v>0</v>
      </c>
      <c r="AE427" s="0" t="n">
        <v>0</v>
      </c>
      <c r="AF427" s="0" t="n">
        <v>0</v>
      </c>
      <c r="AG427" s="0" t="n">
        <v>0</v>
      </c>
      <c r="AH427" s="0" t="n">
        <v>0</v>
      </c>
      <c r="AI427" s="0" t="n">
        <v>0</v>
      </c>
      <c r="AJ427" s="0" t="n">
        <v>0</v>
      </c>
    </row>
    <row r="428" customFormat="false" ht="12.75" hidden="false" customHeight="false" outlineLevel="0" collapsed="false">
      <c r="AC428" s="0" t="n">
        <v>0</v>
      </c>
      <c r="AD428" s="0" t="n">
        <v>0</v>
      </c>
      <c r="AE428" s="0" t="n">
        <v>0</v>
      </c>
      <c r="AF428" s="0" t="n">
        <v>0</v>
      </c>
      <c r="AG428" s="0" t="n">
        <v>0</v>
      </c>
      <c r="AH428" s="0" t="n">
        <v>0</v>
      </c>
      <c r="AI428" s="0" t="n">
        <v>0</v>
      </c>
      <c r="AJ428" s="0" t="n">
        <v>0</v>
      </c>
    </row>
    <row r="429" customFormat="false" ht="12.75" hidden="false" customHeight="false" outlineLevel="0" collapsed="false">
      <c r="AC429" s="0" t="n">
        <v>0</v>
      </c>
      <c r="AD429" s="0" t="n">
        <v>0</v>
      </c>
      <c r="AE429" s="0" t="n">
        <v>0</v>
      </c>
      <c r="AF429" s="0" t="n">
        <v>0</v>
      </c>
      <c r="AG429" s="0" t="n">
        <v>0</v>
      </c>
      <c r="AH429" s="0" t="n">
        <v>0</v>
      </c>
      <c r="AI429" s="0" t="n">
        <v>0</v>
      </c>
      <c r="AJ429" s="0" t="n">
        <v>0</v>
      </c>
    </row>
    <row r="430" customFormat="false" ht="12.75" hidden="false" customHeight="false" outlineLevel="0" collapsed="false">
      <c r="AC430" s="0" t="n">
        <v>0</v>
      </c>
      <c r="AD430" s="0" t="n">
        <v>0</v>
      </c>
      <c r="AE430" s="0" t="n">
        <v>0</v>
      </c>
      <c r="AF430" s="0" t="n">
        <v>0</v>
      </c>
      <c r="AG430" s="0" t="n">
        <v>0</v>
      </c>
      <c r="AH430" s="0" t="n">
        <v>0</v>
      </c>
      <c r="AI430" s="0" t="n">
        <v>0</v>
      </c>
      <c r="AJ430" s="0" t="n">
        <v>0</v>
      </c>
    </row>
    <row r="431" customFormat="false" ht="12.75" hidden="false" customHeight="false" outlineLevel="0" collapsed="false">
      <c r="AC431" s="0" t="n">
        <v>0</v>
      </c>
      <c r="AD431" s="0" t="n">
        <v>0</v>
      </c>
      <c r="AE431" s="0" t="n">
        <v>0</v>
      </c>
      <c r="AF431" s="0" t="n">
        <v>0</v>
      </c>
      <c r="AG431" s="0" t="n">
        <v>0</v>
      </c>
      <c r="AH431" s="0" t="n">
        <v>0</v>
      </c>
      <c r="AI431" s="0" t="n">
        <v>0</v>
      </c>
      <c r="AJ431" s="0" t="n">
        <v>0</v>
      </c>
    </row>
    <row r="432" customFormat="false" ht="12.75" hidden="false" customHeight="false" outlineLevel="0" collapsed="false">
      <c r="AC432" s="0" t="n">
        <v>0</v>
      </c>
      <c r="AD432" s="0" t="n">
        <v>0</v>
      </c>
      <c r="AE432" s="0" t="n">
        <v>0</v>
      </c>
      <c r="AF432" s="0" t="n">
        <v>0</v>
      </c>
      <c r="AG432" s="0" t="n">
        <v>0</v>
      </c>
      <c r="AH432" s="0" t="n">
        <v>0</v>
      </c>
      <c r="AI432" s="0" t="n">
        <v>0</v>
      </c>
      <c r="AJ432" s="0" t="n">
        <v>0</v>
      </c>
    </row>
    <row r="433" customFormat="false" ht="12.75" hidden="false" customHeight="false" outlineLevel="0" collapsed="false">
      <c r="AC433" s="0" t="n">
        <v>0</v>
      </c>
      <c r="AD433" s="0" t="n">
        <v>0</v>
      </c>
      <c r="AE433" s="0" t="n">
        <v>0</v>
      </c>
      <c r="AF433" s="0" t="n">
        <v>0</v>
      </c>
      <c r="AG433" s="0" t="n">
        <v>0</v>
      </c>
      <c r="AH433" s="0" t="n">
        <v>0</v>
      </c>
      <c r="AI433" s="0" t="n">
        <v>0</v>
      </c>
      <c r="AJ433" s="0" t="n">
        <v>0</v>
      </c>
    </row>
    <row r="434" customFormat="false" ht="12.75" hidden="false" customHeight="false" outlineLevel="0" collapsed="false">
      <c r="AC434" s="0" t="n">
        <v>0</v>
      </c>
      <c r="AD434" s="0" t="n">
        <v>0</v>
      </c>
      <c r="AE434" s="0" t="n">
        <v>0</v>
      </c>
      <c r="AF434" s="0" t="n">
        <v>0</v>
      </c>
      <c r="AG434" s="0" t="n">
        <v>0</v>
      </c>
      <c r="AH434" s="0" t="n">
        <v>0</v>
      </c>
      <c r="AI434" s="0" t="n">
        <v>0</v>
      </c>
      <c r="AJ434" s="0" t="n">
        <v>0</v>
      </c>
    </row>
    <row r="435" customFormat="false" ht="12.75" hidden="false" customHeight="false" outlineLevel="0" collapsed="false">
      <c r="AC435" s="0" t="n">
        <v>0</v>
      </c>
      <c r="AD435" s="0" t="n">
        <v>0</v>
      </c>
      <c r="AE435" s="0" t="n">
        <v>0</v>
      </c>
      <c r="AF435" s="0" t="n">
        <v>0</v>
      </c>
      <c r="AG435" s="0" t="n">
        <v>0</v>
      </c>
      <c r="AH435" s="0" t="n">
        <v>0</v>
      </c>
      <c r="AI435" s="0" t="n">
        <v>0</v>
      </c>
      <c r="AJ435" s="0" t="n">
        <v>0</v>
      </c>
    </row>
    <row r="436" customFormat="false" ht="12.75" hidden="false" customHeight="false" outlineLevel="0" collapsed="false">
      <c r="AC436" s="0" t="n">
        <v>0</v>
      </c>
      <c r="AD436" s="0" t="n">
        <v>0</v>
      </c>
      <c r="AE436" s="0" t="n">
        <v>0</v>
      </c>
      <c r="AF436" s="0" t="n">
        <v>0</v>
      </c>
      <c r="AG436" s="0" t="n">
        <v>0</v>
      </c>
      <c r="AH436" s="0" t="n">
        <v>0</v>
      </c>
      <c r="AI436" s="0" t="n">
        <v>0</v>
      </c>
      <c r="AJ436" s="0" t="n">
        <v>0</v>
      </c>
    </row>
    <row r="437" customFormat="false" ht="12.75" hidden="false" customHeight="false" outlineLevel="0" collapsed="false">
      <c r="AC437" s="0" t="n">
        <v>0</v>
      </c>
      <c r="AD437" s="0" t="n">
        <v>0</v>
      </c>
      <c r="AE437" s="0" t="n">
        <v>0</v>
      </c>
      <c r="AF437" s="0" t="n">
        <v>0</v>
      </c>
      <c r="AG437" s="0" t="n">
        <v>0</v>
      </c>
      <c r="AH437" s="0" t="n">
        <v>0</v>
      </c>
      <c r="AI437" s="0" t="n">
        <v>0</v>
      </c>
      <c r="AJ437" s="0" t="n">
        <v>0</v>
      </c>
    </row>
    <row r="438" customFormat="false" ht="12.75" hidden="false" customHeight="false" outlineLevel="0" collapsed="false">
      <c r="AC438" s="0" t="n">
        <v>0</v>
      </c>
      <c r="AD438" s="0" t="n">
        <v>0</v>
      </c>
      <c r="AE438" s="0" t="n">
        <v>0</v>
      </c>
      <c r="AF438" s="0" t="n">
        <v>0</v>
      </c>
      <c r="AG438" s="0" t="n">
        <v>0</v>
      </c>
      <c r="AH438" s="0" t="n">
        <v>0</v>
      </c>
      <c r="AI438" s="0" t="n">
        <v>0</v>
      </c>
      <c r="AJ438" s="0" t="n">
        <v>0</v>
      </c>
    </row>
    <row r="439" customFormat="false" ht="12.75" hidden="false" customHeight="false" outlineLevel="0" collapsed="false">
      <c r="AC439" s="0" t="n">
        <v>0</v>
      </c>
      <c r="AD439" s="0" t="n">
        <v>0</v>
      </c>
      <c r="AE439" s="0" t="n">
        <v>0</v>
      </c>
      <c r="AF439" s="0" t="n">
        <v>0</v>
      </c>
      <c r="AG439" s="0" t="n">
        <v>0</v>
      </c>
      <c r="AH439" s="0" t="n">
        <v>0</v>
      </c>
      <c r="AI439" s="0" t="n">
        <v>0</v>
      </c>
      <c r="AJ439" s="0" t="n">
        <v>0</v>
      </c>
    </row>
    <row r="440" customFormat="false" ht="12.75" hidden="false" customHeight="false" outlineLevel="0" collapsed="false">
      <c r="AC440" s="0" t="n">
        <v>0</v>
      </c>
      <c r="AD440" s="0" t="n">
        <v>0</v>
      </c>
      <c r="AE440" s="0" t="n">
        <v>0</v>
      </c>
      <c r="AF440" s="0" t="n">
        <v>0</v>
      </c>
      <c r="AG440" s="0" t="n">
        <v>0</v>
      </c>
      <c r="AH440" s="0" t="n">
        <v>0</v>
      </c>
      <c r="AI440" s="0" t="n">
        <v>0</v>
      </c>
      <c r="AJ440" s="0" t="n">
        <v>0</v>
      </c>
    </row>
    <row r="441" customFormat="false" ht="12.75" hidden="false" customHeight="false" outlineLevel="0" collapsed="false">
      <c r="AC441" s="0" t="n">
        <v>0</v>
      </c>
      <c r="AD441" s="0" t="n">
        <v>0</v>
      </c>
      <c r="AE441" s="0" t="n">
        <v>0</v>
      </c>
      <c r="AF441" s="0" t="n">
        <v>0</v>
      </c>
      <c r="AG441" s="0" t="n">
        <v>0</v>
      </c>
      <c r="AH441" s="0" t="n">
        <v>0</v>
      </c>
      <c r="AI441" s="0" t="n">
        <v>0</v>
      </c>
      <c r="AJ441" s="0" t="n">
        <v>0</v>
      </c>
    </row>
    <row r="442" customFormat="false" ht="12.75" hidden="false" customHeight="false" outlineLevel="0" collapsed="false">
      <c r="AC442" s="0" t="n">
        <v>0</v>
      </c>
      <c r="AD442" s="0" t="n">
        <v>0</v>
      </c>
      <c r="AE442" s="0" t="n">
        <v>0</v>
      </c>
      <c r="AF442" s="0" t="n">
        <v>0</v>
      </c>
      <c r="AG442" s="0" t="n">
        <v>0</v>
      </c>
      <c r="AH442" s="0" t="n">
        <v>0</v>
      </c>
      <c r="AI442" s="0" t="n">
        <v>0</v>
      </c>
      <c r="AJ442" s="0" t="n">
        <v>0</v>
      </c>
    </row>
    <row r="443" customFormat="false" ht="12.75" hidden="false" customHeight="false" outlineLevel="0" collapsed="false">
      <c r="AC443" s="0" t="n">
        <v>0</v>
      </c>
      <c r="AD443" s="0" t="n">
        <v>0</v>
      </c>
      <c r="AE443" s="0" t="n">
        <v>0</v>
      </c>
      <c r="AF443" s="0" t="n">
        <v>0</v>
      </c>
      <c r="AG443" s="0" t="n">
        <v>0</v>
      </c>
      <c r="AH443" s="0" t="n">
        <v>0</v>
      </c>
      <c r="AI443" s="0" t="n">
        <v>0</v>
      </c>
      <c r="AJ443" s="0" t="n">
        <v>0</v>
      </c>
    </row>
    <row r="444" customFormat="false" ht="12.75" hidden="false" customHeight="false" outlineLevel="0" collapsed="false">
      <c r="AC444" s="0" t="n">
        <v>20000</v>
      </c>
      <c r="AD444" s="0" t="n">
        <v>33850</v>
      </c>
      <c r="AE444" s="0" t="n">
        <v>0</v>
      </c>
      <c r="AF444" s="0" t="n">
        <v>0</v>
      </c>
      <c r="AG444" s="0" t="n">
        <v>-3904</v>
      </c>
      <c r="AH444" s="0" t="n">
        <v>-8404.51</v>
      </c>
      <c r="AI444" s="0" t="n">
        <v>5000</v>
      </c>
      <c r="AJ444" s="0" t="n">
        <v>10500</v>
      </c>
    </row>
    <row r="445" customFormat="false" ht="12.75" hidden="false" customHeight="false" outlineLevel="0" collapsed="false">
      <c r="AC445" s="0" t="n">
        <v>0</v>
      </c>
      <c r="AD445" s="0" t="n">
        <v>0</v>
      </c>
      <c r="AE445" s="0" t="n">
        <v>0</v>
      </c>
      <c r="AF445" s="0" t="n">
        <v>0</v>
      </c>
      <c r="AG445" s="0" t="n">
        <v>0</v>
      </c>
      <c r="AH445" s="0" t="n">
        <v>0</v>
      </c>
      <c r="AI445" s="0" t="n">
        <v>0</v>
      </c>
      <c r="AJ445" s="0" t="n">
        <v>0</v>
      </c>
    </row>
    <row r="446" customFormat="false" ht="12.75" hidden="false" customHeight="false" outlineLevel="0" collapsed="false">
      <c r="AC446" s="0" t="n">
        <v>4622398</v>
      </c>
      <c r="AD446" s="0" t="n">
        <v>8420050</v>
      </c>
      <c r="AE446" s="0" t="n">
        <v>0</v>
      </c>
      <c r="AF446" s="0" t="n">
        <v>0</v>
      </c>
      <c r="AG446" s="0" t="n">
        <v>-4622398</v>
      </c>
      <c r="AH446" s="0" t="n">
        <v>-8420050</v>
      </c>
      <c r="AI446" s="0" t="n">
        <v>0</v>
      </c>
      <c r="AJ446" s="0" t="n">
        <v>0</v>
      </c>
    </row>
    <row r="447" customFormat="false" ht="12.75" hidden="false" customHeight="false" outlineLevel="0" collapsed="false">
      <c r="AC447" s="0" t="n">
        <v>0</v>
      </c>
      <c r="AD447" s="0" t="n">
        <v>0</v>
      </c>
      <c r="AE447" s="0" t="n">
        <v>0</v>
      </c>
      <c r="AF447" s="0" t="n">
        <v>0</v>
      </c>
      <c r="AG447" s="0" t="n">
        <v>0</v>
      </c>
      <c r="AH447" s="0" t="n">
        <v>0</v>
      </c>
      <c r="AI447" s="0" t="n">
        <v>0</v>
      </c>
      <c r="AJ447" s="0" t="n">
        <v>0</v>
      </c>
    </row>
    <row r="448" customFormat="false" ht="12.75" hidden="false" customHeight="false" outlineLevel="0" collapsed="false">
      <c r="AC448" s="0" t="n">
        <v>0</v>
      </c>
      <c r="AD448" s="0" t="n">
        <v>0</v>
      </c>
      <c r="AE448" s="0" t="n">
        <v>0</v>
      </c>
      <c r="AF448" s="0" t="n">
        <v>0</v>
      </c>
      <c r="AG448" s="0" t="n">
        <v>0</v>
      </c>
      <c r="AH448" s="0" t="n">
        <v>0</v>
      </c>
      <c r="AI448" s="0" t="n">
        <v>0</v>
      </c>
      <c r="AJ448" s="0" t="n">
        <v>0</v>
      </c>
    </row>
    <row r="449" customFormat="false" ht="12.75" hidden="false" customHeight="false" outlineLevel="0" collapsed="false">
      <c r="AC449" s="0" t="n">
        <v>0</v>
      </c>
      <c r="AD449" s="0" t="n">
        <v>0</v>
      </c>
      <c r="AE449" s="0" t="n">
        <v>-669</v>
      </c>
      <c r="AF449" s="0" t="n">
        <v>-1157.38</v>
      </c>
      <c r="AG449" s="0" t="n">
        <v>9164</v>
      </c>
      <c r="AH449" s="0" t="n">
        <v>15937.68</v>
      </c>
      <c r="AI449" s="0" t="n">
        <v>0</v>
      </c>
      <c r="AJ449" s="0" t="n">
        <v>0</v>
      </c>
    </row>
    <row r="450" customFormat="false" ht="12.75" hidden="false" customHeight="false" outlineLevel="0" collapsed="false">
      <c r="AC450" s="0" t="n">
        <v>0</v>
      </c>
      <c r="AD450" s="0" t="n">
        <v>0</v>
      </c>
      <c r="AE450" s="0" t="n">
        <v>0</v>
      </c>
      <c r="AF450" s="0" t="n">
        <v>0</v>
      </c>
      <c r="AG450" s="0" t="n">
        <v>0</v>
      </c>
      <c r="AH450" s="0" t="n">
        <v>0</v>
      </c>
      <c r="AI450" s="0" t="n">
        <v>0</v>
      </c>
      <c r="AJ450" s="0" t="n">
        <v>0</v>
      </c>
    </row>
    <row r="451" customFormat="false" ht="12.75" hidden="false" customHeight="false" outlineLevel="0" collapsed="false">
      <c r="AC451" s="0" t="n">
        <v>-5186415</v>
      </c>
      <c r="AD451" s="0" t="n">
        <v>-9376792</v>
      </c>
      <c r="AE451" s="0" t="n">
        <v>0</v>
      </c>
      <c r="AF451" s="0" t="n">
        <v>0</v>
      </c>
      <c r="AG451" s="0" t="n">
        <v>5186415</v>
      </c>
      <c r="AH451" s="0" t="n">
        <v>9376792</v>
      </c>
      <c r="AI451" s="0" t="n">
        <v>0</v>
      </c>
      <c r="AJ451" s="0" t="n">
        <v>0</v>
      </c>
    </row>
    <row r="452" customFormat="false" ht="12.75" hidden="false" customHeight="false" outlineLevel="0" collapsed="false">
      <c r="AC452" s="0" t="n">
        <v>0</v>
      </c>
      <c r="AD452" s="0" t="n">
        <v>0</v>
      </c>
      <c r="AE452" s="0" t="n">
        <v>0</v>
      </c>
      <c r="AF452" s="0" t="n">
        <v>0</v>
      </c>
      <c r="AG452" s="0" t="n">
        <v>0</v>
      </c>
      <c r="AH452" s="0" t="n">
        <v>0</v>
      </c>
      <c r="AI452" s="0" t="n">
        <v>0</v>
      </c>
      <c r="AJ452" s="0" t="n">
        <v>0</v>
      </c>
    </row>
    <row r="453" customFormat="false" ht="12.75" hidden="false" customHeight="false" outlineLevel="0" collapsed="false">
      <c r="AC453" s="0" t="n">
        <v>0</v>
      </c>
      <c r="AD453" s="0" t="n">
        <v>0</v>
      </c>
      <c r="AE453" s="0" t="n">
        <v>0</v>
      </c>
      <c r="AF453" s="0" t="n">
        <v>0</v>
      </c>
      <c r="AG453" s="0" t="n">
        <v>0</v>
      </c>
      <c r="AH453" s="0" t="n">
        <v>0</v>
      </c>
      <c r="AI453" s="0" t="n">
        <v>22</v>
      </c>
      <c r="AJ453" s="0" t="n">
        <v>37.884</v>
      </c>
    </row>
    <row r="454" customFormat="false" ht="12.75" hidden="false" customHeight="false" outlineLevel="0" collapsed="false">
      <c r="AC454" s="0" t="n">
        <v>0</v>
      </c>
      <c r="AD454" s="0" t="n">
        <v>0</v>
      </c>
      <c r="AE454" s="0" t="n">
        <v>669</v>
      </c>
      <c r="AF454" s="0" t="n">
        <v>1190.82</v>
      </c>
      <c r="AG454" s="0" t="n">
        <v>-176637</v>
      </c>
      <c r="AH454" s="0" t="n">
        <v>-314413.86</v>
      </c>
      <c r="AI454" s="0" t="n">
        <v>0</v>
      </c>
      <c r="AJ454" s="0" t="n">
        <v>0</v>
      </c>
    </row>
    <row r="455" customFormat="false" ht="12.75" hidden="false" customHeight="false" outlineLevel="0" collapsed="false">
      <c r="AC455" s="0" t="n">
        <v>0</v>
      </c>
      <c r="AD455" s="0" t="n">
        <v>0</v>
      </c>
      <c r="AE455" s="0" t="n">
        <v>0</v>
      </c>
      <c r="AF455" s="0" t="n">
        <v>0</v>
      </c>
      <c r="AG455" s="0" t="n">
        <v>381</v>
      </c>
      <c r="AH455" s="0" t="n">
        <v>678.18</v>
      </c>
      <c r="AI455" s="0" t="n">
        <v>0</v>
      </c>
      <c r="AJ455" s="0" t="n">
        <v>0</v>
      </c>
    </row>
    <row r="456" customFormat="false" ht="12.75" hidden="false" customHeight="false" outlineLevel="0" collapsed="false">
      <c r="AC456" s="0" t="n">
        <v>0</v>
      </c>
      <c r="AD456" s="0" t="n">
        <v>0</v>
      </c>
      <c r="AE456" s="0" t="n">
        <v>7095</v>
      </c>
      <c r="AF456" s="0" t="n">
        <v>15474.2</v>
      </c>
      <c r="AG456" s="0" t="n">
        <v>-103</v>
      </c>
      <c r="AH456" s="0" t="n">
        <v>-177.366</v>
      </c>
      <c r="AI456" s="0" t="n">
        <v>176615</v>
      </c>
      <c r="AJ456" s="0" t="n">
        <v>304131.03</v>
      </c>
    </row>
    <row r="457" customFormat="false" ht="12.75" hidden="false" customHeight="false" outlineLevel="0" collapsed="false">
      <c r="AC457" s="0" t="n">
        <v>0</v>
      </c>
      <c r="AD457" s="0" t="n">
        <v>0</v>
      </c>
      <c r="AE457" s="0" t="n">
        <v>0</v>
      </c>
      <c r="AF457" s="0" t="n">
        <v>0</v>
      </c>
      <c r="AG457" s="0" t="n">
        <v>0</v>
      </c>
      <c r="AH457" s="0" t="n">
        <v>0</v>
      </c>
      <c r="AI457" s="0" t="n">
        <v>0</v>
      </c>
      <c r="AJ457" s="0" t="n">
        <v>0</v>
      </c>
    </row>
    <row r="458" customFormat="false" ht="12.75" hidden="false" customHeight="false" outlineLevel="0" collapsed="false">
      <c r="AC458" s="0" t="n">
        <v>0</v>
      </c>
      <c r="AD458" s="0" t="n">
        <v>0</v>
      </c>
      <c r="AE458" s="0" t="n">
        <v>0</v>
      </c>
      <c r="AF458" s="0" t="n">
        <v>0</v>
      </c>
      <c r="AG458" s="0" t="n">
        <v>0</v>
      </c>
      <c r="AH458" s="0" t="n">
        <v>0</v>
      </c>
      <c r="AI458" s="0" t="n">
        <v>0</v>
      </c>
      <c r="AJ458" s="0" t="n">
        <v>0</v>
      </c>
    </row>
    <row r="459" customFormat="false" ht="12.75" hidden="false" customHeight="false" outlineLevel="0" collapsed="false">
      <c r="AC459" s="0" t="n">
        <v>0</v>
      </c>
      <c r="AD459" s="0" t="n">
        <v>0</v>
      </c>
      <c r="AE459" s="0" t="n">
        <v>0</v>
      </c>
      <c r="AF459" s="0" t="n">
        <v>0</v>
      </c>
      <c r="AG459" s="0" t="n">
        <v>0</v>
      </c>
      <c r="AH459" s="0" t="n">
        <v>0</v>
      </c>
      <c r="AI459" s="0" t="n">
        <v>0</v>
      </c>
      <c r="AJ459" s="0" t="n">
        <v>0</v>
      </c>
    </row>
    <row r="460" customFormat="false" ht="12.75" hidden="false" customHeight="false" outlineLevel="0" collapsed="false">
      <c r="AC460" s="0" t="n">
        <v>0</v>
      </c>
      <c r="AD460" s="0" t="n">
        <v>0</v>
      </c>
      <c r="AE460" s="0" t="n">
        <v>0</v>
      </c>
      <c r="AF460" s="0" t="n">
        <v>0</v>
      </c>
      <c r="AG460" s="0" t="n">
        <v>-600</v>
      </c>
      <c r="AH460" s="0" t="n">
        <v>-1064.4</v>
      </c>
      <c r="AI460" s="0" t="n">
        <v>0</v>
      </c>
      <c r="AJ460" s="0" t="n">
        <v>0</v>
      </c>
    </row>
    <row r="461" customFormat="false" ht="12.75" hidden="false" customHeight="false" outlineLevel="0" collapsed="false">
      <c r="AC461" s="0" t="n">
        <v>-60000</v>
      </c>
      <c r="AD461" s="0" t="n">
        <v>-106440</v>
      </c>
      <c r="AE461" s="0" t="n">
        <v>0</v>
      </c>
      <c r="AF461" s="0" t="n">
        <v>0</v>
      </c>
      <c r="AG461" s="0" t="n">
        <v>-540</v>
      </c>
      <c r="AH461" s="0" t="n">
        <v>-961.2</v>
      </c>
      <c r="AI461" s="0" t="n">
        <v>0</v>
      </c>
      <c r="AJ461" s="0" t="n">
        <v>0</v>
      </c>
    </row>
    <row r="462" customFormat="false" ht="12.75" hidden="false" customHeight="false" outlineLevel="0" collapsed="false">
      <c r="AC462" s="0" t="n">
        <v>0</v>
      </c>
      <c r="AD462" s="0" t="n">
        <v>0</v>
      </c>
      <c r="AE462" s="0" t="n">
        <v>0</v>
      </c>
      <c r="AF462" s="0" t="n">
        <v>0</v>
      </c>
      <c r="AG462" s="0" t="n">
        <v>0</v>
      </c>
      <c r="AH462" s="0" t="n">
        <v>0</v>
      </c>
      <c r="AI462" s="0" t="n">
        <v>0</v>
      </c>
      <c r="AJ462" s="0" t="n">
        <v>0</v>
      </c>
    </row>
    <row r="463" customFormat="false" ht="12.75" hidden="false" customHeight="false" outlineLevel="0" collapsed="false">
      <c r="AC463" s="0" t="n">
        <v>0</v>
      </c>
      <c r="AD463" s="0" t="n">
        <v>0</v>
      </c>
      <c r="AE463" s="0" t="n">
        <v>0</v>
      </c>
      <c r="AF463" s="0" t="n">
        <v>0</v>
      </c>
      <c r="AG463" s="0" t="n">
        <v>0</v>
      </c>
      <c r="AH463" s="0" t="n">
        <v>0</v>
      </c>
      <c r="AI463" s="0" t="n">
        <v>0</v>
      </c>
      <c r="AJ463" s="0" t="n">
        <v>0</v>
      </c>
    </row>
    <row r="464" customFormat="false" ht="12.75" hidden="false" customHeight="false" outlineLevel="0" collapsed="false">
      <c r="AC464" s="0" t="n">
        <v>0</v>
      </c>
      <c r="AD464" s="0" t="n">
        <v>0</v>
      </c>
      <c r="AE464" s="0" t="n">
        <v>0</v>
      </c>
      <c r="AF464" s="0" t="n">
        <v>0</v>
      </c>
      <c r="AG464" s="0" t="n">
        <v>0</v>
      </c>
      <c r="AH464" s="0" t="n">
        <v>0</v>
      </c>
      <c r="AI464" s="0" t="n">
        <v>0</v>
      </c>
      <c r="AJ464" s="0" t="n">
        <v>0</v>
      </c>
    </row>
    <row r="465" customFormat="false" ht="12.75" hidden="false" customHeight="false" outlineLevel="0" collapsed="false">
      <c r="AC465" s="0" t="n">
        <v>604017</v>
      </c>
      <c r="AD465" s="0" t="n">
        <v>1040117.274</v>
      </c>
      <c r="AE465" s="0" t="n">
        <v>-7095</v>
      </c>
      <c r="AF465" s="0" t="n">
        <v>-12217.59</v>
      </c>
      <c r="AG465" s="0" t="n">
        <v>-391778</v>
      </c>
      <c r="AH465" s="0" t="n">
        <v>-674641.716</v>
      </c>
      <c r="AI465" s="0" t="n">
        <v>-181637</v>
      </c>
      <c r="AJ465" s="0" t="n">
        <v>-312778.914</v>
      </c>
    </row>
    <row r="466" customFormat="false" ht="12.75" hidden="false" customHeight="false" outlineLevel="0" collapsed="false">
      <c r="AC466" s="0" t="n">
        <v>0</v>
      </c>
      <c r="AD466" s="0" t="n">
        <v>0</v>
      </c>
      <c r="AE466" s="0" t="n">
        <v>0</v>
      </c>
      <c r="AF466" s="0" t="n">
        <v>0</v>
      </c>
      <c r="AG466" s="0" t="n">
        <v>0</v>
      </c>
      <c r="AH466" s="0" t="n">
        <v>0</v>
      </c>
      <c r="AI466" s="0" t="n">
        <v>-22</v>
      </c>
      <c r="AJ466" s="0" t="n">
        <v>-37.884</v>
      </c>
    </row>
    <row r="467" customFormat="false" ht="12.75" hidden="false" customHeight="false" outlineLevel="0" collapsed="false">
      <c r="AC467" s="0" t="n">
        <v>-12687</v>
      </c>
      <c r="AD467" s="0" t="n">
        <v>-2364.59</v>
      </c>
      <c r="AE467" s="0" t="n">
        <v>-59960</v>
      </c>
      <c r="AF467" s="0" t="n">
        <v>-1996.4</v>
      </c>
      <c r="AG467" s="0" t="n">
        <v>1138</v>
      </c>
      <c r="AH467" s="0" t="n">
        <v>1096.23</v>
      </c>
      <c r="AI467" s="0" t="n">
        <v>0</v>
      </c>
      <c r="AJ467" s="0" t="n">
        <v>0</v>
      </c>
    </row>
    <row r="468" customFormat="false" ht="12.75" hidden="false" customHeight="false" outlineLevel="0" collapsed="false">
      <c r="AC468" s="0" t="n">
        <v>0</v>
      </c>
      <c r="AD468" s="0" t="n">
        <v>0</v>
      </c>
      <c r="AE468" s="0" t="n">
        <v>0</v>
      </c>
      <c r="AF468" s="0" t="n">
        <v>0</v>
      </c>
      <c r="AG468" s="0" t="n">
        <v>0</v>
      </c>
      <c r="AH468" s="0" t="n">
        <v>0</v>
      </c>
      <c r="AI468" s="0" t="n">
        <v>0</v>
      </c>
      <c r="AJ468" s="0" t="n">
        <v>0</v>
      </c>
    </row>
    <row r="469" customFormat="false" ht="12.75" hidden="false" customHeight="false" outlineLevel="0" collapsed="false">
      <c r="AC469" s="0" t="n">
        <v>0</v>
      </c>
      <c r="AD469" s="0" t="n">
        <v>-200</v>
      </c>
      <c r="AE469" s="0" t="n">
        <v>0</v>
      </c>
      <c r="AF469" s="0" t="n">
        <v>0</v>
      </c>
      <c r="AG469" s="0" t="n">
        <v>0</v>
      </c>
      <c r="AH469" s="0" t="n">
        <v>0</v>
      </c>
      <c r="AI469" s="0" t="n">
        <v>0</v>
      </c>
      <c r="AJ469" s="0" t="n">
        <v>0</v>
      </c>
    </row>
    <row r="470" customFormat="false" ht="12.75" hidden="false" customHeight="false" outlineLevel="0" collapsed="false">
      <c r="AC470" s="0" t="n">
        <v>0</v>
      </c>
      <c r="AD470" s="0" t="n">
        <v>0</v>
      </c>
      <c r="AE470" s="0" t="n">
        <v>0</v>
      </c>
      <c r="AF470" s="0" t="n">
        <v>0</v>
      </c>
      <c r="AG470" s="0" t="n">
        <v>0</v>
      </c>
      <c r="AH470" s="0" t="n">
        <v>0</v>
      </c>
      <c r="AI470" s="0" t="n">
        <v>0</v>
      </c>
      <c r="AJ470" s="0" t="n">
        <v>0</v>
      </c>
    </row>
    <row r="471" customFormat="false" ht="12.75" hidden="false" customHeight="false" outlineLevel="0" collapsed="false">
      <c r="AC471" s="0" t="n">
        <v>0</v>
      </c>
      <c r="AD471" s="0" t="n">
        <v>0</v>
      </c>
      <c r="AE471" s="0" t="n">
        <v>0</v>
      </c>
      <c r="AF471" s="0" t="n">
        <v>0</v>
      </c>
      <c r="AG471" s="0" t="n">
        <v>0</v>
      </c>
      <c r="AH471" s="0" t="n">
        <v>0</v>
      </c>
      <c r="AI471" s="0" t="n">
        <v>0</v>
      </c>
      <c r="AJ471" s="0" t="n">
        <v>0</v>
      </c>
    </row>
    <row r="472" customFormat="false" ht="12.75" hidden="false" customHeight="false" outlineLevel="0" collapsed="false">
      <c r="AC472" s="0" t="n">
        <v>0</v>
      </c>
      <c r="AD472" s="0" t="n">
        <v>0</v>
      </c>
      <c r="AE472" s="0" t="n">
        <v>0</v>
      </c>
      <c r="AF472" s="0" t="n">
        <v>0</v>
      </c>
      <c r="AG472" s="0" t="n">
        <v>0</v>
      </c>
      <c r="AH472" s="0" t="n">
        <v>0</v>
      </c>
      <c r="AI472" s="0" t="n">
        <v>0</v>
      </c>
      <c r="AJ472" s="0" t="n">
        <v>0</v>
      </c>
    </row>
    <row r="473" customFormat="false" ht="12.75" hidden="false" customHeight="false" outlineLevel="0" collapsed="false">
      <c r="AC473" s="0" t="n">
        <v>0</v>
      </c>
      <c r="AD473" s="0" t="n">
        <v>0</v>
      </c>
      <c r="AE473" s="0" t="n">
        <v>0</v>
      </c>
      <c r="AF473" s="0" t="n">
        <v>0</v>
      </c>
      <c r="AG473" s="0" t="n">
        <v>0</v>
      </c>
      <c r="AH473" s="0" t="n">
        <v>0</v>
      </c>
      <c r="AI473" s="0" t="n">
        <v>0</v>
      </c>
      <c r="AJ473" s="0" t="n">
        <v>0</v>
      </c>
    </row>
    <row r="474" customFormat="false" ht="12.75" hidden="false" customHeight="false" outlineLevel="0" collapsed="false">
      <c r="AC474" s="0" t="n">
        <v>0</v>
      </c>
      <c r="AD474" s="0" t="n">
        <v>0</v>
      </c>
      <c r="AE474" s="0" t="n">
        <v>0</v>
      </c>
      <c r="AF474" s="0" t="n">
        <v>0</v>
      </c>
      <c r="AG474" s="0" t="n">
        <v>0</v>
      </c>
      <c r="AH474" s="0" t="n">
        <v>0</v>
      </c>
      <c r="AI474" s="0" t="n">
        <v>0</v>
      </c>
      <c r="AJ474" s="0" t="n">
        <v>0</v>
      </c>
    </row>
    <row r="475" customFormat="false" ht="12.75" hidden="false" customHeight="false" outlineLevel="0" collapsed="false">
      <c r="AC475" s="0" t="n">
        <v>0</v>
      </c>
      <c r="AD475" s="0" t="n">
        <v>0</v>
      </c>
      <c r="AE475" s="0" t="n">
        <v>0</v>
      </c>
      <c r="AF475" s="0" t="n">
        <v>0</v>
      </c>
      <c r="AG475" s="0" t="n">
        <v>0</v>
      </c>
      <c r="AH475" s="0" t="n">
        <v>0</v>
      </c>
      <c r="AI475" s="0" t="n">
        <v>0</v>
      </c>
      <c r="AJ475" s="0" t="n">
        <v>0</v>
      </c>
    </row>
    <row r="476" customFormat="false" ht="12.75" hidden="false" customHeight="false" outlineLevel="0" collapsed="false">
      <c r="AC476" s="0" t="n">
        <v>0</v>
      </c>
      <c r="AD476" s="0" t="n">
        <v>0</v>
      </c>
      <c r="AE476" s="0" t="n">
        <v>0</v>
      </c>
      <c r="AF476" s="0" t="n">
        <v>0</v>
      </c>
      <c r="AG476" s="0" t="n">
        <v>0</v>
      </c>
      <c r="AH476" s="0" t="n">
        <v>0</v>
      </c>
      <c r="AI476" s="0" t="n">
        <v>0</v>
      </c>
      <c r="AJ476" s="0" t="n">
        <v>0</v>
      </c>
    </row>
    <row r="477" customFormat="false" ht="12.75" hidden="false" customHeight="false" outlineLevel="0" collapsed="false">
      <c r="AC477" s="0" t="n">
        <v>0</v>
      </c>
      <c r="AD477" s="0" t="n">
        <v>0</v>
      </c>
      <c r="AE477" s="0" t="n">
        <v>0</v>
      </c>
      <c r="AF477" s="0" t="n">
        <v>0</v>
      </c>
      <c r="AG477" s="0" t="n">
        <v>0</v>
      </c>
      <c r="AH477" s="0" t="n">
        <v>0</v>
      </c>
      <c r="AI477" s="0" t="n">
        <v>0</v>
      </c>
      <c r="AJ477" s="0" t="n">
        <v>0</v>
      </c>
    </row>
    <row r="478" customFormat="false" ht="12.75" hidden="false" customHeight="false" outlineLevel="0" collapsed="false">
      <c r="AC478" s="0" t="n">
        <v>0</v>
      </c>
      <c r="AD478" s="0" t="n">
        <v>0</v>
      </c>
      <c r="AE478" s="0" t="n">
        <v>0</v>
      </c>
      <c r="AF478" s="0" t="n">
        <v>0</v>
      </c>
      <c r="AG478" s="0" t="n">
        <v>0</v>
      </c>
      <c r="AH478" s="0" t="n">
        <v>0</v>
      </c>
      <c r="AI478" s="0" t="n">
        <v>0</v>
      </c>
      <c r="AJ478" s="0" t="n">
        <v>0</v>
      </c>
    </row>
    <row r="479" customFormat="false" ht="12.75" hidden="false" customHeight="false" outlineLevel="0" collapsed="false">
      <c r="AC479" s="0" t="n">
        <v>0</v>
      </c>
      <c r="AD479" s="0" t="n">
        <v>0</v>
      </c>
      <c r="AE479" s="0" t="n">
        <v>0</v>
      </c>
      <c r="AF479" s="0" t="n">
        <v>0</v>
      </c>
      <c r="AG479" s="0" t="n">
        <v>0</v>
      </c>
      <c r="AH479" s="0" t="n">
        <v>0</v>
      </c>
      <c r="AI479" s="0" t="n">
        <v>0</v>
      </c>
      <c r="AJ479" s="0" t="n">
        <v>0</v>
      </c>
    </row>
    <row r="480" customFormat="false" ht="12.75" hidden="false" customHeight="false" outlineLevel="0" collapsed="false">
      <c r="AC480" s="0" t="n">
        <v>0</v>
      </c>
      <c r="AD480" s="0" t="n">
        <v>0</v>
      </c>
      <c r="AE480" s="0" t="n">
        <v>0</v>
      </c>
      <c r="AF480" s="0" t="n">
        <v>0</v>
      </c>
      <c r="AG480" s="0" t="n">
        <v>0</v>
      </c>
      <c r="AH480" s="0" t="n">
        <v>0</v>
      </c>
      <c r="AI480" s="0" t="n">
        <v>0</v>
      </c>
      <c r="AJ480" s="0" t="n">
        <v>0</v>
      </c>
    </row>
    <row r="481" customFormat="false" ht="12.75" hidden="false" customHeight="false" outlineLevel="0" collapsed="false">
      <c r="AC481" s="0" t="n">
        <v>0</v>
      </c>
      <c r="AD481" s="0" t="n">
        <v>0</v>
      </c>
      <c r="AE481" s="0" t="n">
        <v>0</v>
      </c>
      <c r="AF481" s="0" t="n">
        <v>0</v>
      </c>
      <c r="AG481" s="0" t="n">
        <v>0</v>
      </c>
      <c r="AH481" s="0" t="n">
        <v>0</v>
      </c>
      <c r="AI481" s="0" t="n">
        <v>0</v>
      </c>
      <c r="AJ481" s="0" t="n">
        <v>0</v>
      </c>
    </row>
    <row r="482" customFormat="false" ht="12.75" hidden="false" customHeight="false" outlineLevel="0" collapsed="false">
      <c r="AC482" s="0" t="n">
        <v>0</v>
      </c>
      <c r="AD482" s="0" t="n">
        <v>0</v>
      </c>
      <c r="AE482" s="0" t="n">
        <v>0</v>
      </c>
      <c r="AF482" s="0" t="n">
        <v>0</v>
      </c>
      <c r="AG482" s="0" t="n">
        <v>0</v>
      </c>
      <c r="AH482" s="0" t="n">
        <v>0</v>
      </c>
      <c r="AI482" s="0" t="n">
        <v>0</v>
      </c>
      <c r="AJ482" s="0" t="n">
        <v>0</v>
      </c>
    </row>
    <row r="483" customFormat="false" ht="12.75" hidden="false" customHeight="false" outlineLevel="0" collapsed="false">
      <c r="AC483" s="0" t="n">
        <v>0</v>
      </c>
      <c r="AD483" s="0" t="n">
        <v>0</v>
      </c>
      <c r="AE483" s="0" t="n">
        <v>0</v>
      </c>
      <c r="AF483" s="0" t="n">
        <v>0</v>
      </c>
      <c r="AG483" s="0" t="n">
        <v>0</v>
      </c>
      <c r="AH483" s="0" t="n">
        <v>0</v>
      </c>
      <c r="AI483" s="0" t="n">
        <v>0</v>
      </c>
      <c r="AJ483" s="0" t="n">
        <v>0</v>
      </c>
    </row>
    <row r="484" customFormat="false" ht="12.75" hidden="false" customHeight="false" outlineLevel="0" collapsed="false">
      <c r="AC484" s="0" t="n">
        <v>0</v>
      </c>
      <c r="AD484" s="0" t="n">
        <v>0</v>
      </c>
      <c r="AE484" s="0" t="n">
        <v>0</v>
      </c>
      <c r="AF484" s="0" t="n">
        <v>0</v>
      </c>
      <c r="AG484" s="0" t="n">
        <v>0</v>
      </c>
      <c r="AH484" s="0" t="n">
        <v>0</v>
      </c>
      <c r="AI484" s="0" t="n">
        <v>0</v>
      </c>
      <c r="AJ484" s="0" t="n">
        <v>0</v>
      </c>
    </row>
    <row r="485" customFormat="false" ht="12.75" hidden="false" customHeight="false" outlineLevel="0" collapsed="false">
      <c r="AC485" s="0" t="n">
        <v>0</v>
      </c>
      <c r="AD485" s="0" t="n">
        <v>0</v>
      </c>
      <c r="AE485" s="0" t="n">
        <v>0</v>
      </c>
      <c r="AF485" s="0" t="n">
        <v>0</v>
      </c>
      <c r="AG485" s="0" t="n">
        <v>0</v>
      </c>
      <c r="AH485" s="0" t="n">
        <v>0</v>
      </c>
      <c r="AI485" s="0" t="n">
        <v>0</v>
      </c>
      <c r="AJ485" s="0" t="n">
        <v>0</v>
      </c>
    </row>
    <row r="486" customFormat="false" ht="12.75" hidden="false" customHeight="false" outlineLevel="0" collapsed="false">
      <c r="AC486" s="0" t="n">
        <v>901</v>
      </c>
      <c r="AD486" s="0" t="n">
        <v>1729</v>
      </c>
      <c r="AE486" s="0" t="n">
        <v>0</v>
      </c>
      <c r="AF486" s="0" t="n">
        <v>0</v>
      </c>
      <c r="AG486" s="0" t="n">
        <v>-901</v>
      </c>
      <c r="AH486" s="0" t="n">
        <v>-1729</v>
      </c>
      <c r="AI486" s="0" t="n">
        <v>0</v>
      </c>
      <c r="AJ486" s="0" t="n">
        <v>0</v>
      </c>
    </row>
    <row r="487" customFormat="false" ht="12.75" hidden="false" customHeight="false" outlineLevel="0" collapsed="false">
      <c r="AC487" s="0" t="n">
        <v>0</v>
      </c>
      <c r="AD487" s="0" t="n">
        <v>0</v>
      </c>
      <c r="AE487" s="0" t="n">
        <v>0</v>
      </c>
      <c r="AF487" s="0" t="n">
        <v>0</v>
      </c>
      <c r="AG487" s="0" t="n">
        <v>0</v>
      </c>
      <c r="AH487" s="0" t="n">
        <v>0</v>
      </c>
      <c r="AI487" s="0" t="n">
        <v>0</v>
      </c>
      <c r="AJ487" s="0" t="n">
        <v>0</v>
      </c>
    </row>
    <row r="488" customFormat="false" ht="12.75" hidden="false" customHeight="false" outlineLevel="0" collapsed="false">
      <c r="AC488" s="0" t="n">
        <v>0</v>
      </c>
      <c r="AD488" s="0" t="n">
        <v>0</v>
      </c>
      <c r="AE488" s="0" t="n">
        <v>0</v>
      </c>
      <c r="AF488" s="0" t="n">
        <v>0</v>
      </c>
      <c r="AG488" s="0" t="n">
        <v>0</v>
      </c>
      <c r="AH488" s="0" t="n">
        <v>0</v>
      </c>
      <c r="AI488" s="0" t="n">
        <v>0</v>
      </c>
      <c r="AJ488" s="0" t="n">
        <v>0</v>
      </c>
    </row>
    <row r="489" customFormat="false" ht="12.75" hidden="false" customHeight="false" outlineLevel="0" collapsed="false">
      <c r="AC489" s="0" t="n">
        <v>0</v>
      </c>
      <c r="AD489" s="0" t="n">
        <v>0</v>
      </c>
      <c r="AE489" s="0" t="n">
        <v>0</v>
      </c>
      <c r="AF489" s="0" t="n">
        <v>0</v>
      </c>
      <c r="AG489" s="0" t="n">
        <v>0</v>
      </c>
      <c r="AH489" s="0" t="n">
        <v>0</v>
      </c>
      <c r="AI489" s="0" t="n">
        <v>0</v>
      </c>
      <c r="AJ489" s="0" t="n">
        <v>0</v>
      </c>
    </row>
    <row r="490" customFormat="false" ht="12.75" hidden="false" customHeight="false" outlineLevel="0" collapsed="false">
      <c r="AC490" s="0" t="n">
        <v>0</v>
      </c>
      <c r="AD490" s="0" t="n">
        <v>0</v>
      </c>
      <c r="AE490" s="0" t="n">
        <v>0</v>
      </c>
      <c r="AF490" s="0" t="n">
        <v>0</v>
      </c>
      <c r="AG490" s="0" t="n">
        <v>0</v>
      </c>
      <c r="AH490" s="0" t="n">
        <v>0</v>
      </c>
      <c r="AI490" s="0" t="n">
        <v>0</v>
      </c>
      <c r="AJ490" s="0" t="n">
        <v>0</v>
      </c>
    </row>
    <row r="491" customFormat="false" ht="12.75" hidden="false" customHeight="false" outlineLevel="0" collapsed="false">
      <c r="AC491" s="0" t="n">
        <v>-1979</v>
      </c>
      <c r="AD491" s="0" t="n">
        <v>-3804</v>
      </c>
      <c r="AE491" s="0" t="n">
        <v>0</v>
      </c>
      <c r="AF491" s="0" t="n">
        <v>0</v>
      </c>
      <c r="AG491" s="0" t="n">
        <v>1979</v>
      </c>
      <c r="AH491" s="0" t="n">
        <v>3804</v>
      </c>
      <c r="AI491" s="0" t="n">
        <v>0</v>
      </c>
      <c r="AJ491" s="0" t="n">
        <v>0</v>
      </c>
    </row>
    <row r="492" customFormat="false" ht="12.75" hidden="false" customHeight="false" outlineLevel="0" collapsed="false">
      <c r="AC492" s="0" t="n">
        <v>0</v>
      </c>
      <c r="AD492" s="0" t="n">
        <v>0</v>
      </c>
      <c r="AE492" s="0" t="n">
        <v>0</v>
      </c>
      <c r="AF492" s="0" t="n">
        <v>0</v>
      </c>
      <c r="AG492" s="0" t="n">
        <v>0</v>
      </c>
      <c r="AH492" s="0" t="n">
        <v>0</v>
      </c>
      <c r="AI492" s="0" t="n">
        <v>0</v>
      </c>
      <c r="AJ492" s="0" t="n">
        <v>0</v>
      </c>
    </row>
    <row r="493" customFormat="false" ht="12.75" hidden="false" customHeight="false" outlineLevel="0" collapsed="false">
      <c r="AC493" s="0" t="n">
        <v>0</v>
      </c>
      <c r="AD493" s="0" t="n">
        <v>0</v>
      </c>
      <c r="AE493" s="0" t="n">
        <v>0</v>
      </c>
      <c r="AF493" s="0" t="n">
        <v>0</v>
      </c>
      <c r="AG493" s="0" t="n">
        <v>0</v>
      </c>
      <c r="AH493" s="0" t="n">
        <v>0</v>
      </c>
      <c r="AI493" s="0" t="n">
        <v>0</v>
      </c>
      <c r="AJ493" s="0" t="n">
        <v>0</v>
      </c>
    </row>
    <row r="494" customFormat="false" ht="12.75" hidden="false" customHeight="false" outlineLevel="0" collapsed="false">
      <c r="AC494" s="0" t="n">
        <v>0</v>
      </c>
      <c r="AD494" s="0" t="n">
        <v>0</v>
      </c>
      <c r="AE494" s="0" t="n">
        <v>0</v>
      </c>
      <c r="AF494" s="0" t="n">
        <v>0</v>
      </c>
      <c r="AG494" s="0" t="n">
        <v>0</v>
      </c>
      <c r="AH494" s="0" t="n">
        <v>0</v>
      </c>
      <c r="AI494" s="0" t="n">
        <v>0</v>
      </c>
      <c r="AJ494" s="0" t="n">
        <v>0</v>
      </c>
    </row>
    <row r="495" customFormat="false" ht="12.75" hidden="false" customHeight="false" outlineLevel="0" collapsed="false">
      <c r="AC495" s="0" t="n">
        <v>0</v>
      </c>
      <c r="AD495" s="0" t="n">
        <v>0</v>
      </c>
      <c r="AE495" s="0" t="n">
        <v>0</v>
      </c>
      <c r="AF495" s="0" t="n">
        <v>0</v>
      </c>
      <c r="AG495" s="0" t="n">
        <v>0</v>
      </c>
      <c r="AH495" s="0" t="n">
        <v>0</v>
      </c>
      <c r="AI495" s="0" t="n">
        <v>0</v>
      </c>
      <c r="AJ495" s="0" t="n">
        <v>0</v>
      </c>
    </row>
    <row r="496" customFormat="false" ht="12.75" hidden="false" customHeight="false" outlineLevel="0" collapsed="false">
      <c r="AC496" s="0" t="n">
        <v>0</v>
      </c>
      <c r="AD496" s="0" t="n">
        <v>0</v>
      </c>
      <c r="AE496" s="0" t="n">
        <v>0</v>
      </c>
      <c r="AF496" s="0" t="n">
        <v>0</v>
      </c>
      <c r="AG496" s="0" t="n">
        <v>0</v>
      </c>
      <c r="AH496" s="0" t="n">
        <v>0</v>
      </c>
      <c r="AI496" s="0" t="n">
        <v>0</v>
      </c>
      <c r="AJ496" s="0" t="n">
        <v>0</v>
      </c>
    </row>
    <row r="497" customFormat="false" ht="12.75" hidden="false" customHeight="false" outlineLevel="0" collapsed="false">
      <c r="AC497" s="0" t="n">
        <v>0</v>
      </c>
      <c r="AD497" s="0" t="n">
        <v>0</v>
      </c>
      <c r="AE497" s="0" t="n">
        <v>0</v>
      </c>
      <c r="AF497" s="0" t="n">
        <v>0</v>
      </c>
      <c r="AG497" s="0" t="n">
        <v>0</v>
      </c>
      <c r="AH497" s="0" t="n">
        <v>0</v>
      </c>
      <c r="AI497" s="0" t="n">
        <v>0</v>
      </c>
      <c r="AJ497" s="0" t="n">
        <v>0</v>
      </c>
    </row>
    <row r="498" customFormat="false" ht="12.75" hidden="false" customHeight="false" outlineLevel="0" collapsed="false">
      <c r="AC498" s="0" t="n">
        <v>0</v>
      </c>
      <c r="AD498" s="0" t="n">
        <v>0</v>
      </c>
      <c r="AE498" s="0" t="n">
        <v>0</v>
      </c>
      <c r="AF498" s="0" t="n">
        <v>0</v>
      </c>
      <c r="AG498" s="0" t="n">
        <v>0</v>
      </c>
      <c r="AH498" s="0" t="n">
        <v>0</v>
      </c>
      <c r="AI498" s="0" t="n">
        <v>0</v>
      </c>
      <c r="AJ498" s="0" t="n">
        <v>0</v>
      </c>
    </row>
    <row r="499" customFormat="false" ht="12.75" hidden="false" customHeight="false" outlineLevel="0" collapsed="false">
      <c r="AC499" s="0" t="n">
        <v>0</v>
      </c>
      <c r="AD499" s="0" t="n">
        <v>0</v>
      </c>
      <c r="AE499" s="0" t="n">
        <v>0</v>
      </c>
      <c r="AF499" s="0" t="n">
        <v>0</v>
      </c>
      <c r="AG499" s="0" t="n">
        <v>0</v>
      </c>
      <c r="AH499" s="0" t="n">
        <v>0</v>
      </c>
      <c r="AI499" s="0" t="n">
        <v>0</v>
      </c>
      <c r="AJ499" s="0" t="n">
        <v>0</v>
      </c>
    </row>
    <row r="500" customFormat="false" ht="12.75" hidden="false" customHeight="false" outlineLevel="0" collapsed="false">
      <c r="AC500" s="0" t="n">
        <v>0</v>
      </c>
      <c r="AD500" s="0" t="n">
        <v>0</v>
      </c>
      <c r="AE500" s="0" t="n">
        <v>0</v>
      </c>
      <c r="AF500" s="0" t="n">
        <v>0</v>
      </c>
      <c r="AG500" s="0" t="n">
        <v>0</v>
      </c>
      <c r="AH500" s="0" t="n">
        <v>0</v>
      </c>
      <c r="AI500" s="0" t="n">
        <v>0</v>
      </c>
      <c r="AJ500" s="0" t="n">
        <v>0</v>
      </c>
    </row>
    <row r="501" customFormat="false" ht="12.75" hidden="false" customHeight="false" outlineLevel="0" collapsed="false">
      <c r="AC501" s="0" t="n">
        <v>0</v>
      </c>
      <c r="AD501" s="0" t="n">
        <v>0</v>
      </c>
      <c r="AE501" s="0" t="n">
        <v>0</v>
      </c>
      <c r="AF501" s="0" t="n">
        <v>0</v>
      </c>
      <c r="AG501" s="0" t="n">
        <v>0</v>
      </c>
      <c r="AH501" s="0" t="n">
        <v>0</v>
      </c>
      <c r="AI501" s="0" t="n">
        <v>0</v>
      </c>
      <c r="AJ501" s="0" t="n">
        <v>0</v>
      </c>
    </row>
    <row r="502" customFormat="false" ht="12.75" hidden="false" customHeight="false" outlineLevel="0" collapsed="false">
      <c r="AC502" s="0" t="n">
        <v>0</v>
      </c>
      <c r="AD502" s="0" t="n">
        <v>0</v>
      </c>
      <c r="AE502" s="0" t="n">
        <v>0</v>
      </c>
      <c r="AF502" s="0" t="n">
        <v>0</v>
      </c>
      <c r="AG502" s="0" t="n">
        <v>0</v>
      </c>
      <c r="AH502" s="0" t="n">
        <v>0</v>
      </c>
      <c r="AI502" s="0" t="n">
        <v>0</v>
      </c>
      <c r="AJ502" s="0" t="n">
        <v>0</v>
      </c>
    </row>
    <row r="503" customFormat="false" ht="12.75" hidden="false" customHeight="false" outlineLevel="0" collapsed="false">
      <c r="AC503" s="0" t="n">
        <v>0</v>
      </c>
      <c r="AD503" s="0" t="n">
        <v>0</v>
      </c>
      <c r="AE503" s="0" t="n">
        <v>0</v>
      </c>
      <c r="AF503" s="0" t="n">
        <v>0</v>
      </c>
      <c r="AG503" s="0" t="n">
        <v>0</v>
      </c>
      <c r="AH503" s="0" t="n">
        <v>0</v>
      </c>
      <c r="AI503" s="0" t="n">
        <v>0</v>
      </c>
      <c r="AJ503" s="0" t="n">
        <v>0</v>
      </c>
    </row>
    <row r="504" customFormat="false" ht="12.75" hidden="false" customHeight="false" outlineLevel="0" collapsed="false">
      <c r="AC504" s="0" t="n">
        <v>0</v>
      </c>
      <c r="AD504" s="0" t="n">
        <v>0</v>
      </c>
      <c r="AE504" s="0" t="n">
        <v>0</v>
      </c>
      <c r="AF504" s="0" t="n">
        <v>0</v>
      </c>
      <c r="AG504" s="0" t="n">
        <v>0</v>
      </c>
      <c r="AH504" s="0" t="n">
        <v>0</v>
      </c>
      <c r="AI504" s="0" t="n">
        <v>0</v>
      </c>
      <c r="AJ504" s="0" t="n">
        <v>0</v>
      </c>
    </row>
    <row r="505" customFormat="false" ht="12.75" hidden="false" customHeight="false" outlineLevel="0" collapsed="false">
      <c r="AC505" s="0" t="n">
        <v>1078</v>
      </c>
      <c r="AD505" s="0" t="n">
        <v>1952.258</v>
      </c>
      <c r="AE505" s="0" t="n">
        <v>0</v>
      </c>
      <c r="AF505" s="0" t="n">
        <v>0</v>
      </c>
      <c r="AG505" s="0" t="n">
        <v>-1078</v>
      </c>
      <c r="AH505" s="0" t="n">
        <v>-1952.258</v>
      </c>
      <c r="AI505" s="0" t="n">
        <v>0</v>
      </c>
      <c r="AJ505" s="0" t="n">
        <v>0</v>
      </c>
    </row>
    <row r="506" customFormat="false" ht="12.75" hidden="false" customHeight="false" outlineLevel="0" collapsed="false">
      <c r="AC506" s="0" t="n">
        <v>0</v>
      </c>
      <c r="AD506" s="0" t="n">
        <v>0</v>
      </c>
      <c r="AE506" s="0" t="n">
        <v>0</v>
      </c>
      <c r="AF506" s="0" t="n">
        <v>0</v>
      </c>
      <c r="AG506" s="0" t="n">
        <v>0</v>
      </c>
      <c r="AH506" s="0" t="n">
        <v>0</v>
      </c>
      <c r="AI506" s="0" t="n">
        <v>0</v>
      </c>
      <c r="AJ506" s="0" t="n">
        <v>0</v>
      </c>
    </row>
    <row r="507" customFormat="false" ht="12.75" hidden="false" customHeight="false" outlineLevel="0" collapsed="false">
      <c r="AC507" s="0" t="n">
        <v>0</v>
      </c>
      <c r="AD507" s="0" t="n">
        <v>0</v>
      </c>
      <c r="AE507" s="0" t="n">
        <v>-2714</v>
      </c>
      <c r="AF507" s="0" t="n">
        <v>-303.82</v>
      </c>
      <c r="AG507" s="0" t="n">
        <v>0</v>
      </c>
      <c r="AH507" s="0" t="n">
        <v>0</v>
      </c>
      <c r="AI507" s="0" t="n">
        <v>0</v>
      </c>
      <c r="AJ507" s="0" t="n">
        <v>0</v>
      </c>
    </row>
    <row r="508" customFormat="false" ht="12.75" hidden="false" customHeight="false" outlineLevel="0" collapsed="false">
      <c r="AC508" s="0" t="n">
        <v>0</v>
      </c>
      <c r="AD508" s="0" t="n">
        <v>0</v>
      </c>
      <c r="AE508" s="0" t="n">
        <v>0</v>
      </c>
      <c r="AF508" s="0" t="n">
        <v>-2878.99</v>
      </c>
      <c r="AG508" s="0" t="n">
        <v>0</v>
      </c>
      <c r="AH508" s="0" t="n">
        <v>0</v>
      </c>
      <c r="AI508" s="0" t="n">
        <v>0</v>
      </c>
      <c r="AJ508" s="0" t="n">
        <v>0</v>
      </c>
    </row>
    <row r="509" customFormat="false" ht="12.75" hidden="false" customHeight="false" outlineLevel="0" collapsed="false">
      <c r="AC509" s="0" t="n">
        <v>0</v>
      </c>
      <c r="AD509" s="0" t="n">
        <v>0</v>
      </c>
      <c r="AE509" s="0" t="n">
        <v>0</v>
      </c>
      <c r="AF509" s="0" t="n">
        <v>0</v>
      </c>
      <c r="AG509" s="0" t="n">
        <v>0</v>
      </c>
      <c r="AH509" s="0" t="n">
        <v>0</v>
      </c>
      <c r="AI509" s="0" t="n">
        <v>0</v>
      </c>
      <c r="AJ509" s="0" t="n">
        <v>0</v>
      </c>
    </row>
    <row r="510" customFormat="false" ht="12.75" hidden="false" customHeight="false" outlineLevel="0" collapsed="false">
      <c r="AC510" s="0" t="n">
        <v>0</v>
      </c>
      <c r="AD510" s="0" t="n">
        <v>0</v>
      </c>
      <c r="AE510" s="0" t="n">
        <v>0</v>
      </c>
      <c r="AF510" s="0" t="n">
        <v>0</v>
      </c>
      <c r="AG510" s="0" t="n">
        <v>0</v>
      </c>
      <c r="AH510" s="0" t="n">
        <v>0</v>
      </c>
      <c r="AI510" s="0" t="n">
        <v>0</v>
      </c>
      <c r="AJ510" s="0" t="n">
        <v>0</v>
      </c>
    </row>
    <row r="511" customFormat="false" ht="12.75" hidden="false" customHeight="false" outlineLevel="0" collapsed="false">
      <c r="AC511" s="0" t="n">
        <v>0</v>
      </c>
      <c r="AD511" s="0" t="n">
        <v>0</v>
      </c>
      <c r="AE511" s="0" t="n">
        <v>0</v>
      </c>
      <c r="AF511" s="0" t="n">
        <v>0</v>
      </c>
      <c r="AG511" s="0" t="n">
        <v>0</v>
      </c>
      <c r="AH511" s="0" t="n">
        <v>0</v>
      </c>
      <c r="AI511" s="0" t="n">
        <v>0</v>
      </c>
      <c r="AJ511" s="0" t="n">
        <v>0</v>
      </c>
    </row>
    <row r="512" customFormat="false" ht="12.75" hidden="false" customHeight="false" outlineLevel="0" collapsed="false">
      <c r="AC512" s="0" t="n">
        <v>0</v>
      </c>
      <c r="AD512" s="0" t="n">
        <v>0</v>
      </c>
      <c r="AE512" s="0" t="n">
        <v>0</v>
      </c>
      <c r="AF512" s="0" t="n">
        <v>0</v>
      </c>
      <c r="AG512" s="0" t="n">
        <v>0</v>
      </c>
      <c r="AH512" s="0" t="n">
        <v>0</v>
      </c>
      <c r="AI512" s="0" t="n">
        <v>0</v>
      </c>
      <c r="AJ512" s="0" t="n">
        <v>0</v>
      </c>
    </row>
    <row r="513" customFormat="false" ht="12.75" hidden="false" customHeight="false" outlineLevel="0" collapsed="false">
      <c r="AC513" s="0" t="n">
        <v>0</v>
      </c>
      <c r="AD513" s="0" t="n">
        <v>0</v>
      </c>
      <c r="AE513" s="0" t="n">
        <v>0</v>
      </c>
      <c r="AF513" s="0" t="n">
        <v>0</v>
      </c>
      <c r="AG513" s="0" t="n">
        <v>0</v>
      </c>
      <c r="AH513" s="0" t="n">
        <v>0</v>
      </c>
      <c r="AI513" s="0" t="n">
        <v>0</v>
      </c>
      <c r="AJ513" s="0" t="n">
        <v>0</v>
      </c>
    </row>
    <row r="514" customFormat="false" ht="12.75" hidden="false" customHeight="false" outlineLevel="0" collapsed="false">
      <c r="AC514" s="0" t="n">
        <v>0</v>
      </c>
      <c r="AD514" s="0" t="n">
        <v>0</v>
      </c>
      <c r="AE514" s="0" t="n">
        <v>0</v>
      </c>
      <c r="AF514" s="0" t="n">
        <v>0</v>
      </c>
      <c r="AG514" s="0" t="n">
        <v>0</v>
      </c>
      <c r="AH514" s="0" t="n">
        <v>0</v>
      </c>
      <c r="AI514" s="0" t="n">
        <v>0</v>
      </c>
      <c r="AJ514" s="0" t="n">
        <v>0</v>
      </c>
    </row>
    <row r="515" customFormat="false" ht="12.75" hidden="false" customHeight="false" outlineLevel="0" collapsed="false">
      <c r="AC515" s="0" t="n">
        <v>0</v>
      </c>
      <c r="AD515" s="0" t="n">
        <v>0</v>
      </c>
      <c r="AE515" s="0" t="n">
        <v>0</v>
      </c>
      <c r="AF515" s="0" t="n">
        <v>0</v>
      </c>
      <c r="AG515" s="0" t="n">
        <v>0</v>
      </c>
      <c r="AH515" s="0" t="n">
        <v>0</v>
      </c>
      <c r="AI515" s="0" t="n">
        <v>0</v>
      </c>
      <c r="AJ515" s="0" t="n">
        <v>0</v>
      </c>
    </row>
    <row r="516" customFormat="false" ht="12.75" hidden="false" customHeight="false" outlineLevel="0" collapsed="false">
      <c r="AC516" s="0" t="n">
        <v>0</v>
      </c>
      <c r="AD516" s="0" t="n">
        <v>0</v>
      </c>
      <c r="AE516" s="0" t="n">
        <v>0</v>
      </c>
      <c r="AF516" s="0" t="n">
        <v>0</v>
      </c>
      <c r="AG516" s="0" t="n">
        <v>0</v>
      </c>
      <c r="AH516" s="0" t="n">
        <v>0</v>
      </c>
      <c r="AI516" s="0" t="n">
        <v>0</v>
      </c>
      <c r="AJ516" s="0" t="n">
        <v>0</v>
      </c>
    </row>
    <row r="517" customFormat="false" ht="12.75" hidden="false" customHeight="false" outlineLevel="0" collapsed="false">
      <c r="AC517" s="0" t="n">
        <v>0</v>
      </c>
      <c r="AD517" s="0" t="n">
        <v>0</v>
      </c>
      <c r="AE517" s="0" t="n">
        <v>0</v>
      </c>
      <c r="AF517" s="0" t="n">
        <v>0</v>
      </c>
      <c r="AG517" s="0" t="n">
        <v>0</v>
      </c>
      <c r="AH517" s="0" t="n">
        <v>0</v>
      </c>
      <c r="AI517" s="0" t="n">
        <v>0</v>
      </c>
      <c r="AJ517" s="0" t="n">
        <v>0</v>
      </c>
    </row>
    <row r="518" customFormat="false" ht="12.75" hidden="false" customHeight="false" outlineLevel="0" collapsed="false">
      <c r="AC518" s="0" t="n">
        <v>0</v>
      </c>
      <c r="AD518" s="0" t="n">
        <v>0</v>
      </c>
      <c r="AE518" s="0" t="n">
        <v>0</v>
      </c>
      <c r="AF518" s="0" t="n">
        <v>0</v>
      </c>
      <c r="AG518" s="0" t="n">
        <v>0</v>
      </c>
      <c r="AH518" s="0" t="n">
        <v>0</v>
      </c>
      <c r="AI518" s="0" t="n">
        <v>0</v>
      </c>
      <c r="AJ518" s="0" t="n">
        <v>0</v>
      </c>
    </row>
    <row r="519" customFormat="false" ht="12.75" hidden="false" customHeight="false" outlineLevel="0" collapsed="false">
      <c r="AC519" s="0" t="n">
        <v>0</v>
      </c>
      <c r="AD519" s="0" t="n">
        <v>0</v>
      </c>
      <c r="AE519" s="0" t="n">
        <v>0</v>
      </c>
      <c r="AF519" s="0" t="n">
        <v>0</v>
      </c>
      <c r="AG519" s="0" t="n">
        <v>0</v>
      </c>
      <c r="AH519" s="0" t="n">
        <v>0</v>
      </c>
      <c r="AI519" s="0" t="n">
        <v>0</v>
      </c>
      <c r="AJ519" s="0" t="n">
        <v>0</v>
      </c>
    </row>
    <row r="520" customFormat="false" ht="12.75" hidden="false" customHeight="false" outlineLevel="0" collapsed="false">
      <c r="AC520" s="0" t="n">
        <v>0</v>
      </c>
      <c r="AD520" s="0" t="n">
        <v>0</v>
      </c>
      <c r="AE520" s="0" t="n">
        <v>0</v>
      </c>
      <c r="AF520" s="0" t="n">
        <v>0</v>
      </c>
      <c r="AG520" s="0" t="n">
        <v>0</v>
      </c>
      <c r="AH520" s="0" t="n">
        <v>0</v>
      </c>
      <c r="AI520" s="0" t="n">
        <v>0</v>
      </c>
      <c r="AJ520" s="0" t="n">
        <v>0</v>
      </c>
    </row>
    <row r="521" customFormat="false" ht="12.75" hidden="false" customHeight="false" outlineLevel="0" collapsed="false">
      <c r="AC521" s="0" t="n">
        <v>0</v>
      </c>
      <c r="AD521" s="0" t="n">
        <v>0</v>
      </c>
      <c r="AE521" s="0" t="n">
        <v>0</v>
      </c>
      <c r="AF521" s="0" t="n">
        <v>0</v>
      </c>
      <c r="AG521" s="0" t="n">
        <v>0</v>
      </c>
      <c r="AH521" s="0" t="n">
        <v>0</v>
      </c>
      <c r="AI521" s="0" t="n">
        <v>0</v>
      </c>
      <c r="AJ521" s="0" t="n">
        <v>0</v>
      </c>
    </row>
    <row r="522" customFormat="false" ht="12.75" hidden="false" customHeight="false" outlineLevel="0" collapsed="false">
      <c r="AC522" s="0" t="n">
        <v>0</v>
      </c>
      <c r="AD522" s="0" t="n">
        <v>0</v>
      </c>
      <c r="AE522" s="0" t="n">
        <v>0</v>
      </c>
      <c r="AF522" s="0" t="n">
        <v>0</v>
      </c>
      <c r="AG522" s="0" t="n">
        <v>0</v>
      </c>
      <c r="AH522" s="0" t="n">
        <v>0</v>
      </c>
      <c r="AI522" s="0" t="n">
        <v>0</v>
      </c>
      <c r="AJ522" s="0" t="n">
        <v>0</v>
      </c>
    </row>
    <row r="523" customFormat="false" ht="12.75" hidden="false" customHeight="false" outlineLevel="0" collapsed="false">
      <c r="AC523" s="0" t="n">
        <v>0</v>
      </c>
      <c r="AD523" s="0" t="n">
        <v>0</v>
      </c>
      <c r="AE523" s="0" t="n">
        <v>0</v>
      </c>
      <c r="AF523" s="0" t="n">
        <v>0</v>
      </c>
      <c r="AG523" s="0" t="n">
        <v>0</v>
      </c>
      <c r="AH523" s="0" t="n">
        <v>0</v>
      </c>
      <c r="AI523" s="0" t="n">
        <v>0</v>
      </c>
      <c r="AJ523" s="0" t="n">
        <v>0</v>
      </c>
    </row>
    <row r="524" customFormat="false" ht="12.75" hidden="false" customHeight="false" outlineLevel="0" collapsed="false">
      <c r="AC524" s="0" t="n">
        <v>0</v>
      </c>
      <c r="AD524" s="0" t="n">
        <v>0</v>
      </c>
      <c r="AE524" s="0" t="n">
        <v>0</v>
      </c>
      <c r="AF524" s="0" t="n">
        <v>0</v>
      </c>
      <c r="AG524" s="0" t="n">
        <v>0</v>
      </c>
      <c r="AH524" s="0" t="n">
        <v>0</v>
      </c>
      <c r="AI524" s="0" t="n">
        <v>0</v>
      </c>
      <c r="AJ524" s="0" t="n">
        <v>0</v>
      </c>
    </row>
    <row r="525" customFormat="false" ht="12.75" hidden="false" customHeight="false" outlineLevel="0" collapsed="false">
      <c r="AC525" s="0" t="n">
        <v>0</v>
      </c>
      <c r="AD525" s="0" t="n">
        <v>0</v>
      </c>
      <c r="AE525" s="0" t="n">
        <v>0</v>
      </c>
      <c r="AF525" s="0" t="n">
        <v>0</v>
      </c>
      <c r="AG525" s="0" t="n">
        <v>0</v>
      </c>
      <c r="AH525" s="0" t="n">
        <v>0</v>
      </c>
      <c r="AI525" s="0" t="n">
        <v>0</v>
      </c>
      <c r="AJ525" s="0" t="n">
        <v>0</v>
      </c>
    </row>
    <row r="526" customFormat="false" ht="12.75" hidden="false" customHeight="false" outlineLevel="0" collapsed="false">
      <c r="AC526" s="0" t="n">
        <v>0</v>
      </c>
      <c r="AD526" s="0" t="n">
        <v>0</v>
      </c>
      <c r="AE526" s="0" t="n">
        <v>0</v>
      </c>
      <c r="AF526" s="0" t="n">
        <v>0</v>
      </c>
      <c r="AG526" s="0" t="n">
        <v>0</v>
      </c>
      <c r="AH526" s="0" t="n">
        <v>0</v>
      </c>
      <c r="AI526" s="0" t="n">
        <v>0</v>
      </c>
      <c r="AJ526" s="0" t="n">
        <v>0</v>
      </c>
    </row>
    <row r="527" customFormat="false" ht="12.75" hidden="false" customHeight="false" outlineLevel="0" collapsed="false">
      <c r="AC527" s="0" t="n">
        <v>0</v>
      </c>
      <c r="AD527" s="0" t="n">
        <v>0</v>
      </c>
      <c r="AE527" s="0" t="n">
        <v>0</v>
      </c>
      <c r="AF527" s="0" t="n">
        <v>0</v>
      </c>
      <c r="AG527" s="0" t="n">
        <v>0</v>
      </c>
      <c r="AH527" s="0" t="n">
        <v>0</v>
      </c>
      <c r="AI527" s="0" t="n">
        <v>0</v>
      </c>
      <c r="AJ527" s="0" t="n">
        <v>0</v>
      </c>
    </row>
    <row r="528" customFormat="false" ht="12.75" hidden="false" customHeight="false" outlineLevel="0" collapsed="false">
      <c r="AC528" s="0" t="n">
        <v>0</v>
      </c>
      <c r="AD528" s="0" t="n">
        <v>0</v>
      </c>
      <c r="AE528" s="0" t="n">
        <v>0</v>
      </c>
      <c r="AF528" s="0" t="n">
        <v>0</v>
      </c>
      <c r="AG528" s="0" t="n">
        <v>0</v>
      </c>
      <c r="AH528" s="0" t="n">
        <v>0</v>
      </c>
      <c r="AI528" s="0" t="n">
        <v>0</v>
      </c>
      <c r="AJ528" s="0" t="n">
        <v>0</v>
      </c>
    </row>
    <row r="529" customFormat="false" ht="12.75" hidden="false" customHeight="false" outlineLevel="0" collapsed="false">
      <c r="AC529" s="0" t="n">
        <v>0</v>
      </c>
      <c r="AD529" s="0" t="n">
        <v>0</v>
      </c>
      <c r="AE529" s="0" t="n">
        <v>0</v>
      </c>
      <c r="AF529" s="0" t="n">
        <v>0</v>
      </c>
      <c r="AG529" s="0" t="n">
        <v>0</v>
      </c>
      <c r="AH529" s="0" t="n">
        <v>0</v>
      </c>
      <c r="AI529" s="0" t="n">
        <v>0</v>
      </c>
      <c r="AJ529" s="0" t="n">
        <v>0</v>
      </c>
    </row>
    <row r="530" customFormat="false" ht="12.75" hidden="false" customHeight="false" outlineLevel="0" collapsed="false">
      <c r="AC530" s="0" t="n">
        <v>0</v>
      </c>
      <c r="AD530" s="0" t="n">
        <v>0</v>
      </c>
      <c r="AE530" s="0" t="n">
        <v>0</v>
      </c>
      <c r="AF530" s="0" t="n">
        <v>0</v>
      </c>
      <c r="AG530" s="0" t="n">
        <v>0</v>
      </c>
      <c r="AH530" s="0" t="n">
        <v>0</v>
      </c>
      <c r="AI530" s="0" t="n">
        <v>0</v>
      </c>
      <c r="AJ530" s="0" t="n">
        <v>0</v>
      </c>
    </row>
    <row r="531" customFormat="false" ht="12.75" hidden="false" customHeight="false" outlineLevel="0" collapsed="false">
      <c r="AC531" s="0" t="n">
        <v>0</v>
      </c>
      <c r="AD531" s="0" t="n">
        <v>0</v>
      </c>
      <c r="AE531" s="0" t="n">
        <v>0</v>
      </c>
      <c r="AF531" s="0" t="n">
        <v>0</v>
      </c>
      <c r="AG531" s="0" t="n">
        <v>0</v>
      </c>
      <c r="AH531" s="0" t="n">
        <v>0</v>
      </c>
      <c r="AI531" s="0" t="n">
        <v>0</v>
      </c>
      <c r="AJ531" s="0" t="n">
        <v>0</v>
      </c>
    </row>
    <row r="532" customFormat="false" ht="12.75" hidden="false" customHeight="false" outlineLevel="0" collapsed="false">
      <c r="AC532" s="0" t="n">
        <v>0</v>
      </c>
      <c r="AD532" s="0" t="n">
        <v>0</v>
      </c>
      <c r="AE532" s="0" t="n">
        <v>0</v>
      </c>
      <c r="AF532" s="0" t="n">
        <v>0</v>
      </c>
      <c r="AG532" s="0" t="n">
        <v>0</v>
      </c>
      <c r="AH532" s="0" t="n">
        <v>0</v>
      </c>
      <c r="AI532" s="0" t="n">
        <v>0</v>
      </c>
      <c r="AJ532" s="0" t="n">
        <v>0</v>
      </c>
    </row>
    <row r="533" customFormat="false" ht="12.75" hidden="false" customHeight="false" outlineLevel="0" collapsed="false">
      <c r="AC533" s="0" t="n">
        <v>0</v>
      </c>
      <c r="AD533" s="0" t="n">
        <v>0</v>
      </c>
      <c r="AE533" s="0" t="n">
        <v>0</v>
      </c>
      <c r="AF533" s="0" t="n">
        <v>0</v>
      </c>
      <c r="AG533" s="0" t="n">
        <v>0</v>
      </c>
      <c r="AH533" s="0" t="n">
        <v>0</v>
      </c>
      <c r="AI533" s="0" t="n">
        <v>0</v>
      </c>
      <c r="AJ533" s="0" t="n">
        <v>0</v>
      </c>
    </row>
    <row r="534" customFormat="false" ht="12.75" hidden="false" customHeight="false" outlineLevel="0" collapsed="false">
      <c r="AC534" s="0" t="n">
        <v>0</v>
      </c>
      <c r="AD534" s="0" t="n">
        <v>0</v>
      </c>
      <c r="AE534" s="0" t="n">
        <v>0</v>
      </c>
      <c r="AF534" s="0" t="n">
        <v>0</v>
      </c>
      <c r="AG534" s="0" t="n">
        <v>0</v>
      </c>
      <c r="AH534" s="0" t="n">
        <v>0</v>
      </c>
      <c r="AI534" s="0" t="n">
        <v>0</v>
      </c>
      <c r="AJ534" s="0" t="n">
        <v>0</v>
      </c>
    </row>
    <row r="535" customFormat="false" ht="12.75" hidden="false" customHeight="false" outlineLevel="0" collapsed="false">
      <c r="AC535" s="0" t="n">
        <v>0</v>
      </c>
      <c r="AD535" s="0" t="n">
        <v>0</v>
      </c>
      <c r="AE535" s="0" t="n">
        <v>0</v>
      </c>
      <c r="AF535" s="0" t="n">
        <v>0</v>
      </c>
      <c r="AG535" s="0" t="n">
        <v>0</v>
      </c>
      <c r="AH535" s="0" t="n">
        <v>0</v>
      </c>
      <c r="AI535" s="0" t="n">
        <v>0</v>
      </c>
      <c r="AJ535" s="0" t="n">
        <v>0</v>
      </c>
    </row>
    <row r="536" customFormat="false" ht="12.75" hidden="false" customHeight="false" outlineLevel="0" collapsed="false">
      <c r="AC536" s="0" t="n">
        <v>0</v>
      </c>
      <c r="AD536" s="0" t="n">
        <v>0</v>
      </c>
      <c r="AE536" s="0" t="n">
        <v>0</v>
      </c>
      <c r="AF536" s="0" t="n">
        <v>0</v>
      </c>
      <c r="AG536" s="0" t="n">
        <v>0</v>
      </c>
      <c r="AH536" s="0" t="n">
        <v>0</v>
      </c>
      <c r="AI536" s="0" t="n">
        <v>0</v>
      </c>
      <c r="AJ536" s="0" t="n">
        <v>0</v>
      </c>
    </row>
    <row r="537" customFormat="false" ht="12.75" hidden="false" customHeight="false" outlineLevel="0" collapsed="false">
      <c r="AC537" s="0" t="n">
        <v>0</v>
      </c>
      <c r="AD537" s="0" t="n">
        <v>0</v>
      </c>
      <c r="AE537" s="0" t="n">
        <v>0</v>
      </c>
      <c r="AF537" s="0" t="n">
        <v>0</v>
      </c>
      <c r="AG537" s="0" t="n">
        <v>0</v>
      </c>
      <c r="AH537" s="0" t="n">
        <v>0</v>
      </c>
      <c r="AI537" s="0" t="n">
        <v>0</v>
      </c>
      <c r="AJ537" s="0" t="n">
        <v>0</v>
      </c>
    </row>
    <row r="538" customFormat="false" ht="12.75" hidden="false" customHeight="false" outlineLevel="0" collapsed="false">
      <c r="AC538" s="0" t="n">
        <v>0</v>
      </c>
      <c r="AD538" s="0" t="n">
        <v>0</v>
      </c>
      <c r="AE538" s="0" t="n">
        <v>0</v>
      </c>
      <c r="AF538" s="0" t="n">
        <v>0</v>
      </c>
      <c r="AG538" s="0" t="n">
        <v>0</v>
      </c>
      <c r="AH538" s="0" t="n">
        <v>0</v>
      </c>
      <c r="AI538" s="0" t="n">
        <v>0</v>
      </c>
      <c r="AJ538" s="0" t="n">
        <v>0</v>
      </c>
    </row>
    <row r="539" customFormat="false" ht="12.75" hidden="false" customHeight="false" outlineLevel="0" collapsed="false">
      <c r="AC539" s="0" t="n">
        <v>0</v>
      </c>
      <c r="AD539" s="0" t="n">
        <v>0</v>
      </c>
      <c r="AE539" s="0" t="n">
        <v>0</v>
      </c>
      <c r="AF539" s="0" t="n">
        <v>0</v>
      </c>
      <c r="AG539" s="0" t="n">
        <v>0</v>
      </c>
      <c r="AH539" s="0" t="n">
        <v>0</v>
      </c>
      <c r="AI539" s="0" t="n">
        <v>0</v>
      </c>
      <c r="AJ539" s="0" t="n">
        <v>0</v>
      </c>
    </row>
    <row r="540" customFormat="false" ht="12.75" hidden="false" customHeight="false" outlineLevel="0" collapsed="false">
      <c r="AC540" s="0" t="n">
        <v>0</v>
      </c>
      <c r="AD540" s="0" t="n">
        <v>0</v>
      </c>
      <c r="AE540" s="0" t="n">
        <v>0</v>
      </c>
      <c r="AF540" s="0" t="n">
        <v>0</v>
      </c>
      <c r="AG540" s="0" t="n">
        <v>0</v>
      </c>
      <c r="AH540" s="0" t="n">
        <v>0</v>
      </c>
      <c r="AI540" s="0" t="n">
        <v>0</v>
      </c>
      <c r="AJ540" s="0" t="n">
        <v>0</v>
      </c>
    </row>
    <row r="541" customFormat="false" ht="12.75" hidden="false" customHeight="false" outlineLevel="0" collapsed="false">
      <c r="AC541" s="0" t="n">
        <v>0</v>
      </c>
      <c r="AD541" s="0" t="n">
        <v>0</v>
      </c>
      <c r="AE541" s="0" t="n">
        <v>0</v>
      </c>
      <c r="AF541" s="0" t="n">
        <v>0</v>
      </c>
      <c r="AG541" s="0" t="n">
        <v>0</v>
      </c>
      <c r="AH541" s="0" t="n">
        <v>0</v>
      </c>
      <c r="AI541" s="0" t="n">
        <v>0</v>
      </c>
      <c r="AJ541" s="0" t="n">
        <v>0</v>
      </c>
    </row>
    <row r="542" customFormat="false" ht="12.75" hidden="false" customHeight="false" outlineLevel="0" collapsed="false">
      <c r="AC542" s="0" t="n">
        <v>0</v>
      </c>
      <c r="AD542" s="0" t="n">
        <v>0</v>
      </c>
      <c r="AE542" s="0" t="n">
        <v>0</v>
      </c>
      <c r="AF542" s="0" t="n">
        <v>0</v>
      </c>
      <c r="AG542" s="0" t="n">
        <v>0</v>
      </c>
      <c r="AH542" s="0" t="n">
        <v>0</v>
      </c>
      <c r="AI542" s="0" t="n">
        <v>0</v>
      </c>
      <c r="AJ542" s="0" t="n">
        <v>0</v>
      </c>
    </row>
    <row r="543" customFormat="false" ht="12.75" hidden="false" customHeight="false" outlineLevel="0" collapsed="false">
      <c r="AC543" s="0" t="n">
        <v>0</v>
      </c>
      <c r="AD543" s="0" t="n">
        <v>0</v>
      </c>
      <c r="AE543" s="0" t="n">
        <v>0</v>
      </c>
      <c r="AF543" s="0" t="n">
        <v>0</v>
      </c>
      <c r="AG543" s="0" t="n">
        <v>0</v>
      </c>
      <c r="AH543" s="0" t="n">
        <v>0</v>
      </c>
      <c r="AI543" s="0" t="n">
        <v>0</v>
      </c>
      <c r="AJ543" s="0" t="n">
        <v>0</v>
      </c>
    </row>
    <row r="544" customFormat="false" ht="12.75" hidden="false" customHeight="false" outlineLevel="0" collapsed="false">
      <c r="AC544" s="0" t="n">
        <v>0</v>
      </c>
      <c r="AD544" s="0" t="n">
        <v>0</v>
      </c>
      <c r="AE544" s="0" t="n">
        <v>0</v>
      </c>
      <c r="AF544" s="0" t="n">
        <v>0</v>
      </c>
      <c r="AG544" s="0" t="n">
        <v>0</v>
      </c>
      <c r="AH544" s="0" t="n">
        <v>0</v>
      </c>
      <c r="AI544" s="0" t="n">
        <v>0</v>
      </c>
      <c r="AJ544" s="0" t="n">
        <v>0</v>
      </c>
    </row>
    <row r="545" customFormat="false" ht="12.75" hidden="false" customHeight="false" outlineLevel="0" collapsed="false">
      <c r="AC545" s="0" t="n">
        <v>0</v>
      </c>
      <c r="AD545" s="0" t="n">
        <v>0</v>
      </c>
      <c r="AE545" s="0" t="n">
        <v>0</v>
      </c>
      <c r="AF545" s="0" t="n">
        <v>0</v>
      </c>
      <c r="AG545" s="0" t="n">
        <v>0</v>
      </c>
      <c r="AH545" s="0" t="n">
        <v>0</v>
      </c>
      <c r="AI545" s="0" t="n">
        <v>0</v>
      </c>
      <c r="AJ545" s="0" t="n">
        <v>0</v>
      </c>
    </row>
    <row r="546" customFormat="false" ht="12.75" hidden="false" customHeight="false" outlineLevel="0" collapsed="false">
      <c r="AC546" s="0" t="n">
        <v>0</v>
      </c>
      <c r="AD546" s="0" t="n">
        <v>0</v>
      </c>
      <c r="AE546" s="0" t="n">
        <v>0</v>
      </c>
      <c r="AF546" s="0" t="n">
        <v>0</v>
      </c>
      <c r="AG546" s="0" t="n">
        <v>0</v>
      </c>
      <c r="AH546" s="0" t="n">
        <v>0</v>
      </c>
      <c r="AI546" s="0" t="n">
        <v>0</v>
      </c>
      <c r="AJ546" s="0" t="n">
        <v>0</v>
      </c>
    </row>
    <row r="547" customFormat="false" ht="12.75" hidden="false" customHeight="false" outlineLevel="0" collapsed="false">
      <c r="AC547" s="0" t="n">
        <v>0</v>
      </c>
      <c r="AD547" s="0" t="n">
        <v>0</v>
      </c>
      <c r="AE547" s="0" t="n">
        <v>0</v>
      </c>
      <c r="AF547" s="0" t="n">
        <v>0</v>
      </c>
      <c r="AG547" s="0" t="n">
        <v>0</v>
      </c>
      <c r="AH547" s="0" t="n">
        <v>0</v>
      </c>
      <c r="AI547" s="0" t="n">
        <v>0</v>
      </c>
      <c r="AJ547" s="0" t="n">
        <v>0</v>
      </c>
    </row>
    <row r="548" customFormat="false" ht="12.75" hidden="false" customHeight="false" outlineLevel="0" collapsed="false">
      <c r="AC548" s="0" t="n">
        <v>0</v>
      </c>
      <c r="AD548" s="0" t="n">
        <v>0</v>
      </c>
      <c r="AE548" s="0" t="n">
        <v>0</v>
      </c>
      <c r="AF548" s="0" t="n">
        <v>0</v>
      </c>
      <c r="AG548" s="0" t="n">
        <v>0</v>
      </c>
      <c r="AH548" s="0" t="n">
        <v>0</v>
      </c>
      <c r="AI548" s="0" t="n">
        <v>0</v>
      </c>
      <c r="AJ548" s="0" t="n">
        <v>0</v>
      </c>
    </row>
    <row r="549" customFormat="false" ht="12.75" hidden="false" customHeight="false" outlineLevel="0" collapsed="false">
      <c r="AC549" s="0" t="n">
        <v>0</v>
      </c>
      <c r="AD549" s="0" t="n">
        <v>0</v>
      </c>
      <c r="AE549" s="0" t="n">
        <v>0</v>
      </c>
      <c r="AF549" s="0" t="n">
        <v>0</v>
      </c>
      <c r="AG549" s="0" t="n">
        <v>0</v>
      </c>
      <c r="AH549" s="0" t="n">
        <v>0</v>
      </c>
      <c r="AI549" s="0" t="n">
        <v>0</v>
      </c>
      <c r="AJ549" s="0" t="n">
        <v>0</v>
      </c>
    </row>
    <row r="550" customFormat="false" ht="12.75" hidden="false" customHeight="false" outlineLevel="0" collapsed="false">
      <c r="AC550" s="0" t="n">
        <v>0</v>
      </c>
      <c r="AD550" s="0" t="n">
        <v>0</v>
      </c>
      <c r="AE550" s="0" t="n">
        <v>0</v>
      </c>
      <c r="AF550" s="0" t="n">
        <v>0</v>
      </c>
      <c r="AG550" s="0" t="n">
        <v>0</v>
      </c>
      <c r="AH550" s="0" t="n">
        <v>0</v>
      </c>
      <c r="AI550" s="0" t="n">
        <v>0</v>
      </c>
      <c r="AJ550" s="0" t="n">
        <v>0</v>
      </c>
    </row>
    <row r="551" customFormat="false" ht="12.75" hidden="false" customHeight="false" outlineLevel="0" collapsed="false">
      <c r="AC551" s="0" t="n">
        <v>0</v>
      </c>
      <c r="AD551" s="0" t="n">
        <v>0</v>
      </c>
      <c r="AE551" s="0" t="n">
        <v>0</v>
      </c>
      <c r="AF551" s="0" t="n">
        <v>0</v>
      </c>
      <c r="AG551" s="0" t="n">
        <v>0</v>
      </c>
      <c r="AH551" s="0" t="n">
        <v>0</v>
      </c>
      <c r="AI551" s="0" t="n">
        <v>0</v>
      </c>
      <c r="AJ551" s="0" t="n">
        <v>0</v>
      </c>
    </row>
    <row r="552" customFormat="false" ht="12.75" hidden="false" customHeight="false" outlineLevel="0" collapsed="false">
      <c r="AC552" s="0" t="n">
        <v>0</v>
      </c>
      <c r="AD552" s="0" t="n">
        <v>0</v>
      </c>
      <c r="AE552" s="0" t="n">
        <v>0</v>
      </c>
      <c r="AF552" s="0" t="n">
        <v>0</v>
      </c>
      <c r="AG552" s="0" t="n">
        <v>0</v>
      </c>
      <c r="AH552" s="0" t="n">
        <v>0</v>
      </c>
      <c r="AI552" s="0" t="n">
        <v>0</v>
      </c>
      <c r="AJ552" s="0" t="n">
        <v>0</v>
      </c>
    </row>
    <row r="553" customFormat="false" ht="12.75" hidden="false" customHeight="false" outlineLevel="0" collapsed="false">
      <c r="AC553" s="0" t="n">
        <v>0</v>
      </c>
      <c r="AD553" s="0" t="n">
        <v>0</v>
      </c>
      <c r="AE553" s="0" t="n">
        <v>0</v>
      </c>
      <c r="AF553" s="0" t="n">
        <v>0</v>
      </c>
      <c r="AG553" s="0" t="n">
        <v>0</v>
      </c>
      <c r="AH553" s="0" t="n">
        <v>0</v>
      </c>
      <c r="AI553" s="0" t="n">
        <v>0</v>
      </c>
      <c r="AJ553" s="0" t="n">
        <v>0</v>
      </c>
    </row>
    <row r="554" customFormat="false" ht="12.75" hidden="false" customHeight="false" outlineLevel="0" collapsed="false">
      <c r="AC554" s="0" t="n">
        <v>0</v>
      </c>
      <c r="AD554" s="0" t="n">
        <v>0</v>
      </c>
      <c r="AE554" s="0" t="n">
        <v>0</v>
      </c>
      <c r="AF554" s="0" t="n">
        <v>0</v>
      </c>
      <c r="AG554" s="0" t="n">
        <v>0</v>
      </c>
      <c r="AH554" s="0" t="n">
        <v>0</v>
      </c>
      <c r="AI554" s="0" t="n">
        <v>0</v>
      </c>
      <c r="AJ554" s="0" t="n">
        <v>0</v>
      </c>
    </row>
    <row r="555" customFormat="false" ht="12.75" hidden="false" customHeight="false" outlineLevel="0" collapsed="false">
      <c r="AC555" s="0" t="n">
        <v>0</v>
      </c>
      <c r="AD555" s="0" t="n">
        <v>0</v>
      </c>
      <c r="AE555" s="0" t="n">
        <v>0</v>
      </c>
      <c r="AF555" s="0" t="n">
        <v>0</v>
      </c>
      <c r="AG555" s="0" t="n">
        <v>0</v>
      </c>
      <c r="AH555" s="0" t="n">
        <v>0</v>
      </c>
      <c r="AI555" s="0" t="n">
        <v>0</v>
      </c>
      <c r="AJ555" s="0" t="n">
        <v>0</v>
      </c>
    </row>
    <row r="556" customFormat="false" ht="12.75" hidden="false" customHeight="false" outlineLevel="0" collapsed="false">
      <c r="AC556" s="0" t="n">
        <v>0</v>
      </c>
      <c r="AD556" s="0" t="n">
        <v>0</v>
      </c>
      <c r="AE556" s="0" t="n">
        <v>0</v>
      </c>
      <c r="AF556" s="0" t="n">
        <v>0</v>
      </c>
      <c r="AG556" s="0" t="n">
        <v>0</v>
      </c>
      <c r="AH556" s="0" t="n">
        <v>0</v>
      </c>
      <c r="AI556" s="0" t="n">
        <v>0</v>
      </c>
      <c r="AJ556" s="0" t="n">
        <v>0</v>
      </c>
    </row>
    <row r="557" customFormat="false" ht="12.75" hidden="false" customHeight="false" outlineLevel="0" collapsed="false">
      <c r="AC557" s="0" t="n">
        <v>0</v>
      </c>
      <c r="AD557" s="0" t="n">
        <v>0</v>
      </c>
      <c r="AE557" s="0" t="n">
        <v>0</v>
      </c>
      <c r="AF557" s="0" t="n">
        <v>0</v>
      </c>
      <c r="AG557" s="0" t="n">
        <v>0</v>
      </c>
      <c r="AH557" s="0" t="n">
        <v>0</v>
      </c>
      <c r="AI557" s="0" t="n">
        <v>0</v>
      </c>
      <c r="AJ557" s="0" t="n">
        <v>0</v>
      </c>
    </row>
    <row r="558" customFormat="false" ht="12.75" hidden="false" customHeight="false" outlineLevel="0" collapsed="false">
      <c r="AC558" s="0" t="n">
        <v>0</v>
      </c>
      <c r="AD558" s="0" t="n">
        <v>0</v>
      </c>
      <c r="AE558" s="0" t="n">
        <v>0</v>
      </c>
      <c r="AF558" s="0" t="n">
        <v>0</v>
      </c>
      <c r="AG558" s="0" t="n">
        <v>0</v>
      </c>
      <c r="AH558" s="0" t="n">
        <v>0</v>
      </c>
      <c r="AI558" s="0" t="n">
        <v>0</v>
      </c>
      <c r="AJ558" s="0" t="n">
        <v>0</v>
      </c>
    </row>
    <row r="559" customFormat="false" ht="12.75" hidden="false" customHeight="false" outlineLevel="0" collapsed="false">
      <c r="AC559" s="0" t="n">
        <v>0</v>
      </c>
      <c r="AD559" s="0" t="n">
        <v>0</v>
      </c>
      <c r="AE559" s="0" t="n">
        <v>0</v>
      </c>
      <c r="AF559" s="0" t="n">
        <v>0</v>
      </c>
      <c r="AG559" s="0" t="n">
        <v>0</v>
      </c>
      <c r="AH559" s="0" t="n">
        <v>0</v>
      </c>
      <c r="AI559" s="0" t="n">
        <v>0</v>
      </c>
      <c r="AJ559" s="0" t="n">
        <v>0</v>
      </c>
    </row>
    <row r="560" customFormat="false" ht="12.75" hidden="false" customHeight="false" outlineLevel="0" collapsed="false">
      <c r="AC560" s="0" t="n">
        <v>0</v>
      </c>
      <c r="AD560" s="0" t="n">
        <v>0</v>
      </c>
      <c r="AE560" s="0" t="n">
        <v>0</v>
      </c>
      <c r="AF560" s="0" t="n">
        <v>0</v>
      </c>
      <c r="AG560" s="0" t="n">
        <v>0</v>
      </c>
      <c r="AH560" s="0" t="n">
        <v>0</v>
      </c>
      <c r="AI560" s="0" t="n">
        <v>0</v>
      </c>
      <c r="AJ560" s="0" t="n">
        <v>0</v>
      </c>
    </row>
    <row r="561" customFormat="false" ht="12.75" hidden="false" customHeight="false" outlineLevel="0" collapsed="false">
      <c r="AC561" s="0" t="n">
        <v>0</v>
      </c>
      <c r="AD561" s="0" t="n">
        <v>0</v>
      </c>
      <c r="AE561" s="0" t="n">
        <v>0</v>
      </c>
      <c r="AF561" s="0" t="n">
        <v>0</v>
      </c>
      <c r="AG561" s="0" t="n">
        <v>0</v>
      </c>
      <c r="AH561" s="0" t="n">
        <v>0</v>
      </c>
      <c r="AI561" s="0" t="n">
        <v>0</v>
      </c>
      <c r="AJ561" s="0" t="n">
        <v>0</v>
      </c>
    </row>
    <row r="562" customFormat="false" ht="12.75" hidden="false" customHeight="false" outlineLevel="0" collapsed="false">
      <c r="AC562" s="0" t="n">
        <v>0</v>
      </c>
      <c r="AD562" s="0" t="n">
        <v>0</v>
      </c>
      <c r="AE562" s="0" t="n">
        <v>0</v>
      </c>
      <c r="AF562" s="0" t="n">
        <v>0</v>
      </c>
      <c r="AG562" s="0" t="n">
        <v>0</v>
      </c>
      <c r="AH562" s="0" t="n">
        <v>0</v>
      </c>
      <c r="AI562" s="0" t="n">
        <v>0</v>
      </c>
      <c r="AJ562" s="0" t="n">
        <v>0</v>
      </c>
    </row>
    <row r="563" customFormat="false" ht="12.75" hidden="false" customHeight="false" outlineLevel="0" collapsed="false">
      <c r="AC563" s="0" t="n">
        <v>0</v>
      </c>
      <c r="AD563" s="0" t="n">
        <v>0</v>
      </c>
      <c r="AE563" s="0" t="n">
        <v>0</v>
      </c>
      <c r="AF563" s="0" t="n">
        <v>0</v>
      </c>
      <c r="AG563" s="0" t="n">
        <v>0</v>
      </c>
      <c r="AH563" s="0" t="n">
        <v>0</v>
      </c>
      <c r="AI563" s="0" t="n">
        <v>0</v>
      </c>
      <c r="AJ563" s="0" t="n">
        <v>0</v>
      </c>
    </row>
    <row r="564" customFormat="false" ht="12.75" hidden="false" customHeight="false" outlineLevel="0" collapsed="false">
      <c r="AC564" s="0" t="n">
        <v>0</v>
      </c>
      <c r="AD564" s="0" t="n">
        <v>0</v>
      </c>
      <c r="AE564" s="0" t="n">
        <v>0</v>
      </c>
      <c r="AF564" s="0" t="n">
        <v>0</v>
      </c>
      <c r="AG564" s="0" t="n">
        <v>0</v>
      </c>
      <c r="AH564" s="0" t="n">
        <v>0</v>
      </c>
      <c r="AI564" s="0" t="n">
        <v>0</v>
      </c>
      <c r="AJ564" s="0" t="n">
        <v>0</v>
      </c>
    </row>
    <row r="565" customFormat="false" ht="12.75" hidden="false" customHeight="false" outlineLevel="0" collapsed="false">
      <c r="AC565" s="0" t="n">
        <v>0</v>
      </c>
      <c r="AD565" s="0" t="n">
        <v>0</v>
      </c>
      <c r="AE565" s="0" t="n">
        <v>0</v>
      </c>
      <c r="AF565" s="0" t="n">
        <v>0</v>
      </c>
      <c r="AG565" s="0" t="n">
        <v>0</v>
      </c>
      <c r="AH565" s="0" t="n">
        <v>0</v>
      </c>
      <c r="AI565" s="0" t="n">
        <v>0</v>
      </c>
      <c r="AJ565" s="0" t="n">
        <v>0</v>
      </c>
    </row>
    <row r="566" customFormat="false" ht="12.75" hidden="false" customHeight="false" outlineLevel="0" collapsed="false">
      <c r="AC566" s="0" t="n">
        <v>0</v>
      </c>
      <c r="AD566" s="0" t="n">
        <v>0</v>
      </c>
      <c r="AE566" s="0" t="n">
        <v>0</v>
      </c>
      <c r="AF566" s="0" t="n">
        <v>0</v>
      </c>
      <c r="AG566" s="0" t="n">
        <v>0</v>
      </c>
      <c r="AH566" s="0" t="n">
        <v>0</v>
      </c>
      <c r="AI566" s="0" t="n">
        <v>0</v>
      </c>
      <c r="AJ566" s="0" t="n">
        <v>0</v>
      </c>
    </row>
    <row r="567" customFormat="false" ht="12.75" hidden="false" customHeight="false" outlineLevel="0" collapsed="false">
      <c r="AC567" s="0" t="n">
        <v>0</v>
      </c>
      <c r="AD567" s="0" t="n">
        <v>0</v>
      </c>
      <c r="AE567" s="0" t="n">
        <v>0</v>
      </c>
      <c r="AF567" s="0" t="n">
        <v>0</v>
      </c>
      <c r="AG567" s="0" t="n">
        <v>0</v>
      </c>
      <c r="AH567" s="0" t="n">
        <v>0</v>
      </c>
      <c r="AI567" s="0" t="n">
        <v>0</v>
      </c>
      <c r="AJ567" s="0" t="n">
        <v>0</v>
      </c>
    </row>
    <row r="568" customFormat="false" ht="12.75" hidden="false" customHeight="false" outlineLevel="0" collapsed="false">
      <c r="AC568" s="0" t="n">
        <v>0</v>
      </c>
      <c r="AD568" s="0" t="n">
        <v>0</v>
      </c>
      <c r="AE568" s="0" t="n">
        <v>0</v>
      </c>
      <c r="AF568" s="0" t="n">
        <v>0</v>
      </c>
      <c r="AG568" s="0" t="n">
        <v>0</v>
      </c>
      <c r="AH568" s="0" t="n">
        <v>0</v>
      </c>
      <c r="AI568" s="0" t="n">
        <v>0</v>
      </c>
      <c r="AJ568" s="0" t="n">
        <v>0</v>
      </c>
    </row>
    <row r="569" customFormat="false" ht="12.75" hidden="false" customHeight="false" outlineLevel="0" collapsed="false">
      <c r="AC569" s="0" t="n">
        <v>0</v>
      </c>
      <c r="AD569" s="0" t="n">
        <v>0</v>
      </c>
      <c r="AE569" s="0" t="n">
        <v>0</v>
      </c>
      <c r="AF569" s="0" t="n">
        <v>0</v>
      </c>
      <c r="AG569" s="0" t="n">
        <v>0</v>
      </c>
      <c r="AH569" s="0" t="n">
        <v>0</v>
      </c>
      <c r="AI569" s="0" t="n">
        <v>0</v>
      </c>
      <c r="AJ569" s="0" t="n">
        <v>0</v>
      </c>
    </row>
    <row r="570" customFormat="false" ht="12.75" hidden="false" customHeight="false" outlineLevel="0" collapsed="false">
      <c r="AC570" s="0" t="n">
        <v>0</v>
      </c>
      <c r="AD570" s="0" t="n">
        <v>0</v>
      </c>
      <c r="AE570" s="0" t="n">
        <v>0</v>
      </c>
      <c r="AF570" s="0" t="n">
        <v>0</v>
      </c>
      <c r="AG570" s="0" t="n">
        <v>0</v>
      </c>
      <c r="AH570" s="0" t="n">
        <v>0</v>
      </c>
      <c r="AI570" s="0" t="n">
        <v>0</v>
      </c>
      <c r="AJ570" s="0" t="n">
        <v>0</v>
      </c>
    </row>
    <row r="571" customFormat="false" ht="12.75" hidden="false" customHeight="false" outlineLevel="0" collapsed="false">
      <c r="AC571" s="0" t="n">
        <v>0</v>
      </c>
      <c r="AD571" s="0" t="n">
        <v>0</v>
      </c>
      <c r="AE571" s="0" t="n">
        <v>0</v>
      </c>
      <c r="AF571" s="0" t="n">
        <v>0</v>
      </c>
      <c r="AG571" s="0" t="n">
        <v>0</v>
      </c>
      <c r="AH571" s="0" t="n">
        <v>0</v>
      </c>
      <c r="AI571" s="0" t="n">
        <v>0</v>
      </c>
      <c r="AJ571" s="0" t="n">
        <v>0</v>
      </c>
    </row>
    <row r="572" customFormat="false" ht="12.75" hidden="false" customHeight="false" outlineLevel="0" collapsed="false">
      <c r="AC572" s="0" t="n">
        <v>0</v>
      </c>
      <c r="AD572" s="0" t="n">
        <v>0</v>
      </c>
      <c r="AE572" s="0" t="n">
        <v>0</v>
      </c>
      <c r="AF572" s="0" t="n">
        <v>0</v>
      </c>
      <c r="AG572" s="0" t="n">
        <v>0</v>
      </c>
      <c r="AH572" s="0" t="n">
        <v>0</v>
      </c>
      <c r="AI572" s="0" t="n">
        <v>0</v>
      </c>
      <c r="AJ572" s="0" t="n">
        <v>0</v>
      </c>
    </row>
    <row r="573" customFormat="false" ht="12.75" hidden="false" customHeight="false" outlineLevel="0" collapsed="false">
      <c r="AC573" s="0" t="n">
        <v>0</v>
      </c>
      <c r="AD573" s="0" t="n">
        <v>0</v>
      </c>
      <c r="AE573" s="0" t="n">
        <v>0</v>
      </c>
      <c r="AF573" s="0" t="n">
        <v>0</v>
      </c>
      <c r="AG573" s="0" t="n">
        <v>0</v>
      </c>
      <c r="AH573" s="0" t="n">
        <v>0</v>
      </c>
      <c r="AI573" s="0" t="n">
        <v>0</v>
      </c>
      <c r="AJ573" s="0" t="n">
        <v>0</v>
      </c>
    </row>
    <row r="574" customFormat="false" ht="12.75" hidden="false" customHeight="false" outlineLevel="0" collapsed="false">
      <c r="AC574" s="0" t="n">
        <v>0</v>
      </c>
      <c r="AD574" s="0" t="n">
        <v>0</v>
      </c>
      <c r="AE574" s="0" t="n">
        <v>0</v>
      </c>
      <c r="AF574" s="0" t="n">
        <v>0</v>
      </c>
      <c r="AG574" s="0" t="n">
        <v>0</v>
      </c>
      <c r="AH574" s="0" t="n">
        <v>0</v>
      </c>
      <c r="AI574" s="0" t="n">
        <v>0</v>
      </c>
      <c r="AJ574" s="0" t="n">
        <v>0</v>
      </c>
    </row>
    <row r="575" customFormat="false" ht="12.75" hidden="false" customHeight="false" outlineLevel="0" collapsed="false">
      <c r="AC575" s="0" t="n">
        <v>0</v>
      </c>
      <c r="AD575" s="0" t="n">
        <v>0</v>
      </c>
      <c r="AE575" s="0" t="n">
        <v>0</v>
      </c>
      <c r="AF575" s="0" t="n">
        <v>0</v>
      </c>
      <c r="AG575" s="0" t="n">
        <v>0</v>
      </c>
      <c r="AH575" s="0" t="n">
        <v>0</v>
      </c>
      <c r="AI575" s="0" t="n">
        <v>0</v>
      </c>
      <c r="AJ575" s="0" t="n">
        <v>0</v>
      </c>
    </row>
    <row r="576" customFormat="false" ht="12.75" hidden="false" customHeight="false" outlineLevel="0" collapsed="false">
      <c r="AC576" s="0" t="n">
        <v>0</v>
      </c>
      <c r="AD576" s="0" t="n">
        <v>0</v>
      </c>
      <c r="AE576" s="0" t="n">
        <v>0</v>
      </c>
      <c r="AF576" s="0" t="n">
        <v>0</v>
      </c>
      <c r="AG576" s="0" t="n">
        <v>0</v>
      </c>
      <c r="AH576" s="0" t="n">
        <v>0</v>
      </c>
      <c r="AI576" s="0" t="n">
        <v>0</v>
      </c>
      <c r="AJ576" s="0" t="n">
        <v>0</v>
      </c>
    </row>
    <row r="577" customFormat="false" ht="12.75" hidden="false" customHeight="false" outlineLevel="0" collapsed="false">
      <c r="AC577" s="0" t="n">
        <v>0</v>
      </c>
      <c r="AD577" s="0" t="n">
        <v>0</v>
      </c>
      <c r="AE577" s="0" t="n">
        <v>0</v>
      </c>
      <c r="AF577" s="0" t="n">
        <v>0</v>
      </c>
      <c r="AG577" s="0" t="n">
        <v>0</v>
      </c>
      <c r="AH577" s="0" t="n">
        <v>0</v>
      </c>
      <c r="AI577" s="0" t="n">
        <v>0</v>
      </c>
      <c r="AJ577" s="0" t="n">
        <v>0</v>
      </c>
    </row>
    <row r="578" customFormat="false" ht="12.75" hidden="false" customHeight="false" outlineLevel="0" collapsed="false">
      <c r="AC578" s="0" t="n">
        <v>0</v>
      </c>
      <c r="AD578" s="0" t="n">
        <v>0</v>
      </c>
      <c r="AE578" s="0" t="n">
        <v>0</v>
      </c>
      <c r="AF578" s="0" t="n">
        <v>0</v>
      </c>
      <c r="AG578" s="0" t="n">
        <v>0</v>
      </c>
      <c r="AH578" s="0" t="n">
        <v>0</v>
      </c>
      <c r="AI578" s="0" t="n">
        <v>0</v>
      </c>
      <c r="AJ578" s="0" t="n">
        <v>0</v>
      </c>
    </row>
    <row r="579" customFormat="false" ht="12.75" hidden="false" customHeight="false" outlineLevel="0" collapsed="false">
      <c r="AC579" s="0" t="n">
        <v>0</v>
      </c>
      <c r="AD579" s="0" t="n">
        <v>0</v>
      </c>
      <c r="AE579" s="0" t="n">
        <v>0</v>
      </c>
      <c r="AF579" s="0" t="n">
        <v>0</v>
      </c>
      <c r="AG579" s="0" t="n">
        <v>0</v>
      </c>
      <c r="AH579" s="0" t="n">
        <v>0</v>
      </c>
      <c r="AI579" s="0" t="n">
        <v>0</v>
      </c>
      <c r="AJ579" s="0" t="n">
        <v>0</v>
      </c>
    </row>
    <row r="580" customFormat="false" ht="12.75" hidden="false" customHeight="false" outlineLevel="0" collapsed="false">
      <c r="AC580" s="0" t="n">
        <v>0</v>
      </c>
      <c r="AD580" s="0" t="n">
        <v>0</v>
      </c>
      <c r="AE580" s="0" t="n">
        <v>0</v>
      </c>
      <c r="AF580" s="0" t="n">
        <v>0</v>
      </c>
      <c r="AG580" s="0" t="n">
        <v>0</v>
      </c>
      <c r="AH580" s="0" t="n">
        <v>0</v>
      </c>
      <c r="AI580" s="0" t="n">
        <v>0</v>
      </c>
      <c r="AJ580" s="0" t="n">
        <v>0</v>
      </c>
    </row>
    <row r="581" customFormat="false" ht="12.75" hidden="false" customHeight="false" outlineLevel="0" collapsed="false">
      <c r="AC581" s="0" t="n">
        <v>0</v>
      </c>
      <c r="AD581" s="0" t="n">
        <v>0</v>
      </c>
      <c r="AE581" s="0" t="n">
        <v>0</v>
      </c>
      <c r="AF581" s="0" t="n">
        <v>0</v>
      </c>
      <c r="AG581" s="0" t="n">
        <v>0</v>
      </c>
      <c r="AH581" s="0" t="n">
        <v>0</v>
      </c>
      <c r="AI581" s="0" t="n">
        <v>0</v>
      </c>
      <c r="AJ581" s="0" t="n">
        <v>0</v>
      </c>
    </row>
    <row r="582" customFormat="false" ht="12.75" hidden="false" customHeight="false" outlineLevel="0" collapsed="false">
      <c r="AC582" s="0" t="n">
        <v>0</v>
      </c>
      <c r="AD582" s="0" t="n">
        <v>0</v>
      </c>
      <c r="AE582" s="0" t="n">
        <v>0</v>
      </c>
      <c r="AF582" s="0" t="n">
        <v>0</v>
      </c>
      <c r="AG582" s="0" t="n">
        <v>0</v>
      </c>
      <c r="AH582" s="0" t="n">
        <v>0</v>
      </c>
      <c r="AI582" s="0" t="n">
        <v>0</v>
      </c>
      <c r="AJ582" s="0" t="n">
        <v>0</v>
      </c>
    </row>
    <row r="583" customFormat="false" ht="12.75" hidden="false" customHeight="false" outlineLevel="0" collapsed="false">
      <c r="AC583" s="0" t="n">
        <v>0</v>
      </c>
      <c r="AD583" s="0" t="n">
        <v>0</v>
      </c>
      <c r="AE583" s="0" t="n">
        <v>0</v>
      </c>
      <c r="AF583" s="0" t="n">
        <v>0</v>
      </c>
      <c r="AG583" s="0" t="n">
        <v>0</v>
      </c>
      <c r="AH583" s="0" t="n">
        <v>0</v>
      </c>
      <c r="AI583" s="0" t="n">
        <v>0</v>
      </c>
      <c r="AJ583" s="0" t="n">
        <v>0</v>
      </c>
    </row>
    <row r="584" customFormat="false" ht="12.75" hidden="false" customHeight="false" outlineLevel="0" collapsed="false">
      <c r="AC584" s="0" t="n">
        <v>0</v>
      </c>
      <c r="AD584" s="0" t="n">
        <v>0</v>
      </c>
      <c r="AE584" s="0" t="n">
        <v>0</v>
      </c>
      <c r="AF584" s="0" t="n">
        <v>0</v>
      </c>
      <c r="AG584" s="0" t="n">
        <v>0</v>
      </c>
      <c r="AH584" s="0" t="n">
        <v>0</v>
      </c>
      <c r="AI584" s="0" t="n">
        <v>0</v>
      </c>
      <c r="AJ584" s="0" t="n">
        <v>0</v>
      </c>
    </row>
    <row r="585" customFormat="false" ht="12.75" hidden="false" customHeight="false" outlineLevel="0" collapsed="false">
      <c r="AC585" s="0" t="n">
        <v>0</v>
      </c>
      <c r="AD585" s="0" t="n">
        <v>0</v>
      </c>
      <c r="AE585" s="0" t="n">
        <v>0</v>
      </c>
      <c r="AF585" s="0" t="n">
        <v>0</v>
      </c>
      <c r="AG585" s="0" t="n">
        <v>0</v>
      </c>
      <c r="AH585" s="0" t="n">
        <v>0</v>
      </c>
      <c r="AI585" s="0" t="n">
        <v>0</v>
      </c>
      <c r="AJ585" s="0" t="n">
        <v>0</v>
      </c>
    </row>
    <row r="586" customFormat="false" ht="12.75" hidden="false" customHeight="false" outlineLevel="0" collapsed="false">
      <c r="AC586" s="0" t="n">
        <v>0</v>
      </c>
      <c r="AD586" s="0" t="n">
        <v>0</v>
      </c>
      <c r="AE586" s="0" t="n">
        <v>0</v>
      </c>
      <c r="AF586" s="0" t="n">
        <v>0</v>
      </c>
      <c r="AG586" s="0" t="n">
        <v>0</v>
      </c>
      <c r="AH586" s="0" t="n">
        <v>0</v>
      </c>
      <c r="AI586" s="0" t="n">
        <v>0</v>
      </c>
      <c r="AJ586" s="0" t="n">
        <v>0</v>
      </c>
    </row>
    <row r="587" customFormat="false" ht="12.75" hidden="false" customHeight="false" outlineLevel="0" collapsed="false">
      <c r="AC587" s="0" t="n">
        <v>0</v>
      </c>
      <c r="AD587" s="0" t="n">
        <v>0</v>
      </c>
      <c r="AE587" s="0" t="n">
        <v>0</v>
      </c>
      <c r="AF587" s="0" t="n">
        <v>0</v>
      </c>
      <c r="AG587" s="0" t="n">
        <v>0</v>
      </c>
      <c r="AH587" s="0" t="n">
        <v>0</v>
      </c>
      <c r="AI587" s="0" t="n">
        <v>0</v>
      </c>
      <c r="AJ587" s="0" t="n">
        <v>0</v>
      </c>
    </row>
    <row r="588" customFormat="false" ht="12.75" hidden="false" customHeight="false" outlineLevel="0" collapsed="false">
      <c r="AC588" s="0" t="n">
        <v>0</v>
      </c>
      <c r="AD588" s="0" t="n">
        <v>0</v>
      </c>
      <c r="AE588" s="0" t="n">
        <v>0</v>
      </c>
      <c r="AF588" s="0" t="n">
        <v>0</v>
      </c>
      <c r="AG588" s="0" t="n">
        <v>0</v>
      </c>
      <c r="AH588" s="0" t="n">
        <v>0</v>
      </c>
      <c r="AI588" s="0" t="n">
        <v>0</v>
      </c>
      <c r="AJ588" s="0" t="n">
        <v>0</v>
      </c>
    </row>
    <row r="589" customFormat="false" ht="12.75" hidden="false" customHeight="false" outlineLevel="0" collapsed="false">
      <c r="AC589" s="0" t="n">
        <v>0</v>
      </c>
      <c r="AD589" s="0" t="n">
        <v>0</v>
      </c>
      <c r="AE589" s="0" t="n">
        <v>0</v>
      </c>
      <c r="AF589" s="0" t="n">
        <v>0</v>
      </c>
      <c r="AG589" s="0" t="n">
        <v>0</v>
      </c>
      <c r="AH589" s="0" t="n">
        <v>0</v>
      </c>
      <c r="AI589" s="0" t="n">
        <v>0</v>
      </c>
      <c r="AJ589" s="0" t="n">
        <v>0</v>
      </c>
    </row>
    <row r="590" customFormat="false" ht="12.75" hidden="false" customHeight="false" outlineLevel="0" collapsed="false">
      <c r="AC590" s="0" t="n">
        <v>0</v>
      </c>
      <c r="AD590" s="0" t="n">
        <v>0</v>
      </c>
      <c r="AE590" s="0" t="n">
        <v>0</v>
      </c>
      <c r="AF590" s="0" t="n">
        <v>0</v>
      </c>
      <c r="AG590" s="0" t="n">
        <v>0</v>
      </c>
      <c r="AH590" s="0" t="n">
        <v>0</v>
      </c>
      <c r="AI590" s="0" t="n">
        <v>0</v>
      </c>
      <c r="AJ590" s="0" t="n">
        <v>0</v>
      </c>
    </row>
    <row r="591" customFormat="false" ht="12.75" hidden="false" customHeight="false" outlineLevel="0" collapsed="false">
      <c r="AC591" s="0" t="n">
        <v>0</v>
      </c>
      <c r="AD591" s="0" t="n">
        <v>0</v>
      </c>
      <c r="AE591" s="0" t="n">
        <v>0</v>
      </c>
      <c r="AF591" s="0" t="n">
        <v>0</v>
      </c>
      <c r="AG591" s="0" t="n">
        <v>0</v>
      </c>
      <c r="AH591" s="0" t="n">
        <v>0</v>
      </c>
      <c r="AI591" s="0" t="n">
        <v>0</v>
      </c>
      <c r="AJ591" s="0" t="n">
        <v>0</v>
      </c>
    </row>
    <row r="592" customFormat="false" ht="12.75" hidden="false" customHeight="false" outlineLevel="0" collapsed="false">
      <c r="AC592" s="0" t="n">
        <v>0</v>
      </c>
      <c r="AD592" s="0" t="n">
        <v>0</v>
      </c>
      <c r="AE592" s="0" t="n">
        <v>0</v>
      </c>
      <c r="AF592" s="0" t="n">
        <v>0</v>
      </c>
      <c r="AG592" s="0" t="n">
        <v>0</v>
      </c>
      <c r="AH592" s="0" t="n">
        <v>0</v>
      </c>
      <c r="AI592" s="0" t="n">
        <v>0</v>
      </c>
      <c r="AJ592" s="0" t="n">
        <v>0</v>
      </c>
    </row>
    <row r="593" customFormat="false" ht="12.75" hidden="false" customHeight="false" outlineLevel="0" collapsed="false">
      <c r="AC593" s="0" t="n">
        <v>0</v>
      </c>
      <c r="AD593" s="0" t="n">
        <v>0</v>
      </c>
      <c r="AE593" s="0" t="n">
        <v>0</v>
      </c>
      <c r="AF593" s="0" t="n">
        <v>0</v>
      </c>
      <c r="AG593" s="0" t="n">
        <v>0</v>
      </c>
      <c r="AH593" s="0" t="n">
        <v>0</v>
      </c>
      <c r="AI593" s="0" t="n">
        <v>0</v>
      </c>
      <c r="AJ593" s="0" t="n">
        <v>0</v>
      </c>
    </row>
    <row r="594" customFormat="false" ht="12.75" hidden="false" customHeight="false" outlineLevel="0" collapsed="false">
      <c r="AC594" s="0" t="n">
        <v>0</v>
      </c>
      <c r="AD594" s="0" t="n">
        <v>0</v>
      </c>
      <c r="AE594" s="0" t="n">
        <v>0</v>
      </c>
      <c r="AF594" s="0" t="n">
        <v>0</v>
      </c>
      <c r="AG594" s="0" t="n">
        <v>0</v>
      </c>
      <c r="AH594" s="0" t="n">
        <v>0</v>
      </c>
      <c r="AI594" s="0" t="n">
        <v>0</v>
      </c>
      <c r="AJ594" s="0" t="n">
        <v>0</v>
      </c>
    </row>
    <row r="595" customFormat="false" ht="12.75" hidden="false" customHeight="false" outlineLevel="0" collapsed="false">
      <c r="AC595" s="0" t="n">
        <v>0</v>
      </c>
      <c r="AD595" s="0" t="n">
        <v>0</v>
      </c>
      <c r="AE595" s="0" t="n">
        <v>0</v>
      </c>
      <c r="AF595" s="0" t="n">
        <v>0</v>
      </c>
      <c r="AG595" s="0" t="n">
        <v>0</v>
      </c>
      <c r="AH595" s="0" t="n">
        <v>0</v>
      </c>
      <c r="AI595" s="0" t="n">
        <v>0</v>
      </c>
      <c r="AJ595" s="0" t="n">
        <v>0</v>
      </c>
    </row>
    <row r="596" customFormat="false" ht="12.75" hidden="false" customHeight="false" outlineLevel="0" collapsed="false">
      <c r="AC596" s="0" t="n">
        <v>0</v>
      </c>
      <c r="AD596" s="0" t="n">
        <v>0</v>
      </c>
      <c r="AE596" s="0" t="n">
        <v>0</v>
      </c>
      <c r="AF596" s="0" t="n">
        <v>0</v>
      </c>
      <c r="AG596" s="0" t="n">
        <v>0</v>
      </c>
      <c r="AH596" s="0" t="n">
        <v>0</v>
      </c>
      <c r="AI596" s="0" t="n">
        <v>0</v>
      </c>
      <c r="AJ596" s="0" t="n">
        <v>0</v>
      </c>
    </row>
    <row r="597" customFormat="false" ht="12.75" hidden="false" customHeight="false" outlineLevel="0" collapsed="false">
      <c r="AC597" s="0" t="n">
        <v>0</v>
      </c>
      <c r="AD597" s="0" t="n">
        <v>0</v>
      </c>
      <c r="AE597" s="0" t="n">
        <v>0</v>
      </c>
      <c r="AF597" s="0" t="n">
        <v>0</v>
      </c>
      <c r="AG597" s="0" t="n">
        <v>0</v>
      </c>
      <c r="AH597" s="0" t="n">
        <v>0</v>
      </c>
      <c r="AI597" s="0" t="n">
        <v>0</v>
      </c>
      <c r="AJ597" s="0" t="n">
        <v>0</v>
      </c>
    </row>
    <row r="598" customFormat="false" ht="12.75" hidden="false" customHeight="false" outlineLevel="0" collapsed="false">
      <c r="AC598" s="0" t="n">
        <v>0</v>
      </c>
      <c r="AD598" s="0" t="n">
        <v>0</v>
      </c>
      <c r="AE598" s="0" t="n">
        <v>0</v>
      </c>
      <c r="AF598" s="0" t="n">
        <v>0</v>
      </c>
      <c r="AG598" s="0" t="n">
        <v>0</v>
      </c>
      <c r="AH598" s="0" t="n">
        <v>0</v>
      </c>
      <c r="AI598" s="0" t="n">
        <v>0</v>
      </c>
      <c r="AJ598" s="0" t="n">
        <v>0</v>
      </c>
    </row>
    <row r="599" customFormat="false" ht="12.75" hidden="false" customHeight="false" outlineLevel="0" collapsed="false">
      <c r="AC599" s="0" t="n">
        <v>0</v>
      </c>
      <c r="AD599" s="0" t="n">
        <v>0</v>
      </c>
      <c r="AE599" s="0" t="n">
        <v>0</v>
      </c>
      <c r="AF599" s="0" t="n">
        <v>0</v>
      </c>
      <c r="AG599" s="0" t="n">
        <v>0</v>
      </c>
      <c r="AH599" s="0" t="n">
        <v>0</v>
      </c>
      <c r="AI599" s="0" t="n">
        <v>0</v>
      </c>
      <c r="AJ599" s="0" t="n">
        <v>0</v>
      </c>
    </row>
    <row r="600" customFormat="false" ht="12.75" hidden="false" customHeight="false" outlineLevel="0" collapsed="false">
      <c r="AC600" s="0" t="n">
        <v>0</v>
      </c>
      <c r="AD600" s="0" t="n">
        <v>0</v>
      </c>
      <c r="AE600" s="0" t="n">
        <v>0</v>
      </c>
      <c r="AF600" s="0" t="n">
        <v>0</v>
      </c>
      <c r="AG600" s="0" t="n">
        <v>0</v>
      </c>
      <c r="AH600" s="0" t="n">
        <v>0</v>
      </c>
      <c r="AI600" s="0" t="n">
        <v>0</v>
      </c>
      <c r="AJ600" s="0" t="n">
        <v>0</v>
      </c>
    </row>
    <row r="601" customFormat="false" ht="12.75" hidden="false" customHeight="false" outlineLevel="0" collapsed="false">
      <c r="AC601" s="0" t="n">
        <v>0</v>
      </c>
      <c r="AD601" s="0" t="n">
        <v>0</v>
      </c>
      <c r="AE601" s="0" t="n">
        <v>0</v>
      </c>
      <c r="AF601" s="0" t="n">
        <v>0</v>
      </c>
      <c r="AG601" s="0" t="n">
        <v>0</v>
      </c>
      <c r="AH601" s="0" t="n">
        <v>0</v>
      </c>
      <c r="AI601" s="0" t="n">
        <v>0</v>
      </c>
      <c r="AJ601" s="0" t="n">
        <v>0</v>
      </c>
    </row>
    <row r="602" customFormat="false" ht="12.75" hidden="false" customHeight="false" outlineLevel="0" collapsed="false">
      <c r="AC602" s="0" t="n">
        <v>0</v>
      </c>
      <c r="AD602" s="0" t="n">
        <v>0</v>
      </c>
      <c r="AE602" s="0" t="n">
        <v>0</v>
      </c>
      <c r="AF602" s="0" t="n">
        <v>0</v>
      </c>
      <c r="AG602" s="0" t="n">
        <v>0</v>
      </c>
      <c r="AH602" s="0" t="n">
        <v>0</v>
      </c>
      <c r="AI602" s="0" t="n">
        <v>0</v>
      </c>
      <c r="AJ602" s="0" t="n">
        <v>0</v>
      </c>
    </row>
    <row r="603" customFormat="false" ht="12.75" hidden="false" customHeight="false" outlineLevel="0" collapsed="false">
      <c r="AC603" s="0" t="n">
        <v>0</v>
      </c>
      <c r="AD603" s="0" t="n">
        <v>0</v>
      </c>
      <c r="AE603" s="0" t="n">
        <v>0</v>
      </c>
      <c r="AF603" s="0" t="n">
        <v>0</v>
      </c>
      <c r="AG603" s="0" t="n">
        <v>0</v>
      </c>
      <c r="AH603" s="0" t="n">
        <v>0</v>
      </c>
      <c r="AI603" s="0" t="n">
        <v>0</v>
      </c>
      <c r="AJ603" s="0" t="n">
        <v>0</v>
      </c>
    </row>
    <row r="638" customFormat="false" ht="12.75" hidden="false" customHeight="false" outlineLevel="0" collapsed="false">
      <c r="F638" s="154" t="n">
        <v>36161</v>
      </c>
      <c r="G638" s="154"/>
      <c r="H638" s="155" t="n">
        <f aca="false">+F638+31</f>
        <v>36192</v>
      </c>
      <c r="I638" s="155"/>
      <c r="J638" s="155" t="n">
        <f aca="false">+H638+31</f>
        <v>36223</v>
      </c>
      <c r="K638" s="155"/>
      <c r="L638" s="155" t="n">
        <f aca="false">+J638+31</f>
        <v>36254</v>
      </c>
      <c r="M638" s="155"/>
      <c r="N638" s="155" t="n">
        <f aca="false">+L638+31</f>
        <v>36285</v>
      </c>
      <c r="O638" s="155"/>
      <c r="P638" s="155" t="n">
        <f aca="false">+N638+31</f>
        <v>36316</v>
      </c>
      <c r="Q638" s="155"/>
      <c r="R638" s="155" t="n">
        <f aca="false">+P638+31</f>
        <v>36347</v>
      </c>
      <c r="S638" s="155"/>
      <c r="T638" s="155" t="n">
        <f aca="false">+R638+31</f>
        <v>36378</v>
      </c>
      <c r="U638" s="155"/>
      <c r="V638" s="155" t="n">
        <f aca="false">+T638+31</f>
        <v>36409</v>
      </c>
      <c r="W638" s="155"/>
      <c r="X638" s="155" t="n">
        <f aca="false">+V638+31</f>
        <v>36440</v>
      </c>
      <c r="Y638" s="155"/>
      <c r="Z638" s="155" t="n">
        <f aca="false">+X638+31</f>
        <v>36471</v>
      </c>
      <c r="AA638" s="155"/>
      <c r="AB638" s="155" t="n">
        <f aca="false">+Z638+31</f>
        <v>36502</v>
      </c>
      <c r="AC638" s="155"/>
      <c r="AD638" s="155" t="n">
        <f aca="false">+AB638+31</f>
        <v>36533</v>
      </c>
      <c r="AE638" s="155"/>
      <c r="AF638" s="155" t="n">
        <f aca="false">+AD638+31</f>
        <v>36564</v>
      </c>
      <c r="AG638" s="155"/>
      <c r="AH638" s="155" t="n">
        <f aca="false">+AF638+31</f>
        <v>36595</v>
      </c>
      <c r="AI638" s="155"/>
      <c r="AJ638" s="155" t="n">
        <f aca="false">+AH638+31</f>
        <v>36626</v>
      </c>
      <c r="AK638" s="155"/>
    </row>
    <row r="639" customFormat="false" ht="12.75" hidden="false" customHeight="false" outlineLevel="0" collapsed="false">
      <c r="F639" s="156" t="s">
        <v>39</v>
      </c>
      <c r="G639" s="156" t="s">
        <v>199</v>
      </c>
      <c r="H639" s="156" t="s">
        <v>39</v>
      </c>
      <c r="I639" s="156" t="s">
        <v>199</v>
      </c>
      <c r="J639" s="156" t="s">
        <v>39</v>
      </c>
      <c r="K639" s="156" t="s">
        <v>199</v>
      </c>
      <c r="L639" s="156" t="s">
        <v>39</v>
      </c>
      <c r="M639" s="156" t="s">
        <v>199</v>
      </c>
      <c r="N639" s="156" t="s">
        <v>39</v>
      </c>
      <c r="O639" s="156" t="s">
        <v>199</v>
      </c>
      <c r="P639" s="156" t="s">
        <v>39</v>
      </c>
      <c r="Q639" s="156" t="s">
        <v>199</v>
      </c>
      <c r="R639" s="156" t="s">
        <v>39</v>
      </c>
      <c r="S639" s="156" t="s">
        <v>199</v>
      </c>
      <c r="T639" s="156" t="s">
        <v>39</v>
      </c>
      <c r="U639" s="156" t="s">
        <v>199</v>
      </c>
      <c r="V639" s="156" t="s">
        <v>39</v>
      </c>
      <c r="W639" s="156" t="s">
        <v>199</v>
      </c>
      <c r="X639" s="156" t="s">
        <v>39</v>
      </c>
      <c r="Y639" s="156" t="s">
        <v>199</v>
      </c>
      <c r="Z639" s="156" t="s">
        <v>39</v>
      </c>
      <c r="AA639" s="156" t="s">
        <v>199</v>
      </c>
      <c r="AB639" s="156" t="s">
        <v>39</v>
      </c>
      <c r="AC639" s="156" t="s">
        <v>199</v>
      </c>
      <c r="AD639" s="156" t="s">
        <v>39</v>
      </c>
      <c r="AE639" s="156" t="s">
        <v>199</v>
      </c>
      <c r="AF639" s="156" t="s">
        <v>39</v>
      </c>
      <c r="AG639" s="156" t="s">
        <v>199</v>
      </c>
      <c r="AH639" s="156" t="s">
        <v>39</v>
      </c>
      <c r="AI639" s="156" t="s">
        <v>199</v>
      </c>
      <c r="AJ639" s="156" t="s">
        <v>39</v>
      </c>
      <c r="AK639" s="156" t="s">
        <v>199</v>
      </c>
    </row>
    <row r="640" customFormat="false" ht="12.75" hidden="false" customHeight="false" outlineLevel="0" collapsed="false">
      <c r="D640" s="157" t="s">
        <v>35</v>
      </c>
      <c r="E640" s="94"/>
      <c r="F640" s="158" t="n">
        <f aca="false">BGC_GL!H82</f>
        <v>0</v>
      </c>
      <c r="G640" s="159" t="n">
        <f aca="false">BGC_GL!I82</f>
        <v>-1275297.532</v>
      </c>
      <c r="H640" s="158" t="n">
        <f aca="false">BGC_GL!J82</f>
        <v>0</v>
      </c>
      <c r="I640" s="158" t="n">
        <f aca="false">BGC_GL!K82</f>
        <v>3848550.3</v>
      </c>
      <c r="J640" s="158" t="n">
        <f aca="false">BGC_GL!L82</f>
        <v>0</v>
      </c>
      <c r="K640" s="158" t="n">
        <f aca="false">BGC_GL!M82</f>
        <v>-47.676</v>
      </c>
      <c r="L640" s="158" t="n">
        <f aca="false">BGC_GL!N82</f>
        <v>0</v>
      </c>
      <c r="M640" s="158" t="n">
        <f aca="false">BGC_GL!O82</f>
        <v>-4191111.38</v>
      </c>
      <c r="N640" s="158" t="n">
        <f aca="false">BGC_GL!P82</f>
        <v>0</v>
      </c>
      <c r="O640" s="159" t="n">
        <f aca="false">BGC_GL!Q82</f>
        <v>4247139</v>
      </c>
      <c r="P640" s="158" t="n">
        <f aca="false">BGC_GL!R82</f>
        <v>0</v>
      </c>
      <c r="Q640" s="158" t="n">
        <f aca="false">BGC_GL!S82</f>
        <v>0</v>
      </c>
      <c r="R640" s="158" t="n">
        <f aca="false">BGC_GL!T82</f>
        <v>0</v>
      </c>
      <c r="S640" s="158" t="n">
        <f aca="false">BGC_GL!U82</f>
        <v>0</v>
      </c>
      <c r="T640" s="158" t="n">
        <f aca="false">BGC_GL!V82</f>
        <v>0</v>
      </c>
      <c r="U640" s="158" t="n">
        <f aca="false">BGC_GL!W82</f>
        <v>0</v>
      </c>
      <c r="V640" s="158" t="n">
        <f aca="false">BGC_GL!X82</f>
        <v>0</v>
      </c>
      <c r="W640" s="158" t="n">
        <f aca="false">BGC_GL!Y82</f>
        <v>0</v>
      </c>
      <c r="X640" s="158" t="n">
        <f aca="false">BGC_GL!Z82</f>
        <v>0</v>
      </c>
      <c r="Y640" s="159" t="n">
        <f aca="false">BGC_GL!AA82</f>
        <v>-1686780.5</v>
      </c>
      <c r="Z640" s="158" t="n">
        <f aca="false">BGC_GL!AB82</f>
        <v>0</v>
      </c>
      <c r="AA640" s="158" t="n">
        <f aca="false">BGC_GL!AC82</f>
        <v>0</v>
      </c>
      <c r="AB640" s="158" t="n">
        <f aca="false">BGC_GL!AD82</f>
        <v>0</v>
      </c>
      <c r="AC640" s="160" t="n">
        <f aca="false">BGC_GL!AE82</f>
        <v>0</v>
      </c>
      <c r="AD640" s="158" t="n">
        <f aca="false">BGC_GL!AF82</f>
        <v>0</v>
      </c>
      <c r="AE640" s="160" t="n">
        <f aca="false">BGC_GL!AG82</f>
        <v>0</v>
      </c>
      <c r="AF640" s="158" t="n">
        <f aca="false">BGC_GL!AH82</f>
        <v>0</v>
      </c>
      <c r="AG640" s="160" t="n">
        <f aca="false">BGC_GL!AI82</f>
        <v>0</v>
      </c>
      <c r="AH640" s="158" t="n">
        <f aca="false">BGC_GL!AJ82</f>
        <v>0</v>
      </c>
      <c r="AI640" s="160" t="n">
        <f aca="false">BGC_GL!AK82</f>
        <v>0</v>
      </c>
      <c r="AJ640" s="158" t="n">
        <f aca="false">BGC_GL!AL82</f>
        <v>0</v>
      </c>
      <c r="AK640" s="160" t="n">
        <f aca="false">BGC_GL!AM82</f>
        <v>0</v>
      </c>
    </row>
    <row r="641" customFormat="false" ht="12.75" hidden="false" customHeight="false" outlineLevel="0" collapsed="false">
      <c r="D641" s="157" t="s">
        <v>191</v>
      </c>
      <c r="E641" s="94"/>
      <c r="F641" s="158" t="n">
        <f aca="false">CE_GL!H82</f>
        <v>0</v>
      </c>
      <c r="G641" s="159" t="n">
        <f aca="false">CE_GL!I82</f>
        <v>16780436.65</v>
      </c>
      <c r="H641" s="158" t="n">
        <f aca="false">CE_GL!J82</f>
        <v>0</v>
      </c>
      <c r="I641" s="159" t="n">
        <f aca="false">CE_GL!K82</f>
        <v>-4037832.901</v>
      </c>
      <c r="J641" s="158" t="n">
        <f aca="false">CE_GL!L82</f>
        <v>0</v>
      </c>
      <c r="K641" s="158" t="n">
        <f aca="false">CE_GL!M82</f>
        <v>2803759.813</v>
      </c>
      <c r="L641" s="158" t="n">
        <f aca="false">CE_GL!N82</f>
        <v>0</v>
      </c>
      <c r="M641" s="158" t="n">
        <f aca="false">CE_GL!O82</f>
        <v>-2322136.373</v>
      </c>
      <c r="N641" s="158" t="n">
        <f aca="false">CE_GL!P82</f>
        <v>0</v>
      </c>
      <c r="O641" s="159" t="n">
        <f aca="false">CE_GL!Q82</f>
        <v>724740.185</v>
      </c>
      <c r="P641" s="158" t="n">
        <f aca="false">CE_GL!R82</f>
        <v>0</v>
      </c>
      <c r="Q641" s="158" t="n">
        <f aca="false">CE_GL!S82</f>
        <v>-1571713.555</v>
      </c>
      <c r="R641" s="158" t="n">
        <f aca="false">CE_GL!T82</f>
        <v>0</v>
      </c>
      <c r="S641" s="158" t="n">
        <f aca="false">CE_GL!U82</f>
        <v>-260584.273</v>
      </c>
      <c r="T641" s="158" t="n">
        <f aca="false">CE_GL!V82</f>
        <v>0</v>
      </c>
      <c r="U641" s="158" t="n">
        <f aca="false">CE_GL!W82</f>
        <v>-287858.3</v>
      </c>
      <c r="V641" s="158" t="n">
        <f aca="false">CE_GL!X82</f>
        <v>0</v>
      </c>
      <c r="W641" s="158" t="n">
        <f aca="false">CE_GL!Y82</f>
        <v>-940.512000000001</v>
      </c>
      <c r="X641" s="158" t="n">
        <f aca="false">CE_GL!Z82</f>
        <v>0</v>
      </c>
      <c r="Y641" s="159" t="n">
        <f aca="false">CE_GL!AA82</f>
        <v>505813.556</v>
      </c>
      <c r="Z641" s="158" t="n">
        <f aca="false">CE_GL!AB82</f>
        <v>0</v>
      </c>
      <c r="AA641" s="158" t="n">
        <f aca="false">CE_GL!AC82</f>
        <v>0</v>
      </c>
      <c r="AB641" s="158" t="n">
        <f aca="false">CE_GL!AD82</f>
        <v>0</v>
      </c>
      <c r="AC641" s="160" t="n">
        <f aca="false">CE_GL!AE82</f>
        <v>36358.784</v>
      </c>
      <c r="AD641" s="158" t="n">
        <f aca="false">CE_GL!AF82</f>
        <v>0</v>
      </c>
      <c r="AE641" s="160" t="n">
        <f aca="false">CE_GL!AG82</f>
        <v>79426.4859999999</v>
      </c>
      <c r="AF641" s="158" t="n">
        <f aca="false">CE_GL!AH82</f>
        <v>0</v>
      </c>
      <c r="AG641" s="160" t="n">
        <f aca="false">CE_GL!AI82</f>
        <v>0</v>
      </c>
      <c r="AH641" s="158" t="n">
        <f aca="false">CE_GL!AJ82</f>
        <v>0</v>
      </c>
      <c r="AI641" s="161" t="n">
        <f aca="false">CE_GL!AK82</f>
        <v>36358.784</v>
      </c>
      <c r="AJ641" s="158" t="n">
        <f aca="false">CE_GL!AL82</f>
        <v>0</v>
      </c>
      <c r="AK641" s="161" t="n">
        <f aca="false">CE_GL!AM82</f>
        <v>0</v>
      </c>
    </row>
    <row r="642" customFormat="false" ht="12.75" hidden="false" customHeight="false" outlineLevel="0" collapsed="false">
      <c r="D642" s="157" t="s">
        <v>192</v>
      </c>
      <c r="E642" s="94"/>
      <c r="F642" s="158" t="n">
        <f aca="false">+NE_GL!H82</f>
        <v>0</v>
      </c>
      <c r="G642" s="159" t="n">
        <f aca="false">+NE_GL!I82</f>
        <v>-390424.538000006</v>
      </c>
      <c r="H642" s="158" t="n">
        <f aca="false">+NE_GL!J82</f>
        <v>0</v>
      </c>
      <c r="I642" s="159" t="n">
        <f aca="false">+NE_GL!K82</f>
        <v>-7984634.268</v>
      </c>
      <c r="J642" s="158" t="n">
        <f aca="false">+NE_GL!L82</f>
        <v>0</v>
      </c>
      <c r="K642" s="158" t="n">
        <f aca="false">+NE_GL!M82</f>
        <v>-5516877.828</v>
      </c>
      <c r="L642" s="158" t="n">
        <f aca="false">+NE_GL!N82</f>
        <v>0</v>
      </c>
      <c r="M642" s="158" t="n">
        <f aca="false">+NE_GL!O82</f>
        <v>12834537.421</v>
      </c>
      <c r="N642" s="158" t="n">
        <f aca="false">+NE_GL!P82</f>
        <v>0</v>
      </c>
      <c r="O642" s="159" t="n">
        <f aca="false">+NE_GL!Q82</f>
        <v>-4840168.684</v>
      </c>
      <c r="P642" s="158" t="n">
        <f aca="false">+NE_GL!R82</f>
        <v>0</v>
      </c>
      <c r="Q642" s="158" t="n">
        <f aca="false">+NE_GL!S82</f>
        <v>84917.413</v>
      </c>
      <c r="R642" s="158" t="n">
        <f aca="false">+NE_GL!T82</f>
        <v>0</v>
      </c>
      <c r="S642" s="158" t="n">
        <f aca="false">+NE_GL!U82</f>
        <v>2591932.036</v>
      </c>
      <c r="T642" s="158" t="n">
        <f aca="false">+NE_GL!V82</f>
        <v>0</v>
      </c>
      <c r="U642" s="158" t="n">
        <f aca="false">+NE_GL!W82</f>
        <v>1126988.368</v>
      </c>
      <c r="V642" s="158" t="n">
        <f aca="false">+NE_GL!X82</f>
        <v>0</v>
      </c>
      <c r="W642" s="158" t="n">
        <f aca="false">+NE_GL!Y82</f>
        <v>65063.289</v>
      </c>
      <c r="X642" s="158" t="n">
        <f aca="false">+NE_GL!Z82</f>
        <v>0</v>
      </c>
      <c r="Y642" s="159" t="n">
        <f aca="false">+NE_GL!AA82</f>
        <v>1929382.425</v>
      </c>
      <c r="Z642" s="158" t="n">
        <f aca="false">+NE_GL!AB82</f>
        <v>0</v>
      </c>
      <c r="AA642" s="158" t="n">
        <f aca="false">+NE_GL!AC82</f>
        <v>243.680000000012</v>
      </c>
      <c r="AB642" s="158" t="n">
        <f aca="false">+NE_GL!AD82</f>
        <v>0</v>
      </c>
      <c r="AC642" s="160" t="n">
        <f aca="false">+NE_GL!AE82</f>
        <v>6123.65300000005</v>
      </c>
      <c r="AD642" s="158" t="n">
        <f aca="false">+NE_GL!AF82</f>
        <v>0</v>
      </c>
      <c r="AE642" s="160" t="n">
        <f aca="false">+NE_GL!AG82</f>
        <v>-6123.65300000005</v>
      </c>
      <c r="AF642" s="158" t="n">
        <f aca="false">+NE_GL!AH82</f>
        <v>0</v>
      </c>
      <c r="AG642" s="160" t="n">
        <f aca="false">+NE_GL!AI82</f>
        <v>0</v>
      </c>
      <c r="AH642" s="158" t="n">
        <f aca="false">+NE_GL!AJ82</f>
        <v>0</v>
      </c>
      <c r="AI642" s="161" t="n">
        <f aca="false">+NE_GL!AK82</f>
        <v>6123.65300000005</v>
      </c>
      <c r="AJ642" s="158" t="n">
        <f aca="false">+NE_GL!AL82</f>
        <v>0</v>
      </c>
      <c r="AK642" s="161" t="n">
        <f aca="false">+NE_GL!AM82</f>
        <v>0</v>
      </c>
    </row>
    <row r="643" customFormat="false" ht="12.75" hidden="false" customHeight="false" outlineLevel="0" collapsed="false">
      <c r="D643" s="157" t="s">
        <v>200</v>
      </c>
      <c r="E643" s="94"/>
      <c r="F643" s="158" t="n">
        <f aca="false">+'SE-LRC-GL'!H82</f>
        <v>0</v>
      </c>
      <c r="G643" s="159" t="n">
        <f aca="false">+'SE-LRC-GL'!I82</f>
        <v>1867201.29</v>
      </c>
      <c r="H643" s="158" t="n">
        <f aca="false">+'SE-LRC-GL'!J82</f>
        <v>0</v>
      </c>
      <c r="I643" s="159" t="n">
        <f aca="false">+'SE-LRC-GL'!K82</f>
        <v>-87872.4010000006</v>
      </c>
      <c r="J643" s="158" t="n">
        <f aca="false">+'SE-LRC-GL'!L82</f>
        <v>0</v>
      </c>
      <c r="K643" s="159" t="n">
        <f aca="false">+'SE-LRC-GL'!M82</f>
        <v>5178.76500000001</v>
      </c>
      <c r="L643" s="158" t="n">
        <f aca="false">+'SE-LRC-GL'!N82</f>
        <v>0</v>
      </c>
      <c r="M643" s="158" t="n">
        <f aca="false">+'SE-LRC-GL'!O82</f>
        <v>7309.444</v>
      </c>
      <c r="N643" s="158" t="n">
        <f aca="false">+'SE-LRC-GL'!P82</f>
        <v>0</v>
      </c>
      <c r="O643" s="159" t="n">
        <f aca="false">+'SE-LRC-GL'!Q82</f>
        <v>-23708.04</v>
      </c>
      <c r="P643" s="158" t="n">
        <f aca="false">+'SE-LRC-GL'!R82</f>
        <v>0</v>
      </c>
      <c r="Q643" s="158" t="n">
        <f aca="false">+'SE-LRC-GL'!S82</f>
        <v>-16755.768</v>
      </c>
      <c r="R643" s="158" t="n">
        <f aca="false">+'SE-LRC-GL'!T82</f>
        <v>0</v>
      </c>
      <c r="S643" s="158" t="n">
        <f aca="false">+'SE-LRC-GL'!U82</f>
        <v>4823.772</v>
      </c>
      <c r="T643" s="158" t="n">
        <f aca="false">+'SE-LRC-GL'!V82</f>
        <v>0</v>
      </c>
      <c r="U643" s="158" t="n">
        <f aca="false">+'SE-LRC-GL'!W82</f>
        <v>-1408.32</v>
      </c>
      <c r="V643" s="158" t="n">
        <f aca="false">+'SE-LRC-GL'!X82</f>
        <v>0</v>
      </c>
      <c r="W643" s="158" t="n">
        <f aca="false">+'SE-LRC-GL'!Y82</f>
        <v>-13652.88</v>
      </c>
      <c r="X643" s="158" t="n">
        <f aca="false">+'SE-LRC-GL'!Z82</f>
        <v>0</v>
      </c>
      <c r="Y643" s="159" t="n">
        <f aca="false">+'SE-LRC-GL'!AA82</f>
        <v>-11110.08</v>
      </c>
      <c r="Z643" s="158" t="n">
        <f aca="false">+'SE-LRC-GL'!AB82</f>
        <v>0</v>
      </c>
      <c r="AA643" s="158" t="n">
        <f aca="false">+'SE-LRC-GL'!AC82</f>
        <v>44244.72</v>
      </c>
      <c r="AB643" s="158" t="n">
        <f aca="false">+'SE-LRC-GL'!AD82</f>
        <v>0</v>
      </c>
      <c r="AC643" s="160" t="n">
        <f aca="false">+'SE-LRC-GL'!AE82</f>
        <v>0</v>
      </c>
      <c r="AD643" s="158" t="n">
        <f aca="false">+'SE-LRC-GL'!AF82</f>
        <v>0</v>
      </c>
      <c r="AE643" s="160" t="n">
        <f aca="false">+'SE-LRC-GL'!AG82</f>
        <v>0</v>
      </c>
      <c r="AF643" s="158" t="n">
        <f aca="false">+'SE-LRC-GL'!AH82</f>
        <v>0</v>
      </c>
      <c r="AG643" s="160" t="n">
        <f aca="false">+'SE-LRC-GL'!AI82</f>
        <v>0</v>
      </c>
      <c r="AH643" s="158" t="n">
        <f aca="false">+'SE-LRC-GL'!AJ82</f>
        <v>0</v>
      </c>
      <c r="AI643" s="160" t="n">
        <f aca="false">+'SE-LRC-GL'!AK82</f>
        <v>0</v>
      </c>
      <c r="AJ643" s="158" t="n">
        <f aca="false">+'SE-LRC-GL'!AL82</f>
        <v>0</v>
      </c>
      <c r="AK643" s="160" t="n">
        <f aca="false">+'SE-LRC-GL'!AM82</f>
        <v>0</v>
      </c>
    </row>
    <row r="644" customFormat="false" ht="12.75" hidden="false" customHeight="false" outlineLevel="0" collapsed="false">
      <c r="D644" s="157" t="s">
        <v>201</v>
      </c>
      <c r="E644" s="94"/>
      <c r="F644" s="158" t="n">
        <f aca="false">+'SE-EGM-GL'!H82</f>
        <v>0</v>
      </c>
      <c r="G644" s="158" t="n">
        <f aca="false">+'SE-EGM-GL'!I82</f>
        <v>0</v>
      </c>
      <c r="H644" s="158" t="n">
        <f aca="false">+'SE-EGM-GL'!J82</f>
        <v>0</v>
      </c>
      <c r="I644" s="159" t="n">
        <f aca="false">+'SE-EGM-GL'!K82</f>
        <v>0</v>
      </c>
      <c r="J644" s="158" t="n">
        <f aca="false">+'SE-EGM-GL'!L82</f>
        <v>0</v>
      </c>
      <c r="K644" s="158" t="n">
        <f aca="false">+'SE-EGM-GL'!M82</f>
        <v>0</v>
      </c>
      <c r="L644" s="158" t="n">
        <f aca="false">+'SE-EGM-GL'!N82</f>
        <v>0</v>
      </c>
      <c r="M644" s="158" t="n">
        <f aca="false">+'SE-EGM-GL'!O82</f>
        <v>0</v>
      </c>
      <c r="N644" s="158" t="n">
        <f aca="false">+'SE-EGM-GL'!P82</f>
        <v>0</v>
      </c>
      <c r="O644" s="159" t="n">
        <f aca="false">+'SE-EGM-GL'!Q82</f>
        <v>0</v>
      </c>
      <c r="P644" s="158" t="n">
        <f aca="false">+'SE-EGM-GL'!R82</f>
        <v>0</v>
      </c>
      <c r="Q644" s="158" t="n">
        <f aca="false">+'SE-EGM-GL'!S82</f>
        <v>0</v>
      </c>
      <c r="R644" s="158" t="n">
        <f aca="false">+'SE-EGM-GL'!T82</f>
        <v>0</v>
      </c>
      <c r="S644" s="158" t="n">
        <f aca="false">+'SE-EGM-GL'!U82</f>
        <v>0</v>
      </c>
      <c r="T644" s="158" t="n">
        <f aca="false">+'SE-EGM-GL'!V82</f>
        <v>0</v>
      </c>
      <c r="U644" s="158" t="n">
        <f aca="false">+'SE-EGM-GL'!W82</f>
        <v>0</v>
      </c>
      <c r="V644" s="158" t="n">
        <f aca="false">+'SE-EGM-GL'!X82</f>
        <v>0</v>
      </c>
      <c r="W644" s="158" t="n">
        <f aca="false">+'SE-EGM-GL'!Y82</f>
        <v>0</v>
      </c>
      <c r="X644" s="158" t="n">
        <f aca="false">+'SE-EGM-GL'!Z82</f>
        <v>0</v>
      </c>
      <c r="Y644" s="158" t="n">
        <f aca="false">+'SE-EGM-GL'!AA82</f>
        <v>0</v>
      </c>
      <c r="Z644" s="158" t="n">
        <f aca="false">+'SE-EGM-GL'!AB82</f>
        <v>0</v>
      </c>
      <c r="AA644" s="158" t="n">
        <f aca="false">+'SE-EGM-GL'!AC82</f>
        <v>0</v>
      </c>
      <c r="AB644" s="158" t="n">
        <f aca="false">+'SE-EGM-GL'!AD82</f>
        <v>0</v>
      </c>
      <c r="AC644" s="160" t="n">
        <f aca="false">+'SE-EGM-GL'!AE82</f>
        <v>0</v>
      </c>
      <c r="AD644" s="158" t="n">
        <f aca="false">+'SE-EGM-GL'!AF82</f>
        <v>0</v>
      </c>
      <c r="AE644" s="160" t="n">
        <f aca="false">+'SE-EGM-GL'!AG82</f>
        <v>0</v>
      </c>
      <c r="AF644" s="158" t="n">
        <f aca="false">+'SE-EGM-GL'!AH82</f>
        <v>0</v>
      </c>
      <c r="AG644" s="160" t="n">
        <f aca="false">+'SE-EGM-GL'!AI82</f>
        <v>0</v>
      </c>
      <c r="AH644" s="158" t="n">
        <f aca="false">+'SE-EGM-GL'!AJ82</f>
        <v>0</v>
      </c>
      <c r="AI644" s="160" t="n">
        <f aca="false">+'SE-EGM-GL'!AK82</f>
        <v>0</v>
      </c>
      <c r="AJ644" s="158" t="n">
        <f aca="false">+'SE-EGM-GL'!AL82</f>
        <v>0</v>
      </c>
      <c r="AK644" s="160" t="n">
        <f aca="false">+'SE-EGM-GL'!AM82</f>
        <v>0</v>
      </c>
    </row>
    <row r="645" customFormat="false" ht="12.75" hidden="false" customHeight="false" outlineLevel="0" collapsed="false">
      <c r="D645" s="157" t="s">
        <v>202</v>
      </c>
      <c r="E645" s="94"/>
      <c r="F645" s="158" t="n">
        <f aca="false">+'SE-CON-GL '!H82</f>
        <v>0</v>
      </c>
      <c r="G645" s="158" t="n">
        <f aca="false">+'SE-CON-GL '!I82</f>
        <v>1867201.29</v>
      </c>
      <c r="H645" s="158" t="n">
        <f aca="false">+'SE-CON-GL '!J82</f>
        <v>0</v>
      </c>
      <c r="I645" s="159" t="n">
        <f aca="false">+'SE-CON-GL '!K82</f>
        <v>-87872.4010000006</v>
      </c>
      <c r="J645" s="158" t="n">
        <f aca="false">+'SE-CON-GL '!L82</f>
        <v>0</v>
      </c>
      <c r="K645" s="158" t="n">
        <f aca="false">+'SE-CON-GL '!M82</f>
        <v>5178.76500000001</v>
      </c>
      <c r="L645" s="158" t="n">
        <f aca="false">+'SE-CON-GL '!N82</f>
        <v>0</v>
      </c>
      <c r="M645" s="158" t="n">
        <f aca="false">+'SE-CON-GL '!O82</f>
        <v>7309.444</v>
      </c>
      <c r="N645" s="158" t="n">
        <f aca="false">+'SE-CON-GL '!P82</f>
        <v>0</v>
      </c>
      <c r="O645" s="159" t="n">
        <f aca="false">+'SE-CON-GL '!Q82</f>
        <v>-23708.04</v>
      </c>
      <c r="P645" s="158" t="n">
        <f aca="false">+'SE-CON-GL '!R82</f>
        <v>0</v>
      </c>
      <c r="Q645" s="158" t="n">
        <f aca="false">+'SE-CON-GL '!S82</f>
        <v>-16755.768</v>
      </c>
      <c r="R645" s="158" t="n">
        <f aca="false">+'SE-CON-GL '!T82</f>
        <v>0</v>
      </c>
      <c r="S645" s="158" t="n">
        <f aca="false">+'SE-CON-GL '!U82</f>
        <v>4823.772</v>
      </c>
      <c r="T645" s="158" t="n">
        <f aca="false">+'SE-CON-GL '!V82</f>
        <v>0</v>
      </c>
      <c r="U645" s="158" t="n">
        <f aca="false">+'SE-CON-GL '!W82</f>
        <v>-1408.32</v>
      </c>
      <c r="V645" s="158" t="n">
        <f aca="false">+'SE-CON-GL '!X82</f>
        <v>0</v>
      </c>
      <c r="W645" s="158" t="n">
        <f aca="false">+'SE-CON-GL '!Y82</f>
        <v>-13652.88</v>
      </c>
      <c r="X645" s="158" t="n">
        <f aca="false">+'SE-CON-GL '!Z82</f>
        <v>0</v>
      </c>
      <c r="Y645" s="158" t="n">
        <f aca="false">+'SE-CON-GL '!AA82</f>
        <v>-11110.08</v>
      </c>
      <c r="Z645" s="158" t="n">
        <f aca="false">+'SE-CON-GL '!AB82</f>
        <v>0</v>
      </c>
      <c r="AA645" s="158" t="n">
        <f aca="false">+'SE-CON-GL '!AC82</f>
        <v>44244.72</v>
      </c>
      <c r="AB645" s="158" t="n">
        <f aca="false">+'SE-CON-GL '!AD82</f>
        <v>0</v>
      </c>
      <c r="AC645" s="160" t="n">
        <f aca="false">+'SE-CON-GL '!AE82</f>
        <v>0</v>
      </c>
      <c r="AD645" s="158" t="n">
        <f aca="false">+'SE-CON-GL '!AF82</f>
        <v>0</v>
      </c>
      <c r="AE645" s="160" t="n">
        <f aca="false">+'SE-CON-GL '!AG82</f>
        <v>0</v>
      </c>
      <c r="AF645" s="158" t="n">
        <f aca="false">+'SE-CON-GL '!AH82</f>
        <v>0</v>
      </c>
      <c r="AG645" s="160" t="n">
        <f aca="false">+'SE-CON-GL '!AI82</f>
        <v>0</v>
      </c>
      <c r="AH645" s="158" t="n">
        <f aca="false">+'SE-CON-GL '!AJ82</f>
        <v>0</v>
      </c>
      <c r="AI645" s="160" t="n">
        <f aca="false">+'SE-CON-GL '!AK82</f>
        <v>0</v>
      </c>
      <c r="AJ645" s="158" t="n">
        <f aca="false">+'SE-CON-GL '!AL82</f>
        <v>0</v>
      </c>
      <c r="AK645" s="160" t="n">
        <f aca="false">+'SE-CON-GL '!AM82</f>
        <v>0</v>
      </c>
    </row>
    <row r="646" customFormat="false" ht="12.75" hidden="false" customHeight="false" outlineLevel="0" collapsed="false">
      <c r="D646" s="157" t="s">
        <v>203</v>
      </c>
      <c r="E646" s="94"/>
      <c r="F646" s="158" t="n">
        <f aca="false">+'TX-EGM-GL'!H82</f>
        <v>-3000</v>
      </c>
      <c r="G646" s="159" t="n">
        <f aca="false">+'TX-EGM-GL'!I82</f>
        <v>8832111.81</v>
      </c>
      <c r="H646" s="158" t="n">
        <f aca="false">+'TX-EGM-GL'!J82</f>
        <v>0</v>
      </c>
      <c r="I646" s="159" t="n">
        <f aca="false">+'TX-EGM-GL'!K82</f>
        <v>-9550077.922</v>
      </c>
      <c r="J646" s="158" t="n">
        <f aca="false">+'TX-EGM-GL'!L82</f>
        <v>3000</v>
      </c>
      <c r="K646" s="158" t="n">
        <f aca="false">+'TX-EGM-GL'!M82</f>
        <v>8169564.486</v>
      </c>
      <c r="L646" s="158" t="n">
        <f aca="false">+'TX-EGM-GL'!N82</f>
        <v>0</v>
      </c>
      <c r="M646" s="158" t="n">
        <f aca="false">+'TX-EGM-GL'!O82</f>
        <v>3872545.456</v>
      </c>
      <c r="N646" s="158" t="n">
        <f aca="false">+'TX-EGM-GL'!P82</f>
        <v>0</v>
      </c>
      <c r="O646" s="158" t="n">
        <f aca="false">+'TX-EGM-GL'!Q82</f>
        <v>-1298445.75</v>
      </c>
      <c r="P646" s="158" t="n">
        <f aca="false">+'TX-EGM-GL'!R82</f>
        <v>0</v>
      </c>
      <c r="Q646" s="158" t="n">
        <f aca="false">+'TX-EGM-GL'!S82</f>
        <v>-522.760000000002</v>
      </c>
      <c r="R646" s="158" t="n">
        <f aca="false">+'TX-EGM-GL'!T82</f>
        <v>0</v>
      </c>
      <c r="S646" s="158" t="n">
        <f aca="false">+'TX-EGM-GL'!U82</f>
        <v>832312.42</v>
      </c>
      <c r="T646" s="158" t="n">
        <f aca="false">+'TX-EGM-GL'!V82</f>
        <v>0</v>
      </c>
      <c r="U646" s="158" t="n">
        <f aca="false">+'TX-EGM-GL'!W82</f>
        <v>269600.935</v>
      </c>
      <c r="V646" s="158" t="n">
        <f aca="false">+'TX-EGM-GL'!X82</f>
        <v>0</v>
      </c>
      <c r="W646" s="158" t="n">
        <f aca="false">+'TX-EGM-GL'!Y82</f>
        <v>10738.42</v>
      </c>
      <c r="X646" s="158" t="n">
        <f aca="false">+'TX-EGM-GL'!Z82</f>
        <v>0</v>
      </c>
      <c r="Y646" s="158" t="n">
        <f aca="false">+'TX-EGM-GL'!AA82</f>
        <v>-1789051.346</v>
      </c>
      <c r="Z646" s="158" t="n">
        <f aca="false">+'TX-EGM-GL'!AB82</f>
        <v>0</v>
      </c>
      <c r="AA646" s="158" t="n">
        <f aca="false">+'TX-EGM-GL'!AC82</f>
        <v>-15081.2909999999</v>
      </c>
      <c r="AB646" s="158" t="n">
        <f aca="false">+'TX-EGM-GL'!AD82</f>
        <v>0</v>
      </c>
      <c r="AC646" s="160" t="n">
        <f aca="false">+'TX-EGM-GL'!AE82</f>
        <v>-955832.62</v>
      </c>
      <c r="AD646" s="158" t="n">
        <f aca="false">+'TX-EGM-GL'!AF82</f>
        <v>0</v>
      </c>
      <c r="AE646" s="160" t="n">
        <f aca="false">+'TX-EGM-GL'!AG82</f>
        <v>8220.68399999998</v>
      </c>
      <c r="AF646" s="158" t="n">
        <f aca="false">+'TX-EGM-GL'!AH82</f>
        <v>0</v>
      </c>
      <c r="AG646" s="160" t="n">
        <f aca="false">+'TX-EGM-GL'!AI82</f>
        <v>1293.65</v>
      </c>
      <c r="AH646" s="158" t="n">
        <f aca="false">+'TX-EGM-GL'!AJ82</f>
        <v>0</v>
      </c>
      <c r="AI646" s="161" t="n">
        <f aca="false">+'TX-EGM-GL'!AK82</f>
        <v>1885153.038</v>
      </c>
      <c r="AJ646" s="158" t="n">
        <f aca="false">+'TX-EGM-GL'!AL82</f>
        <v>0</v>
      </c>
      <c r="AK646" s="161" t="n">
        <f aca="false">+'TX-EGM-GL'!AM82</f>
        <v>1852.11600000006</v>
      </c>
    </row>
    <row r="647" customFormat="false" ht="12.75" hidden="false" customHeight="false" outlineLevel="0" collapsed="false">
      <c r="D647" s="157" t="s">
        <v>204</v>
      </c>
      <c r="E647" s="94"/>
      <c r="F647" s="158" t="n">
        <f aca="false">+'TX-HPL-GL '!H82</f>
        <v>0</v>
      </c>
      <c r="G647" s="159" t="n">
        <f aca="false">+'TX-HPL-GL '!I82</f>
        <v>1281442.78</v>
      </c>
      <c r="H647" s="158" t="n">
        <f aca="false">+'TX-HPL-GL '!J82</f>
        <v>0</v>
      </c>
      <c r="I647" s="159" t="n">
        <f aca="false">+'TX-HPL-GL '!K82</f>
        <v>-2446570.56</v>
      </c>
      <c r="J647" s="158" t="n">
        <f aca="false">+'TX-HPL-GL '!L82</f>
        <v>0</v>
      </c>
      <c r="K647" s="158" t="n">
        <f aca="false">+'TX-HPL-GL '!M82</f>
        <v>347595.994100001</v>
      </c>
      <c r="L647" s="158" t="n">
        <f aca="false">+'TX-HPL-GL '!N82</f>
        <v>0</v>
      </c>
      <c r="M647" s="158" t="n">
        <f aca="false">+'TX-HPL-GL '!O82</f>
        <v>-25570.3668000001</v>
      </c>
      <c r="N647" s="158" t="n">
        <f aca="false">+'TX-HPL-GL '!P82</f>
        <v>0</v>
      </c>
      <c r="O647" s="158" t="n">
        <f aca="false">+'TX-HPL-GL '!Q82</f>
        <v>2870676.1267</v>
      </c>
      <c r="P647" s="158" t="n">
        <f aca="false">+'TX-HPL-GL '!R82</f>
        <v>0</v>
      </c>
      <c r="Q647" s="158" t="n">
        <f aca="false">+'TX-HPL-GL '!S82</f>
        <v>948103.738499998</v>
      </c>
      <c r="R647" s="158" t="n">
        <f aca="false">+'TX-HPL-GL '!T82</f>
        <v>0</v>
      </c>
      <c r="S647" s="158" t="n">
        <f aca="false">+'TX-HPL-GL '!U82</f>
        <v>197597.5155</v>
      </c>
      <c r="T647" s="158" t="n">
        <f aca="false">+'TX-HPL-GL '!V82</f>
        <v>0</v>
      </c>
      <c r="U647" s="158" t="n">
        <f aca="false">+'TX-HPL-GL '!W82</f>
        <v>-1699645.6685</v>
      </c>
      <c r="V647" s="158" t="n">
        <f aca="false">+'TX-HPL-GL '!X82</f>
        <v>0</v>
      </c>
      <c r="W647" s="158" t="n">
        <f aca="false">+'TX-HPL-GL '!Y82</f>
        <v>-92720.288</v>
      </c>
      <c r="X647" s="158" t="n">
        <f aca="false">+'TX-HPL-GL '!Z82</f>
        <v>0</v>
      </c>
      <c r="Y647" s="158" t="n">
        <f aca="false">+'TX-HPL-GL '!AA82</f>
        <v>34154.636</v>
      </c>
      <c r="Z647" s="158" t="n">
        <f aca="false">+'TX-HPL-GL '!AB82</f>
        <v>0</v>
      </c>
      <c r="AA647" s="158" t="n">
        <f aca="false">+'TX-HPL-GL '!AC82</f>
        <v>78860.3634</v>
      </c>
      <c r="AB647" s="158" t="n">
        <f aca="false">+'TX-HPL-GL '!AD82</f>
        <v>0</v>
      </c>
      <c r="AC647" s="160" t="n">
        <f aca="false">+'TX-HPL-GL '!AE82</f>
        <v>585.945499999994</v>
      </c>
      <c r="AD647" s="158" t="n">
        <f aca="false">+'TX-HPL-GL '!AF82</f>
        <v>0</v>
      </c>
      <c r="AE647" s="160" t="n">
        <f aca="false">+'TX-HPL-GL '!AG82</f>
        <v>-188.08</v>
      </c>
      <c r="AF647" s="158" t="n">
        <f aca="false">+'TX-HPL-GL '!AH82</f>
        <v>0</v>
      </c>
      <c r="AG647" s="160" t="n">
        <f aca="false">+'TX-HPL-GL '!AI82</f>
        <v>-6.68999999999983</v>
      </c>
      <c r="AH647" s="158" t="n">
        <f aca="false">+'TX-HPL-GL '!AJ82</f>
        <v>0</v>
      </c>
      <c r="AI647" s="161" t="n">
        <f aca="false">+'TX-HPL-GL '!AK82</f>
        <v>-5.38</v>
      </c>
      <c r="AJ647" s="158" t="n">
        <f aca="false">+'TX-HPL-GL '!AL82</f>
        <v>0</v>
      </c>
      <c r="AK647" s="161" t="n">
        <f aca="false">+'TX-HPL-GL '!AM82</f>
        <v>15751.04</v>
      </c>
    </row>
    <row r="648" customFormat="false" ht="12.75" hidden="false" customHeight="false" outlineLevel="0" collapsed="false">
      <c r="D648" s="157" t="s">
        <v>205</v>
      </c>
      <c r="E648" s="94"/>
      <c r="F648" s="158" t="n">
        <f aca="false">+'TX-CON-GL '!H82</f>
        <v>-3000</v>
      </c>
      <c r="G648" s="158" t="n">
        <f aca="false">+'TX-CON-GL '!I82</f>
        <v>10113554.59</v>
      </c>
      <c r="H648" s="158" t="n">
        <f aca="false">+'TX-CON-GL '!J82</f>
        <v>0</v>
      </c>
      <c r="I648" s="158" t="n">
        <f aca="false">+'TX-CON-GL '!K82</f>
        <v>-11996648.482</v>
      </c>
      <c r="J648" s="158" t="n">
        <f aca="false">+'TX-CON-GL '!L82</f>
        <v>3000</v>
      </c>
      <c r="K648" s="158" t="n">
        <f aca="false">+'TX-CON-GL '!M82</f>
        <v>8517160.4801</v>
      </c>
      <c r="L648" s="158" t="n">
        <f aca="false">+'TX-CON-GL '!N82</f>
        <v>0</v>
      </c>
      <c r="M648" s="158" t="n">
        <f aca="false">+'TX-CON-GL '!O82</f>
        <v>3846975.0892</v>
      </c>
      <c r="N648" s="158" t="n">
        <f aca="false">+'TX-CON-GL '!P82</f>
        <v>0</v>
      </c>
      <c r="O648" s="158" t="n">
        <f aca="false">+'TX-CON-GL '!Q82</f>
        <v>1572230.3767</v>
      </c>
      <c r="P648" s="158" t="n">
        <f aca="false">+'TX-CON-GL '!R82</f>
        <v>0</v>
      </c>
      <c r="Q648" s="158" t="n">
        <f aca="false">+'TX-CON-GL '!S82</f>
        <v>947580.978499998</v>
      </c>
      <c r="R648" s="158" t="n">
        <f aca="false">+'TX-CON-GL '!T82</f>
        <v>0</v>
      </c>
      <c r="S648" s="158" t="n">
        <f aca="false">+'TX-CON-GL '!U82</f>
        <v>1029909.9355</v>
      </c>
      <c r="T648" s="158" t="n">
        <f aca="false">+'TX-CON-GL '!V82</f>
        <v>0</v>
      </c>
      <c r="U648" s="158" t="n">
        <f aca="false">+'TX-CON-GL '!W82</f>
        <v>-1430044.7335</v>
      </c>
      <c r="V648" s="158" t="n">
        <f aca="false">+'TX-CON-GL '!X82</f>
        <v>0</v>
      </c>
      <c r="W648" s="158" t="n">
        <f aca="false">+'TX-CON-GL '!Y82</f>
        <v>-81981.868</v>
      </c>
      <c r="X648" s="158" t="n">
        <f aca="false">+'TX-CON-GL '!Z82</f>
        <v>0</v>
      </c>
      <c r="Y648" s="158" t="n">
        <f aca="false">+'TX-CON-GL '!AA82</f>
        <v>-1754896.71</v>
      </c>
      <c r="Z648" s="158" t="n">
        <f aca="false">+'TX-CON-GL '!AB82</f>
        <v>0</v>
      </c>
      <c r="AA648" s="158" t="n">
        <f aca="false">+'TX-CON-GL '!AC82</f>
        <v>63779.0724000003</v>
      </c>
      <c r="AB648" s="158" t="n">
        <f aca="false">+'TX-CON-GL '!AD82</f>
        <v>0</v>
      </c>
      <c r="AC648" s="160" t="n">
        <f aca="false">+'TX-CON-GL '!AE82</f>
        <v>-955246.674500002</v>
      </c>
      <c r="AD648" s="158" t="n">
        <f aca="false">+'TX-CON-GL '!AF82</f>
        <v>0</v>
      </c>
      <c r="AE648" s="160" t="n">
        <f aca="false">+'TX-CON-GL '!AG82</f>
        <v>0</v>
      </c>
      <c r="AF648" s="158" t="n">
        <f aca="false">+'TX-CON-GL '!AH82</f>
        <v>0</v>
      </c>
      <c r="AG648" s="160" t="n">
        <f aca="false">+'TX-CON-GL '!AI82</f>
        <v>0</v>
      </c>
      <c r="AH648" s="158" t="n">
        <f aca="false">+'TX-CON-GL '!AJ82</f>
        <v>0</v>
      </c>
      <c r="AI648" s="160" t="n">
        <f aca="false">+'TX-CON-GL '!AK82</f>
        <v>0</v>
      </c>
      <c r="AJ648" s="158" t="n">
        <f aca="false">+'TX-CON-GL '!AL82</f>
        <v>0</v>
      </c>
      <c r="AK648" s="160" t="n">
        <f aca="false">+'TX-CON-GL '!AM82</f>
        <v>0</v>
      </c>
    </row>
    <row r="649" customFormat="false" ht="12.75" hidden="false" customHeight="false" outlineLevel="0" collapsed="false">
      <c r="D649" s="157" t="s">
        <v>194</v>
      </c>
      <c r="E649" s="94"/>
      <c r="F649" s="158" t="n">
        <f aca="false">+'WE-GL '!H82</f>
        <v>0</v>
      </c>
      <c r="G649" s="159" t="n">
        <f aca="false">+'WE-GL '!I82</f>
        <v>77129.2520000069</v>
      </c>
      <c r="H649" s="158" t="n">
        <f aca="false">+'WE-GL '!J82</f>
        <v>0</v>
      </c>
      <c r="I649" s="158" t="n">
        <f aca="false">+'WE-GL '!K82</f>
        <v>350683.739</v>
      </c>
      <c r="J649" s="158" t="n">
        <f aca="false">+'WE-GL '!L82</f>
        <v>0</v>
      </c>
      <c r="K649" s="158" t="n">
        <f aca="false">+'WE-GL '!M82</f>
        <v>51178.43</v>
      </c>
      <c r="L649" s="158" t="n">
        <f aca="false">+'WE-GL '!N82</f>
        <v>0</v>
      </c>
      <c r="M649" s="158" t="n">
        <f aca="false">+'WE-GL '!O82</f>
        <v>1039622.209</v>
      </c>
      <c r="N649" s="158" t="n">
        <f aca="false">+'WE-GL '!P82</f>
        <v>0</v>
      </c>
      <c r="O649" s="158" t="n">
        <f aca="false">+'WE-GL '!Q82</f>
        <v>-999085.93</v>
      </c>
      <c r="P649" s="158" t="n">
        <f aca="false">+'WE-GL '!R82</f>
        <v>0</v>
      </c>
      <c r="Q649" s="158" t="n">
        <f aca="false">+'WE-GL '!S82</f>
        <v>-61324.7</v>
      </c>
      <c r="R649" s="158" t="n">
        <f aca="false">+'WE-GL '!T82</f>
        <v>0</v>
      </c>
      <c r="S649" s="158" t="n">
        <f aca="false">+'WE-GL '!U82</f>
        <v>2757.664</v>
      </c>
      <c r="T649" s="158" t="n">
        <f aca="false">+'WE-GL '!V82</f>
        <v>0</v>
      </c>
      <c r="U649" s="158" t="n">
        <f aca="false">+'WE-GL '!W82</f>
        <v>-407958.664</v>
      </c>
      <c r="V649" s="158" t="n">
        <f aca="false">+'WE-GL '!X82</f>
        <v>0</v>
      </c>
      <c r="W649" s="158" t="n">
        <f aca="false">+'WE-GL '!Y82</f>
        <v>400338.382</v>
      </c>
      <c r="X649" s="158" t="n">
        <f aca="false">+'WE-GL '!Z82</f>
        <v>0</v>
      </c>
      <c r="Y649" s="158" t="n">
        <f aca="false">+'WE-GL '!AA82</f>
        <v>14603.492</v>
      </c>
      <c r="Z649" s="158" t="n">
        <f aca="false">+'WE-GL '!AB82</f>
        <v>0</v>
      </c>
      <c r="AA649" s="158" t="n">
        <f aca="false">+'WE-GL '!AC82</f>
        <v>0</v>
      </c>
      <c r="AB649" s="158" t="n">
        <f aca="false">+'WE-GL '!AD82</f>
        <v>0</v>
      </c>
      <c r="AC649" s="160" t="n">
        <f aca="false">+'WE-GL '!AE82</f>
        <v>122.742</v>
      </c>
      <c r="AD649" s="158" t="n">
        <f aca="false">+'WE-GL '!AF82</f>
        <v>0</v>
      </c>
      <c r="AE649" s="160" t="n">
        <f aca="false">+'WE-GL '!AG82</f>
        <v>-122.742</v>
      </c>
      <c r="AF649" s="158" t="n">
        <f aca="false">+'WE-GL '!AH82</f>
        <v>0</v>
      </c>
      <c r="AG649" s="160" t="n">
        <f aca="false">+'WE-GL '!AI82</f>
        <v>-3182.81</v>
      </c>
      <c r="AH649" s="158" t="n">
        <f aca="false">+'WE-GL '!AJ82</f>
        <v>0</v>
      </c>
      <c r="AI649" s="161" t="n">
        <f aca="false">+'WE-GL '!AK82</f>
        <v>122.742</v>
      </c>
      <c r="AJ649" s="158" t="n">
        <f aca="false">+'WE-GL '!AL82</f>
        <v>0</v>
      </c>
      <c r="AK649" s="161" t="n">
        <f aca="false">+'WE-GL '!AM82</f>
        <v>0</v>
      </c>
    </row>
    <row r="650" customFormat="false" ht="12.75" hidden="false" customHeight="false" outlineLevel="0" collapsed="false">
      <c r="D650" s="0" t="s">
        <v>196</v>
      </c>
      <c r="F650" s="162" t="n">
        <f aca="false">+STG_GL!H82</f>
        <v>0</v>
      </c>
      <c r="G650" s="162" t="n">
        <f aca="false">+STG_GL!I82</f>
        <v>0</v>
      </c>
      <c r="H650" s="162" t="n">
        <f aca="false">+STG_GL!J82</f>
        <v>0</v>
      </c>
      <c r="I650" s="162" t="n">
        <f aca="false">+STG_GL!K82</f>
        <v>0</v>
      </c>
      <c r="J650" s="162" t="n">
        <f aca="false">+STG_GL!L82</f>
        <v>0</v>
      </c>
      <c r="K650" s="162" t="n">
        <f aca="false">+STG_GL!M82</f>
        <v>0</v>
      </c>
      <c r="L650" s="162" t="n">
        <f aca="false">+STG_GL!N82</f>
        <v>0</v>
      </c>
      <c r="M650" s="162" t="n">
        <f aca="false">+STG_GL!O82</f>
        <v>-1054468</v>
      </c>
      <c r="N650" s="162" t="n">
        <f aca="false">+STG_GL!P82</f>
        <v>0</v>
      </c>
      <c r="O650" s="162" t="n">
        <f aca="false">+STG_GL!Q82</f>
        <v>9302822</v>
      </c>
      <c r="P650" s="162" t="n">
        <f aca="false">+STG_GL!R82</f>
        <v>0</v>
      </c>
      <c r="Q650" s="162" t="n">
        <f aca="false">+STG_GL!S82</f>
        <v>0</v>
      </c>
      <c r="R650" s="162" t="n">
        <f aca="false">+STG_GL!T82</f>
        <v>0</v>
      </c>
      <c r="S650" s="162" t="n">
        <f aca="false">+STG_GL!U82</f>
        <v>20833</v>
      </c>
      <c r="T650" s="162" t="n">
        <f aca="false">+STG_GL!V82</f>
        <v>0</v>
      </c>
      <c r="U650" s="162" t="n">
        <f aca="false">+STG_GL!W82</f>
        <v>0</v>
      </c>
      <c r="V650" s="162" t="n">
        <f aca="false">+STG_GL!X82</f>
        <v>0</v>
      </c>
      <c r="W650" s="162" t="n">
        <f aca="false">+STG_GL!Y82</f>
        <v>0</v>
      </c>
      <c r="X650" s="162" t="n">
        <f aca="false">+STG_GL!Z82</f>
        <v>0</v>
      </c>
      <c r="Y650" s="162" t="n">
        <f aca="false">+STG_GL!AA82</f>
        <v>-42683</v>
      </c>
      <c r="Z650" s="162" t="n">
        <f aca="false">+STG_GL!AB82</f>
        <v>0</v>
      </c>
      <c r="AA650" s="162" t="n">
        <f aca="false">+STG_GL!AC82</f>
        <v>-24198</v>
      </c>
      <c r="AB650" s="162" t="n">
        <f aca="false">+STG_GL!AD82</f>
        <v>0</v>
      </c>
      <c r="AC650" s="162" t="n">
        <f aca="false">+STG_GL!AE82</f>
        <v>0</v>
      </c>
      <c r="AD650" s="162" t="n">
        <f aca="false">+STG_GL!AF82</f>
        <v>0</v>
      </c>
      <c r="AE650" s="162" t="n">
        <f aca="false">+STG_GL!AG82</f>
        <v>-128650</v>
      </c>
      <c r="AF650" s="162" t="n">
        <f aca="false">+STG_GL!AH82</f>
        <v>0</v>
      </c>
      <c r="AG650" s="162" t="n">
        <f aca="false">+STG_GL!AI82</f>
        <v>0</v>
      </c>
      <c r="AH650" s="162" t="n">
        <f aca="false">+STG_GL!AJ82</f>
        <v>0</v>
      </c>
      <c r="AI650" s="162" t="n">
        <f aca="false">+STG_GL!AK82</f>
        <v>-747115</v>
      </c>
      <c r="AJ650" s="162" t="n">
        <f aca="false">+STG_GL!AL82</f>
        <v>0</v>
      </c>
      <c r="AK650" s="162" t="n">
        <f aca="false">+STG_GL!AM82</f>
        <v>337567</v>
      </c>
    </row>
    <row r="651" customFormat="false" ht="12.75" hidden="false" customHeight="false" outlineLevel="0" collapsed="false">
      <c r="D651" s="0" t="s">
        <v>198</v>
      </c>
      <c r="F651" s="162" t="n">
        <f aca="false">+'TRANSPT_GL '!H82</f>
        <v>0</v>
      </c>
      <c r="G651" s="162" t="n">
        <f aca="false">+'TRANSPT_GL '!I82</f>
        <v>0</v>
      </c>
      <c r="H651" s="162" t="n">
        <f aca="false">+'TRANSPT_GL '!J82</f>
        <v>0</v>
      </c>
      <c r="I651" s="162" t="n">
        <f aca="false">+'TRANSPT_GL '!K82</f>
        <v>0</v>
      </c>
      <c r="J651" s="162" t="n">
        <f aca="false">+'TRANSPT_GL '!L82</f>
        <v>0</v>
      </c>
      <c r="K651" s="162" t="n">
        <f aca="false">+'TRANSPT_GL '!M82</f>
        <v>0</v>
      </c>
      <c r="L651" s="162" t="n">
        <f aca="false">+'TRANSPT_GL '!N82</f>
        <v>0</v>
      </c>
      <c r="M651" s="162" t="n">
        <f aca="false">+'TRANSPT_GL '!O82</f>
        <v>0</v>
      </c>
      <c r="N651" s="162" t="n">
        <f aca="false">+'TRANSPT_GL '!P82</f>
        <v>0</v>
      </c>
      <c r="O651" s="162" t="n">
        <f aca="false">+'TRANSPT_GL '!Q82</f>
        <v>0</v>
      </c>
      <c r="P651" s="162" t="n">
        <f aca="false">+'TRANSPT_GL '!R82</f>
        <v>0</v>
      </c>
      <c r="Q651" s="162" t="n">
        <f aca="false">+'TRANSPT_GL '!S82</f>
        <v>0</v>
      </c>
      <c r="R651" s="162" t="n">
        <f aca="false">+'TRANSPT_GL '!T82</f>
        <v>0</v>
      </c>
      <c r="S651" s="162" t="n">
        <f aca="false">+'TRANSPT_GL '!U82</f>
        <v>0</v>
      </c>
      <c r="T651" s="162" t="n">
        <f aca="false">+'TRANSPT_GL '!V82</f>
        <v>0</v>
      </c>
      <c r="U651" s="162" t="n">
        <f aca="false">+'TRANSPT_GL '!W82</f>
        <v>0</v>
      </c>
      <c r="V651" s="162" t="n">
        <f aca="false">+'TRANSPT_GL '!X82</f>
        <v>0</v>
      </c>
      <c r="W651" s="162" t="n">
        <f aca="false">+'TRANSPT_GL '!Y82</f>
        <v>0</v>
      </c>
      <c r="X651" s="162" t="n">
        <f aca="false">+'TRANSPT_GL '!Z82</f>
        <v>0</v>
      </c>
      <c r="Y651" s="162" t="n">
        <f aca="false">+'TRANSPT_GL '!AA82</f>
        <v>0</v>
      </c>
      <c r="Z651" s="162" t="n">
        <f aca="false">+'TRANSPT_GL '!AB82</f>
        <v>0</v>
      </c>
      <c r="AA651" s="162" t="n">
        <f aca="false">+'TRANSPT_GL '!AC82</f>
        <v>0</v>
      </c>
      <c r="AB651" s="162" t="n">
        <f aca="false">+'TRANSPT_GL '!AD82</f>
        <v>0</v>
      </c>
      <c r="AC651" s="162" t="n">
        <f aca="false">+'TRANSPT_GL '!AE82</f>
        <v>0</v>
      </c>
      <c r="AD651" s="162" t="n">
        <f aca="false">+'TRANSPT_GL '!AF82</f>
        <v>0</v>
      </c>
      <c r="AE651" s="162" t="n">
        <f aca="false">+'TRANSPT_GL '!AG82</f>
        <v>0</v>
      </c>
      <c r="AF651" s="162" t="n">
        <f aca="false">+'TRANSPT_GL '!AH82</f>
        <v>0</v>
      </c>
      <c r="AG651" s="162" t="n">
        <f aca="false">+'TRANSPT_GL '!AI82</f>
        <v>0</v>
      </c>
      <c r="AH651" s="162" t="n">
        <f aca="false">+'TRANSPT_GL '!AJ82</f>
        <v>0</v>
      </c>
      <c r="AI651" s="162" t="n">
        <f aca="false">+'TRANSPT_GL '!AK82</f>
        <v>0</v>
      </c>
      <c r="AJ651" s="162" t="n">
        <f aca="false">+'TRANSPT_GL '!AL82</f>
        <v>0</v>
      </c>
      <c r="AK651" s="162" t="n">
        <f aca="false">+'TRANSPT_GL '!AM82</f>
        <v>0</v>
      </c>
    </row>
    <row r="652" customFormat="false" ht="12.75" hidden="false" customHeight="false" outlineLevel="0" collapsed="false">
      <c r="G652" s="22"/>
    </row>
    <row r="653" customFormat="false" ht="12.75" hidden="false" customHeight="false" outlineLevel="0" collapsed="false">
      <c r="D653" s="0" t="s">
        <v>2</v>
      </c>
    </row>
  </sheetData>
  <mergeCells count="32"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F638:G638"/>
    <mergeCell ref="H638:I638"/>
    <mergeCell ref="J638:K638"/>
    <mergeCell ref="L638:M638"/>
    <mergeCell ref="N638:O638"/>
    <mergeCell ref="P638:Q638"/>
    <mergeCell ref="R638:S638"/>
    <mergeCell ref="T638:U638"/>
    <mergeCell ref="V638:W638"/>
    <mergeCell ref="X638:Y638"/>
    <mergeCell ref="Z638:AA638"/>
    <mergeCell ref="AB638:AC638"/>
    <mergeCell ref="AD638:AE638"/>
    <mergeCell ref="AF638:AG638"/>
    <mergeCell ref="AH638:AI638"/>
    <mergeCell ref="AJ638:AK6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CheckBalance">
                <anchor moveWithCells="true" sizeWithCells="false">
                  <from>
                    <xdr:col>1</xdr:col>
                    <xdr:colOff>348840</xdr:colOff>
                    <xdr:row>0</xdr:row>
                    <xdr:rowOff>48240</xdr:rowOff>
                  </from>
                  <to>
                    <xdr:col>3</xdr:col>
                    <xdr:colOff>1562400</xdr:colOff>
                    <xdr:row>1</xdr:row>
                    <xdr:rowOff>-86040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E29" activePane="bottomRight" state="frozen"/>
      <selection pane="topLeft" activeCell="A1" activeCellId="0" sqref="A1"/>
      <selection pane="topRight" activeCell="E1" activeCellId="0" sqref="E1"/>
      <selection pane="bottomLeft" activeCell="A29" activeCellId="0" sqref="A29"/>
      <selection pane="bottomRight" activeCell="K41" activeCellId="0" sqref="K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4.99"/>
    <col collapsed="false" customWidth="true" hidden="false" outlineLevel="0" max="25" min="6" style="0" width="14.99"/>
  </cols>
  <sheetData>
    <row r="1" customFormat="false" ht="12.75" hidden="false" customHeight="false" outlineLevel="0" collapsed="false">
      <c r="A1" s="73" t="s">
        <v>101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customFormat="false" ht="12.75" hidden="false" customHeight="false" outlineLevel="0" collapsed="false">
      <c r="A2" s="73" t="s">
        <v>102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customFormat="false" ht="12.75" hidden="false" customHeight="false" outlineLevel="0" collapsed="false">
      <c r="A5" s="74" t="str">
        <f aca="false">Check!A5</f>
        <v>PRODUCTION MONTH: 9901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76" t="s">
        <v>103</v>
      </c>
      <c r="E8" s="76"/>
      <c r="F8" s="35" t="s">
        <v>15</v>
      </c>
      <c r="G8" s="35"/>
      <c r="H8" s="35" t="s">
        <v>16</v>
      </c>
      <c r="I8" s="35"/>
      <c r="J8" s="35" t="s">
        <v>34</v>
      </c>
      <c r="K8" s="35"/>
      <c r="L8" s="35" t="s">
        <v>104</v>
      </c>
      <c r="M8" s="35"/>
      <c r="N8" s="35" t="s">
        <v>23</v>
      </c>
      <c r="O8" s="35"/>
      <c r="P8" s="35" t="s">
        <v>21</v>
      </c>
      <c r="Q8" s="35"/>
      <c r="R8" s="35" t="s">
        <v>20</v>
      </c>
      <c r="S8" s="35"/>
      <c r="T8" s="35" t="s">
        <v>24</v>
      </c>
      <c r="U8" s="35"/>
      <c r="V8" s="35" t="s">
        <v>25</v>
      </c>
      <c r="W8" s="35"/>
      <c r="X8" s="35" t="s">
        <v>105</v>
      </c>
      <c r="Y8" s="35"/>
    </row>
    <row r="9" customFormat="false" ht="12.75" hidden="false" customHeight="false" outlineLevel="0" collapsed="false">
      <c r="A9" s="36"/>
      <c r="B9" s="77"/>
      <c r="C9" s="78"/>
      <c r="D9" s="39" t="s">
        <v>39</v>
      </c>
      <c r="E9" s="40" t="s">
        <v>40</v>
      </c>
      <c r="F9" s="41" t="s">
        <v>39</v>
      </c>
      <c r="G9" s="40" t="s">
        <v>40</v>
      </c>
      <c r="H9" s="41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  <c r="N9" s="41" t="s">
        <v>39</v>
      </c>
      <c r="O9" s="40" t="s">
        <v>40</v>
      </c>
      <c r="P9" s="41" t="s">
        <v>39</v>
      </c>
      <c r="Q9" s="40" t="s">
        <v>40</v>
      </c>
      <c r="R9" s="41" t="s">
        <v>39</v>
      </c>
      <c r="S9" s="40" t="s">
        <v>40</v>
      </c>
      <c r="T9" s="41" t="s">
        <v>39</v>
      </c>
      <c r="U9" s="40" t="s">
        <v>40</v>
      </c>
      <c r="V9" s="41" t="s">
        <v>39</v>
      </c>
      <c r="W9" s="40" t="s">
        <v>40</v>
      </c>
      <c r="X9" s="41" t="s">
        <v>39</v>
      </c>
      <c r="Y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47" t="n">
        <f aca="false">F11+H11+J11+L11+N11+P11+R11+T11+V11+X11</f>
        <v>0</v>
      </c>
      <c r="E11" s="47" t="n">
        <f aca="false">G11+I11+K11+M11+O11+Q11+S11+U11+W11+Y11</f>
        <v>574371</v>
      </c>
      <c r="F11" s="13"/>
      <c r="G11" s="47" t="n">
        <v>574371</v>
      </c>
      <c r="H11" s="13"/>
      <c r="I11" s="47"/>
      <c r="J11" s="13"/>
      <c r="K11" s="47"/>
      <c r="L11" s="13"/>
      <c r="M11" s="47"/>
      <c r="N11" s="13"/>
      <c r="O11" s="47"/>
      <c r="P11" s="13"/>
      <c r="Q11" s="47"/>
      <c r="R11" s="13"/>
      <c r="S11" s="47"/>
      <c r="T11" s="13"/>
      <c r="U11" s="47"/>
      <c r="V11" s="13"/>
      <c r="W11" s="47"/>
      <c r="X11" s="13"/>
      <c r="Y11" s="47"/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47" t="n">
        <f aca="false">F12+H12+J12+L12+N12+P12+R12+T12+V12+X12</f>
        <v>0</v>
      </c>
      <c r="E12" s="47" t="n">
        <f aca="false">G12+I12+K12+M12+O12+Q12+S12+U12+W12+Y12</f>
        <v>0</v>
      </c>
      <c r="F12" s="13"/>
      <c r="G12" s="47"/>
      <c r="H12" s="13"/>
      <c r="I12" s="47"/>
      <c r="J12" s="13"/>
      <c r="K12" s="47"/>
      <c r="L12" s="13"/>
      <c r="M12" s="47"/>
      <c r="N12" s="13"/>
      <c r="O12" s="47"/>
      <c r="P12" s="13"/>
      <c r="Q12" s="47"/>
      <c r="R12" s="13"/>
      <c r="S12" s="47"/>
      <c r="T12" s="13"/>
      <c r="U12" s="47"/>
      <c r="V12" s="13"/>
      <c r="W12" s="47"/>
      <c r="X12" s="13"/>
      <c r="Y12" s="47"/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47" t="n">
        <f aca="false">F13+H13+J13+L13+N13+P13+R13+T13+V13+X13</f>
        <v>0</v>
      </c>
      <c r="E13" s="47" t="n">
        <f aca="false">G13+I13+K13+M13+O13+Q13+S13+U13+W13+Y13</f>
        <v>0</v>
      </c>
      <c r="F13" s="13"/>
      <c r="G13" s="47"/>
      <c r="H13" s="13"/>
      <c r="I13" s="47"/>
      <c r="J13" s="13"/>
      <c r="K13" s="47"/>
      <c r="L13" s="13"/>
      <c r="M13" s="47"/>
      <c r="N13" s="13"/>
      <c r="O13" s="47"/>
      <c r="P13" s="13"/>
      <c r="Q13" s="47"/>
      <c r="R13" s="13"/>
      <c r="S13" s="47"/>
      <c r="T13" s="13"/>
      <c r="U13" s="47"/>
      <c r="V13" s="13"/>
      <c r="W13" s="47"/>
      <c r="X13" s="13"/>
      <c r="Y13" s="47"/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47" t="n">
        <f aca="false">F14+H14+J14+L14+N14+P14+R14+T14+V14+X14</f>
        <v>0</v>
      </c>
      <c r="E14" s="47" t="n">
        <f aca="false">G14+I14+K14+M14+O14+Q14+S14+U14+W14+Y14</f>
        <v>0</v>
      </c>
      <c r="F14" s="13"/>
      <c r="G14" s="47"/>
      <c r="H14" s="13"/>
      <c r="I14" s="47"/>
      <c r="J14" s="13"/>
      <c r="K14" s="47"/>
      <c r="L14" s="13"/>
      <c r="M14" s="47"/>
      <c r="N14" s="13"/>
      <c r="O14" s="47"/>
      <c r="P14" s="13"/>
      <c r="Q14" s="47"/>
      <c r="R14" s="13"/>
      <c r="S14" s="47"/>
      <c r="T14" s="13"/>
      <c r="U14" s="47"/>
      <c r="V14" s="13"/>
      <c r="W14" s="47"/>
      <c r="X14" s="13"/>
      <c r="Y14" s="47"/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47" t="n">
        <f aca="false">F15+H15+J15+L15+N15+P15+R15+T15+V15+X15</f>
        <v>0</v>
      </c>
      <c r="E15" s="47" t="n">
        <f aca="false">G15+I15+K15+M15+O15+Q15+S15+U15+W15+Y15</f>
        <v>-3380477.1</v>
      </c>
      <c r="F15" s="13"/>
      <c r="G15" s="47" t="n">
        <f aca="false">-1362171.91-805589.08-638345.11-574371</f>
        <v>-3380477.1</v>
      </c>
      <c r="H15" s="13"/>
      <c r="I15" s="47" t="n">
        <v>0</v>
      </c>
      <c r="J15" s="13"/>
      <c r="K15" s="47"/>
      <c r="L15" s="13"/>
      <c r="M15" s="47"/>
      <c r="N15" s="13"/>
      <c r="O15" s="47" t="n">
        <v>0</v>
      </c>
      <c r="P15" s="13"/>
      <c r="Q15" s="47"/>
      <c r="R15" s="13"/>
      <c r="S15" s="47"/>
      <c r="T15" s="13"/>
      <c r="U15" s="47"/>
      <c r="V15" s="13"/>
      <c r="W15" s="47"/>
      <c r="X15" s="13"/>
      <c r="Y15" s="47"/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0</v>
      </c>
      <c r="E16" s="48" t="n">
        <f aca="false">SUM(E11:E15)</f>
        <v>-2806106.1</v>
      </c>
      <c r="F16" s="17" t="n">
        <f aca="false">SUM(F11:F15)</f>
        <v>0</v>
      </c>
      <c r="G16" s="48" t="n">
        <f aca="false">SUM(G11:G15)</f>
        <v>-2806106.1</v>
      </c>
      <c r="H16" s="17" t="n">
        <f aca="false">SUM(H11:H15)</f>
        <v>0</v>
      </c>
      <c r="I16" s="48" t="n">
        <f aca="false">SUM(I11:I15)</f>
        <v>0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0</v>
      </c>
      <c r="M16" s="48" t="n">
        <f aca="false">SUM(M11:M15)</f>
        <v>0</v>
      </c>
      <c r="N16" s="17" t="n">
        <f aca="false">SUM(N11:N15)</f>
        <v>0</v>
      </c>
      <c r="O16" s="48" t="n">
        <f aca="false">SUM(O11:O15)</f>
        <v>0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47" t="n">
        <f aca="false">F19+H19+J19+L19+N19+P19+R19+T19+V19+X19</f>
        <v>0</v>
      </c>
      <c r="E19" s="47" t="n">
        <f aca="false">G19+I19+K19+M19+O19+Q19+S19+U19+W19+Y19</f>
        <v>0</v>
      </c>
      <c r="F19" s="13"/>
      <c r="G19" s="47" t="n">
        <f aca="false">-14396</f>
        <v>-14396</v>
      </c>
      <c r="H19" s="13"/>
      <c r="I19" s="47" t="n">
        <f aca="false">14396-112497</f>
        <v>-98101</v>
      </c>
      <c r="J19" s="13"/>
      <c r="K19" s="47"/>
      <c r="L19" s="13"/>
      <c r="M19" s="47"/>
      <c r="N19" s="13"/>
      <c r="O19" s="47" t="n">
        <v>112497</v>
      </c>
      <c r="P19" s="13"/>
      <c r="Q19" s="47"/>
      <c r="R19" s="13"/>
      <c r="S19" s="47"/>
      <c r="T19" s="13"/>
      <c r="U19" s="47"/>
      <c r="V19" s="13"/>
      <c r="W19" s="47"/>
      <c r="X19" s="13"/>
      <c r="Y19" s="47"/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47" t="n">
        <f aca="false">F20+H20+J20+L20+N20+P20+R20+T20+V20+X20</f>
        <v>0</v>
      </c>
      <c r="E20" s="47" t="n">
        <f aca="false">G20+I20+K20+M20+O20+Q20+S20+U20+W20+Y20</f>
        <v>0</v>
      </c>
      <c r="F20" s="13"/>
      <c r="G20" s="47"/>
      <c r="H20" s="13"/>
      <c r="I20" s="47"/>
      <c r="J20" s="13"/>
      <c r="K20" s="47"/>
      <c r="L20" s="13"/>
      <c r="M20" s="47"/>
      <c r="N20" s="13"/>
      <c r="O20" s="47"/>
      <c r="P20" s="13"/>
      <c r="Q20" s="47"/>
      <c r="R20" s="13"/>
      <c r="S20" s="47"/>
      <c r="T20" s="13"/>
      <c r="U20" s="47"/>
      <c r="V20" s="13"/>
      <c r="W20" s="47"/>
      <c r="X20" s="13"/>
      <c r="Y20" s="47"/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47" t="n">
        <f aca="false">F21+H21+J21+L21+N21+P21+R21+T21+V21+X21</f>
        <v>0</v>
      </c>
      <c r="E21" s="47" t="n">
        <f aca="false">G21+I21+K21+M21+O21+Q21+S21+U21+W21+Y21</f>
        <v>0</v>
      </c>
      <c r="F21" s="13"/>
      <c r="G21" s="47"/>
      <c r="H21" s="13"/>
      <c r="I21" s="47"/>
      <c r="J21" s="13"/>
      <c r="K21" s="47"/>
      <c r="L21" s="13"/>
      <c r="M21" s="47"/>
      <c r="N21" s="13"/>
      <c r="O21" s="47"/>
      <c r="P21" s="13"/>
      <c r="Q21" s="47"/>
      <c r="R21" s="13"/>
      <c r="S21" s="47"/>
      <c r="T21" s="13"/>
      <c r="U21" s="47"/>
      <c r="V21" s="13"/>
      <c r="W21" s="47"/>
      <c r="X21" s="13"/>
      <c r="Y21" s="47"/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47" t="n">
        <f aca="false">F22+H22+J22+L22+N22+P22+R22+T22+V22+X22</f>
        <v>0</v>
      </c>
      <c r="E22" s="47" t="n">
        <f aca="false">G22+I22+K22+M22+O22+Q22+S22+U22+W22+Y22</f>
        <v>0</v>
      </c>
      <c r="F22" s="13"/>
      <c r="G22" s="47"/>
      <c r="H22" s="13"/>
      <c r="I22" s="47"/>
      <c r="J22" s="13"/>
      <c r="K22" s="47"/>
      <c r="L22" s="13"/>
      <c r="M22" s="47"/>
      <c r="N22" s="13"/>
      <c r="O22" s="47"/>
      <c r="P22" s="13"/>
      <c r="Q22" s="47"/>
      <c r="R22" s="13"/>
      <c r="S22" s="47"/>
      <c r="T22" s="13"/>
      <c r="U22" s="47"/>
      <c r="V22" s="13"/>
      <c r="W22" s="47"/>
      <c r="X22" s="13"/>
      <c r="Y22" s="47"/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47" t="n">
        <f aca="false">F23+H23+J23+L23+N23+P23+R23+T23+V23+X23</f>
        <v>0</v>
      </c>
      <c r="E23" s="47" t="n">
        <f aca="false">G23+I23+K23+M23+O23+Q23+S23+U23+W23+Y23</f>
        <v>0</v>
      </c>
      <c r="F23" s="13"/>
      <c r="G23" s="47"/>
      <c r="H23" s="13"/>
      <c r="I23" s="47"/>
      <c r="J23" s="13"/>
      <c r="K23" s="47"/>
      <c r="L23" s="13"/>
      <c r="M23" s="47"/>
      <c r="N23" s="13"/>
      <c r="O23" s="47"/>
      <c r="P23" s="13"/>
      <c r="Q23" s="47"/>
      <c r="R23" s="13"/>
      <c r="S23" s="47"/>
      <c r="T23" s="13"/>
      <c r="U23" s="47"/>
      <c r="V23" s="13"/>
      <c r="W23" s="47"/>
      <c r="X23" s="13"/>
      <c r="Y23" s="47"/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-14396</v>
      </c>
      <c r="H24" s="17" t="n">
        <f aca="false">SUM(H19:H23)</f>
        <v>0</v>
      </c>
      <c r="I24" s="48" t="n">
        <f aca="false">SUM(I19:I23)</f>
        <v>-98101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0</v>
      </c>
      <c r="M24" s="48" t="n">
        <f aca="false">SUM(M19:M23)</f>
        <v>0</v>
      </c>
      <c r="N24" s="17" t="n">
        <f aca="false">SUM(N19:N23)</f>
        <v>0</v>
      </c>
      <c r="O24" s="48" t="n">
        <f aca="false">SUM(O19:O23)</f>
        <v>112497</v>
      </c>
      <c r="P24" s="17" t="n">
        <f aca="false">SUM(P19:P23)</f>
        <v>0</v>
      </c>
      <c r="Q24" s="48" t="n">
        <f aca="false">SUM(Q19:Q23)</f>
        <v>0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47" t="n">
        <f aca="false">F27+H27+J27+L27+N27+P27+R27+T27+V27+X27</f>
        <v>0</v>
      </c>
      <c r="E27" s="47" t="n">
        <f aca="false">G27+I27+K27+M27+O27+Q27+S27+U27+W27+Y27</f>
        <v>0</v>
      </c>
      <c r="F27" s="13"/>
      <c r="G27" s="47"/>
      <c r="H27" s="13"/>
      <c r="I27" s="47"/>
      <c r="J27" s="13"/>
      <c r="K27" s="47"/>
      <c r="L27" s="13"/>
      <c r="M27" s="47"/>
      <c r="N27" s="13"/>
      <c r="O27" s="47"/>
      <c r="P27" s="13"/>
      <c r="Q27" s="47"/>
      <c r="R27" s="13"/>
      <c r="S27" s="47"/>
      <c r="T27" s="13"/>
      <c r="U27" s="47"/>
      <c r="V27" s="13"/>
      <c r="W27" s="47"/>
      <c r="X27" s="13"/>
      <c r="Y27" s="47"/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47" t="n">
        <f aca="false">F28+H28+J28+L28+N28+P28+R28+T28+V28+X28</f>
        <v>0</v>
      </c>
      <c r="E28" s="47" t="n">
        <f aca="false">G28+I28+K28+M28+O28+Q28+S28+U28+W28+Y28</f>
        <v>0</v>
      </c>
      <c r="F28" s="13"/>
      <c r="G28" s="47"/>
      <c r="H28" s="13"/>
      <c r="I28" s="47"/>
      <c r="J28" s="13"/>
      <c r="K28" s="47"/>
      <c r="L28" s="13"/>
      <c r="M28" s="47"/>
      <c r="N28" s="13"/>
      <c r="O28" s="47"/>
      <c r="P28" s="13"/>
      <c r="Q28" s="47"/>
      <c r="R28" s="13"/>
      <c r="S28" s="47"/>
      <c r="T28" s="13"/>
      <c r="U28" s="47"/>
      <c r="V28" s="13"/>
      <c r="W28" s="47"/>
      <c r="X28" s="13"/>
      <c r="Y28" s="47"/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47" t="n">
        <f aca="false">F32+H32+J32+L32+N32+P32+R32+T32+V32+X32</f>
        <v>0</v>
      </c>
      <c r="E32" s="47" t="n">
        <f aca="false">G32+I32+K32+M32+O32+Q32+S32+U32+W32+Y32</f>
        <v>0</v>
      </c>
      <c r="F32" s="13"/>
      <c r="G32" s="47"/>
      <c r="H32" s="13"/>
      <c r="I32" s="47"/>
      <c r="J32" s="13"/>
      <c r="K32" s="47"/>
      <c r="L32" s="13"/>
      <c r="M32" s="47"/>
      <c r="N32" s="13"/>
      <c r="O32" s="47"/>
      <c r="P32" s="13"/>
      <c r="Q32" s="47"/>
      <c r="R32" s="13"/>
      <c r="S32" s="47"/>
      <c r="T32" s="13"/>
      <c r="U32" s="47"/>
      <c r="V32" s="13"/>
      <c r="W32" s="47"/>
      <c r="X32" s="13"/>
      <c r="Y32" s="47"/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47" t="n">
        <f aca="false">F33+H33+J33+L33+N33+P33+R33+T33+V33+X33</f>
        <v>0</v>
      </c>
      <c r="E33" s="47" t="n">
        <f aca="false">G33+I33+K33+M33+O33+Q33+S33+U33+W33+Y33</f>
        <v>0</v>
      </c>
      <c r="F33" s="13"/>
      <c r="G33" s="47"/>
      <c r="H33" s="13"/>
      <c r="I33" s="47"/>
      <c r="J33" s="13"/>
      <c r="K33" s="47"/>
      <c r="L33" s="13"/>
      <c r="M33" s="47"/>
      <c r="N33" s="13"/>
      <c r="O33" s="47"/>
      <c r="P33" s="13"/>
      <c r="Q33" s="47"/>
      <c r="R33" s="13"/>
      <c r="S33" s="47"/>
      <c r="T33" s="13"/>
      <c r="U33" s="47"/>
      <c r="V33" s="13"/>
      <c r="W33" s="47"/>
      <c r="X33" s="13"/>
      <c r="Y33" s="47"/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47" t="n">
        <f aca="false">F34+H34+J34+L34+N34+P34+R34+T34+V34+X34</f>
        <v>0</v>
      </c>
      <c r="E34" s="47" t="n">
        <f aca="false">G34+I34+K34+M34+O34+Q34+S34+U34+W34+Y34</f>
        <v>0</v>
      </c>
      <c r="F34" s="13"/>
      <c r="G34" s="47"/>
      <c r="H34" s="13"/>
      <c r="I34" s="47"/>
      <c r="J34" s="13"/>
      <c r="K34" s="47"/>
      <c r="L34" s="13"/>
      <c r="M34" s="47"/>
      <c r="N34" s="13"/>
      <c r="O34" s="47"/>
      <c r="P34" s="13"/>
      <c r="Q34" s="47"/>
      <c r="R34" s="13"/>
      <c r="S34" s="47"/>
      <c r="T34" s="13"/>
      <c r="U34" s="47"/>
      <c r="V34" s="13"/>
      <c r="W34" s="47"/>
      <c r="X34" s="13"/>
      <c r="Y34" s="47"/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47" t="n">
        <f aca="false">F35+H35+J35+L35+N35+P35+R35+T35+V35+X35</f>
        <v>0</v>
      </c>
      <c r="E35" s="47" t="n">
        <f aca="false">G35+I35+K35+M35+O35+Q35+S35+U35+W35+Y35</f>
        <v>0</v>
      </c>
      <c r="F35" s="13"/>
      <c r="G35" s="47"/>
      <c r="H35" s="13"/>
      <c r="I35" s="47"/>
      <c r="J35" s="13"/>
      <c r="K35" s="47"/>
      <c r="L35" s="13"/>
      <c r="M35" s="47"/>
      <c r="N35" s="13"/>
      <c r="O35" s="47"/>
      <c r="P35" s="13"/>
      <c r="Q35" s="47"/>
      <c r="R35" s="13"/>
      <c r="S35" s="47"/>
      <c r="T35" s="13"/>
      <c r="U35" s="47"/>
      <c r="V35" s="13"/>
      <c r="W35" s="47"/>
      <c r="X35" s="13"/>
      <c r="Y35" s="47"/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SUM(F32:F34)</f>
        <v>0</v>
      </c>
      <c r="G36" s="48" t="n">
        <f aca="false">SUM(G32:G34)</f>
        <v>0</v>
      </c>
      <c r="H36" s="17" t="n">
        <f aca="false">SUM(H32:H34)</f>
        <v>0</v>
      </c>
      <c r="I36" s="48" t="n">
        <f aca="false">SUM(I32:I34)</f>
        <v>0</v>
      </c>
      <c r="J36" s="17" t="n">
        <f aca="false">SUM(J32:J34)</f>
        <v>0</v>
      </c>
      <c r="K36" s="48" t="n">
        <f aca="false">SUM(K32:K34)</f>
        <v>0</v>
      </c>
      <c r="L36" s="17" t="n">
        <f aca="false">SUM(L32:L34)</f>
        <v>0</v>
      </c>
      <c r="M36" s="48" t="n">
        <f aca="false">SUM(M32:M34)</f>
        <v>0</v>
      </c>
      <c r="N36" s="17" t="n">
        <f aca="false">SUM(N32:N34)</f>
        <v>0</v>
      </c>
      <c r="O36" s="48" t="n">
        <f aca="false">SUM(O32:O34)</f>
        <v>0</v>
      </c>
      <c r="P36" s="17" t="n">
        <f aca="false">SUM(P32:P34)</f>
        <v>0</v>
      </c>
      <c r="Q36" s="48" t="n">
        <f aca="false">SUM(Q32:Q34)</f>
        <v>0</v>
      </c>
      <c r="R36" s="17" t="n">
        <f aca="false">SUM(R32:R34)</f>
        <v>0</v>
      </c>
      <c r="S36" s="48" t="n">
        <f aca="false">SUM(S32:S34)</f>
        <v>0</v>
      </c>
      <c r="T36" s="17" t="n">
        <f aca="false">SUM(T32:T34)</f>
        <v>0</v>
      </c>
      <c r="U36" s="48" t="n">
        <f aca="false">SUM(U32:U34)</f>
        <v>0</v>
      </c>
      <c r="V36" s="17" t="n">
        <f aca="false">SUM(V32:V34)</f>
        <v>0</v>
      </c>
      <c r="W36" s="48" t="n">
        <f aca="false">SUM(W32:W34)</f>
        <v>0</v>
      </c>
      <c r="X36" s="17" t="n">
        <f aca="false">SUM(X32:X34)</f>
        <v>0</v>
      </c>
      <c r="Y36" s="48" t="n">
        <f aca="false">SUM(Y32:Y34)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47" t="n">
        <f aca="false">F39+H39+J39+L39+N39+P39+R39+T39+V39+X39</f>
        <v>0</v>
      </c>
      <c r="E39" s="47" t="n">
        <f aca="false">G39+I39+K39+M39+O39+Q39+S39+U39+W39+Y39</f>
        <v>0</v>
      </c>
      <c r="F39" s="13"/>
      <c r="G39" s="47"/>
      <c r="H39" s="13"/>
      <c r="I39" s="47"/>
      <c r="J39" s="13"/>
      <c r="K39" s="47"/>
      <c r="L39" s="13"/>
      <c r="M39" s="47"/>
      <c r="N39" s="13"/>
      <c r="O39" s="47"/>
      <c r="P39" s="13"/>
      <c r="Q39" s="47"/>
      <c r="R39" s="13"/>
      <c r="S39" s="47"/>
      <c r="T39" s="13"/>
      <c r="U39" s="47"/>
      <c r="V39" s="13"/>
      <c r="W39" s="47"/>
      <c r="X39" s="13"/>
      <c r="Y39" s="47"/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47" t="n">
        <f aca="false">F40+H40+J40+L40+N40+P40+R40+T40+V40+X40</f>
        <v>0</v>
      </c>
      <c r="E40" s="47" t="n">
        <f aca="false">G40+I40+K40+M40+O40+Q40+S40+U40+W40+Y40</f>
        <v>0</v>
      </c>
      <c r="F40" s="13"/>
      <c r="G40" s="47"/>
      <c r="H40" s="13"/>
      <c r="I40" s="47"/>
      <c r="J40" s="13"/>
      <c r="K40" s="47"/>
      <c r="L40" s="13"/>
      <c r="M40" s="47"/>
      <c r="N40" s="13"/>
      <c r="O40" s="47"/>
      <c r="P40" s="13"/>
      <c r="Q40" s="47"/>
      <c r="R40" s="13"/>
      <c r="S40" s="47"/>
      <c r="T40" s="13"/>
      <c r="U40" s="47"/>
      <c r="V40" s="13"/>
      <c r="W40" s="47"/>
      <c r="X40" s="13"/>
      <c r="Y40" s="47"/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47" t="n">
        <f aca="false">F41+H41+J41+L41+N41+P41+R41+T41+V41+X41</f>
        <v>0</v>
      </c>
      <c r="E41" s="47" t="n">
        <f aca="false">G41+I41+K41+M41+O41+Q41+S41+U41+W41+Y41</f>
        <v>0</v>
      </c>
      <c r="F41" s="13"/>
      <c r="G41" s="47"/>
      <c r="H41" s="13"/>
      <c r="I41" s="47" t="n">
        <f aca="false">79030+199596</f>
        <v>278626</v>
      </c>
      <c r="J41" s="13"/>
      <c r="K41" s="47"/>
      <c r="L41" s="13"/>
      <c r="M41" s="47"/>
      <c r="N41" s="13"/>
      <c r="O41" s="47"/>
      <c r="P41" s="13"/>
      <c r="Q41" s="47"/>
      <c r="R41" s="13"/>
      <c r="S41" s="47" t="n">
        <f aca="false">964202+191520</f>
        <v>1155722</v>
      </c>
      <c r="T41" s="13"/>
      <c r="U41" s="47" t="n">
        <f aca="false">-1434348</f>
        <v>-1434348</v>
      </c>
      <c r="V41" s="13"/>
      <c r="W41" s="47"/>
      <c r="X41" s="13"/>
      <c r="Y41" s="47"/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278626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1155722</v>
      </c>
      <c r="T42" s="17" t="n">
        <f aca="false">SUM(T40:T41)</f>
        <v>0</v>
      </c>
      <c r="U42" s="48" t="n">
        <f aca="false">SUM(U40:U41)</f>
        <v>-1434348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278626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1155722</v>
      </c>
      <c r="T43" s="17" t="n">
        <f aca="false">T42+T39</f>
        <v>0</v>
      </c>
      <c r="U43" s="48" t="n">
        <f aca="false">U42+U39</f>
        <v>-1434348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47" t="n">
        <f aca="false">F45+H45+J45+L45+N45+P45+R45+T45+V45+X45</f>
        <v>0</v>
      </c>
      <c r="E45" s="47" t="n">
        <f aca="false">G45+I45+K45+M45+O45+Q45+S45+U45+W45+Y45</f>
        <v>0</v>
      </c>
      <c r="F45" s="13"/>
      <c r="G45" s="47"/>
      <c r="H45" s="13"/>
      <c r="I45" s="47"/>
      <c r="J45" s="13"/>
      <c r="K45" s="47"/>
      <c r="L45" s="13"/>
      <c r="M45" s="47"/>
      <c r="N45" s="13"/>
      <c r="O45" s="47"/>
      <c r="P45" s="13"/>
      <c r="Q45" s="47"/>
      <c r="R45" s="13"/>
      <c r="S45" s="47"/>
      <c r="T45" s="13"/>
      <c r="U45" s="47"/>
      <c r="V45" s="13"/>
      <c r="W45" s="47"/>
      <c r="X45" s="13"/>
      <c r="Y45" s="47"/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47" t="n">
        <f aca="false">F47+H47+J47+L47+N47+P47+R47+T47+V47+X47</f>
        <v>0</v>
      </c>
      <c r="E47" s="47" t="n">
        <f aca="false">G47+I47+K47+M47+O47+Q47+S47+U47+W47+Y47</f>
        <v>0</v>
      </c>
      <c r="F47" s="13"/>
      <c r="G47" s="47"/>
      <c r="H47" s="13"/>
      <c r="I47" s="47"/>
      <c r="J47" s="13"/>
      <c r="K47" s="47"/>
      <c r="L47" s="13"/>
      <c r="M47" s="47"/>
      <c r="N47" s="13"/>
      <c r="O47" s="47"/>
      <c r="P47" s="13"/>
      <c r="Q47" s="47"/>
      <c r="R47" s="13"/>
      <c r="S47" s="47"/>
      <c r="T47" s="13"/>
      <c r="U47" s="47"/>
      <c r="V47" s="13"/>
      <c r="W47" s="47"/>
      <c r="X47" s="13"/>
      <c r="Y47" s="47"/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47" t="n">
        <f aca="false">F49+H49+J49+L49+N49+P49+R49+T49+V49+X49</f>
        <v>0</v>
      </c>
      <c r="E49" s="47" t="n">
        <f aca="false">G49+I49+K49+M49+O49+Q49+S49+U49+W49+Y49</f>
        <v>0</v>
      </c>
      <c r="F49" s="13"/>
      <c r="G49" s="47"/>
      <c r="H49" s="13"/>
      <c r="I49" s="47"/>
      <c r="J49" s="13"/>
      <c r="K49" s="47"/>
      <c r="L49" s="13"/>
      <c r="M49" s="47"/>
      <c r="N49" s="13"/>
      <c r="O49" s="47"/>
      <c r="P49" s="13"/>
      <c r="Q49" s="47"/>
      <c r="R49" s="13"/>
      <c r="S49" s="47"/>
      <c r="T49" s="13"/>
      <c r="U49" s="47"/>
      <c r="V49" s="13"/>
      <c r="W49" s="47"/>
      <c r="X49" s="13"/>
      <c r="Y49" s="47"/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47" t="n">
        <f aca="false">F51+H51+J51+L51+N51+P51+R51+T51+V51+X51</f>
        <v>0</v>
      </c>
      <c r="E51" s="47" t="n">
        <f aca="false">G51+I51+K51+M51+O51+Q51+S51+U51+W51+Y51</f>
        <v>0</v>
      </c>
      <c r="F51" s="13"/>
      <c r="G51" s="47"/>
      <c r="H51" s="13"/>
      <c r="I51" s="47"/>
      <c r="J51" s="13"/>
      <c r="K51" s="47"/>
      <c r="L51" s="13"/>
      <c r="M51" s="47"/>
      <c r="N51" s="13"/>
      <c r="O51" s="47"/>
      <c r="P51" s="13"/>
      <c r="Q51" s="47"/>
      <c r="R51" s="13"/>
      <c r="S51" s="47"/>
      <c r="T51" s="13"/>
      <c r="U51" s="47"/>
      <c r="V51" s="13"/>
      <c r="W51" s="47"/>
      <c r="X51" s="13"/>
      <c r="Y51" s="47"/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47" t="n">
        <f aca="false">F54+H54+J54+L54+N54+P54+R54+T54+V54+X54</f>
        <v>0</v>
      </c>
      <c r="E54" s="47" t="n">
        <f aca="false">G54+I54+K54+M54+O54+Q54+S54+U54+W54+Y54</f>
        <v>0</v>
      </c>
      <c r="F54" s="13"/>
      <c r="G54" s="47"/>
      <c r="H54" s="13"/>
      <c r="I54" s="47"/>
      <c r="J54" s="13"/>
      <c r="K54" s="47"/>
      <c r="L54" s="13"/>
      <c r="M54" s="47"/>
      <c r="N54" s="13"/>
      <c r="O54" s="47"/>
      <c r="P54" s="13"/>
      <c r="Q54" s="47"/>
      <c r="R54" s="13"/>
      <c r="S54" s="47"/>
      <c r="T54" s="13"/>
      <c r="U54" s="47"/>
      <c r="V54" s="13"/>
      <c r="W54" s="47"/>
      <c r="X54" s="13"/>
      <c r="Y54" s="47"/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47" t="n">
        <f aca="false">F55+H55+J55+L55+N55+P55+R55+T55+V55+X55</f>
        <v>0</v>
      </c>
      <c r="E55" s="47" t="n">
        <f aca="false">G55+I55+K55+M55+O55+Q55+S55+U55+W55+Y55</f>
        <v>2903167.1</v>
      </c>
      <c r="F55" s="13"/>
      <c r="G55" s="47" t="n">
        <f aca="false">1362171.91+97061</f>
        <v>1459232.91</v>
      </c>
      <c r="H55" s="13"/>
      <c r="I55" s="47" t="n">
        <v>638345.11</v>
      </c>
      <c r="J55" s="13"/>
      <c r="K55" s="47"/>
      <c r="L55" s="13"/>
      <c r="M55" s="47"/>
      <c r="N55" s="13"/>
      <c r="O55" s="47" t="n">
        <v>805589.08</v>
      </c>
      <c r="P55" s="13"/>
      <c r="Q55" s="47"/>
      <c r="R55" s="13"/>
      <c r="S55" s="47"/>
      <c r="T55" s="13"/>
      <c r="U55" s="47"/>
      <c r="V55" s="13"/>
      <c r="W55" s="47"/>
      <c r="X55" s="13"/>
      <c r="Y55" s="47"/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48" t="n">
        <f aca="false">SUM(E54:E55)</f>
        <v>2903167.1</v>
      </c>
      <c r="F56" s="17" t="n">
        <f aca="false">SUM(F54:F55)</f>
        <v>0</v>
      </c>
      <c r="G56" s="48" t="n">
        <f aca="false">SUM(G54:G55)</f>
        <v>1459232.91</v>
      </c>
      <c r="H56" s="17" t="n">
        <f aca="false">SUM(H54:H55)</f>
        <v>0</v>
      </c>
      <c r="I56" s="48" t="n">
        <f aca="false">SUM(I54:I55)</f>
        <v>638345.11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  <c r="N56" s="17" t="n">
        <f aca="false">SUM(N54:N55)</f>
        <v>0</v>
      </c>
      <c r="O56" s="48" t="n">
        <f aca="false">SUM(O54:O55)</f>
        <v>805589.08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47" t="n">
        <f aca="false">F59+H59+J59+L59+N59+P59+R59+T59+V59+X59</f>
        <v>0</v>
      </c>
      <c r="E59" s="47" t="n">
        <f aca="false">G59+I59+K59+M59+O59+Q59+S59+U59+W59+Y59</f>
        <v>0</v>
      </c>
      <c r="F59" s="13"/>
      <c r="G59" s="47"/>
      <c r="H59" s="13"/>
      <c r="I59" s="47"/>
      <c r="J59" s="13"/>
      <c r="K59" s="47"/>
      <c r="L59" s="13"/>
      <c r="M59" s="47"/>
      <c r="N59" s="13"/>
      <c r="O59" s="47"/>
      <c r="P59" s="13"/>
      <c r="Q59" s="47"/>
      <c r="R59" s="13"/>
      <c r="S59" s="47"/>
      <c r="T59" s="13"/>
      <c r="U59" s="47"/>
      <c r="V59" s="13"/>
      <c r="W59" s="47"/>
      <c r="X59" s="13"/>
      <c r="Y59" s="47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47" t="n">
        <f aca="false">F60+H60+J60+L60+N60+P60+R60+T60+V60+X60</f>
        <v>0</v>
      </c>
      <c r="E60" s="47" t="n">
        <f aca="false">G60+I60+K60+M60+O60+Q60+S60+U60+W60+Y60</f>
        <v>0</v>
      </c>
      <c r="F60" s="13"/>
      <c r="G60" s="47"/>
      <c r="H60" s="13"/>
      <c r="I60" s="47"/>
      <c r="J60" s="13"/>
      <c r="K60" s="47"/>
      <c r="L60" s="13"/>
      <c r="M60" s="47"/>
      <c r="N60" s="13"/>
      <c r="O60" s="47"/>
      <c r="P60" s="13"/>
      <c r="Q60" s="47"/>
      <c r="R60" s="13"/>
      <c r="S60" s="47"/>
      <c r="T60" s="13"/>
      <c r="U60" s="47"/>
      <c r="V60" s="13"/>
      <c r="W60" s="47"/>
      <c r="X60" s="13"/>
      <c r="Y60" s="47"/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47" t="n">
        <f aca="false">F64+H64+J64+L64+N64+P64+R64+T64+V64+X64</f>
        <v>0</v>
      </c>
      <c r="E64" s="47" t="n">
        <f aca="false">G64+I64+K64+M64+O64+Q64+S64+U64+W64+Y64</f>
        <v>0</v>
      </c>
      <c r="F64" s="13"/>
      <c r="G64" s="47"/>
      <c r="H64" s="13"/>
      <c r="I64" s="47"/>
      <c r="J64" s="13"/>
      <c r="K64" s="47"/>
      <c r="L64" s="13"/>
      <c r="M64" s="47"/>
      <c r="N64" s="13"/>
      <c r="O64" s="47"/>
      <c r="P64" s="13"/>
      <c r="Q64" s="47"/>
      <c r="R64" s="13"/>
      <c r="S64" s="47" t="n">
        <v>93300</v>
      </c>
      <c r="T64" s="13"/>
      <c r="U64" s="47" t="n">
        <v>-93300</v>
      </c>
      <c r="V64" s="13"/>
      <c r="W64" s="47"/>
      <c r="X64" s="13"/>
      <c r="Y64" s="47"/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47" t="n">
        <f aca="false">F65+H65+J65+L65+N65+P65+R65+T65+V65+X65</f>
        <v>0</v>
      </c>
      <c r="E65" s="47" t="n">
        <f aca="false">G65+I65+K65+M65+O65+Q65+S65+U65+W65+Y65</f>
        <v>0</v>
      </c>
      <c r="F65" s="13"/>
      <c r="G65" s="47"/>
      <c r="H65" s="13"/>
      <c r="I65" s="47"/>
      <c r="J65" s="13"/>
      <c r="K65" s="47" t="n">
        <v>-170000</v>
      </c>
      <c r="L65" s="13"/>
      <c r="M65" s="47"/>
      <c r="N65" s="13"/>
      <c r="O65" s="47"/>
      <c r="P65" s="13"/>
      <c r="Q65" s="47"/>
      <c r="R65" s="13"/>
      <c r="S65" s="47"/>
      <c r="T65" s="13"/>
      <c r="U65" s="47" t="n">
        <v>170000</v>
      </c>
      <c r="V65" s="13"/>
      <c r="W65" s="47"/>
      <c r="X65" s="13"/>
      <c r="Y65" s="47"/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-170000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93300</v>
      </c>
      <c r="T66" s="17" t="n">
        <f aca="false">SUM(T64:T65)</f>
        <v>0</v>
      </c>
      <c r="U66" s="48" t="n">
        <f aca="false">SUM(U64:U65)</f>
        <v>76700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47" t="n">
        <f aca="false">F70+H70+J70+L70+N70+P70+R70+T70+V70+X70</f>
        <v>0</v>
      </c>
      <c r="E70" s="47" t="n">
        <f aca="false">G70+I70+K70+M70+O70+Q70+S70+U70+W70+Y70</f>
        <v>0</v>
      </c>
      <c r="F70" s="13"/>
      <c r="G70" s="47"/>
      <c r="H70" s="13"/>
      <c r="I70" s="47"/>
      <c r="J70" s="13"/>
      <c r="K70" s="47"/>
      <c r="L70" s="13"/>
      <c r="M70" s="47"/>
      <c r="N70" s="13"/>
      <c r="O70" s="47"/>
      <c r="P70" s="13"/>
      <c r="Q70" s="47"/>
      <c r="R70" s="13"/>
      <c r="S70" s="47"/>
      <c r="T70" s="13"/>
      <c r="U70" s="47"/>
      <c r="V70" s="13"/>
      <c r="W70" s="47"/>
      <c r="X70" s="13"/>
      <c r="Y70" s="47"/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47" t="n">
        <f aca="false">F71+H71+J71+L71+N71+P71+R71+T71+V71+X71</f>
        <v>0</v>
      </c>
      <c r="E71" s="47" t="n">
        <f aca="false">G71+I71+K71+M71+O71+Q71+S71+U71+W71+Y71</f>
        <v>0</v>
      </c>
      <c r="F71" s="13"/>
      <c r="G71" s="47"/>
      <c r="H71" s="13"/>
      <c r="I71" s="47"/>
      <c r="J71" s="13"/>
      <c r="K71" s="47"/>
      <c r="L71" s="13"/>
      <c r="M71" s="47"/>
      <c r="N71" s="13"/>
      <c r="O71" s="47"/>
      <c r="P71" s="13"/>
      <c r="Q71" s="47"/>
      <c r="R71" s="13"/>
      <c r="S71" s="47"/>
      <c r="T71" s="13"/>
      <c r="U71" s="47"/>
      <c r="V71" s="13"/>
      <c r="W71" s="47"/>
      <c r="X71" s="13"/>
      <c r="Y71" s="47"/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47" t="n">
        <f aca="false">F73+H73+J73+L73+N73+P73+R73+T73+V73+X73</f>
        <v>0</v>
      </c>
      <c r="E73" s="47" t="n">
        <f aca="false">G73+I73+K73+M73+O73+Q73+S73+U73+W73+Y73</f>
        <v>0</v>
      </c>
      <c r="F73" s="13"/>
      <c r="G73" s="47"/>
      <c r="H73" s="13"/>
      <c r="I73" s="47"/>
      <c r="J73" s="13"/>
      <c r="K73" s="47"/>
      <c r="L73" s="13"/>
      <c r="M73" s="47"/>
      <c r="N73" s="13"/>
      <c r="O73" s="47"/>
      <c r="P73" s="13"/>
      <c r="Q73" s="47"/>
      <c r="R73" s="13"/>
      <c r="S73" s="47"/>
      <c r="T73" s="13"/>
      <c r="U73" s="47"/>
      <c r="V73" s="13"/>
      <c r="W73" s="47"/>
      <c r="X73" s="13"/>
      <c r="Y73" s="47"/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47" t="n">
        <f aca="false">F74+H74+J74+L74+N74+P74+R74+T74+V74+X74</f>
        <v>0</v>
      </c>
      <c r="E74" s="47" t="n">
        <f aca="false">G74+I74+K74+M74+O74+Q74+S74+U74+W74+Y74</f>
        <v>-97061</v>
      </c>
      <c r="F74" s="13"/>
      <c r="G74" s="47" t="n">
        <f aca="false">-145662-97061</f>
        <v>-242723</v>
      </c>
      <c r="H74" s="13"/>
      <c r="I74" s="47"/>
      <c r="J74" s="13"/>
      <c r="K74" s="47"/>
      <c r="L74" s="13"/>
      <c r="M74" s="47"/>
      <c r="N74" s="13"/>
      <c r="O74" s="47" t="n">
        <f aca="false">38230+17360</f>
        <v>55590</v>
      </c>
      <c r="P74" s="13"/>
      <c r="Q74" s="47" t="n">
        <v>254800</v>
      </c>
      <c r="R74" s="13"/>
      <c r="S74" s="47" t="n">
        <f aca="false">-254800+70113</f>
        <v>-184687</v>
      </c>
      <c r="T74" s="13"/>
      <c r="U74" s="47" t="n">
        <f aca="false">254800-70113-38230-17360-254800+145662</f>
        <v>19959</v>
      </c>
      <c r="V74" s="13"/>
      <c r="W74" s="47"/>
      <c r="X74" s="13"/>
      <c r="Y74" s="47"/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47" t="n">
        <f aca="false">F75+H75+J75+L75+N75+P75+R75+T75+V75+X75</f>
        <v>0</v>
      </c>
      <c r="E75" s="47" t="n">
        <f aca="false">G75+I75+K75+M75+O75+Q75+S75+U75+W75+Y75</f>
        <v>0</v>
      </c>
      <c r="F75" s="13"/>
      <c r="G75" s="47"/>
      <c r="H75" s="13"/>
      <c r="I75" s="47"/>
      <c r="J75" s="13"/>
      <c r="K75" s="47"/>
      <c r="L75" s="13"/>
      <c r="M75" s="47"/>
      <c r="N75" s="13"/>
      <c r="O75" s="47"/>
      <c r="P75" s="13"/>
      <c r="Q75" s="47"/>
      <c r="R75" s="13"/>
      <c r="S75" s="47"/>
      <c r="T75" s="13"/>
      <c r="U75" s="47"/>
      <c r="V75" s="13"/>
      <c r="W75" s="47"/>
      <c r="X75" s="13"/>
      <c r="Y75" s="47"/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47" t="n">
        <f aca="false">F76+H76+J76+L76+N76+P76+R76+T76+V76+X76</f>
        <v>0</v>
      </c>
      <c r="E76" s="47" t="n">
        <f aca="false">G76+I76+K76+M76+O76+Q76+S76+U76+W76+Y76</f>
        <v>0</v>
      </c>
      <c r="F76" s="13"/>
      <c r="G76" s="47"/>
      <c r="H76" s="13"/>
      <c r="I76" s="47"/>
      <c r="J76" s="13"/>
      <c r="K76" s="47"/>
      <c r="L76" s="13"/>
      <c r="M76" s="47"/>
      <c r="N76" s="13"/>
      <c r="O76" s="47"/>
      <c r="P76" s="13"/>
      <c r="Q76" s="47"/>
      <c r="R76" s="13"/>
      <c r="S76" s="47"/>
      <c r="T76" s="13"/>
      <c r="U76" s="47"/>
      <c r="V76" s="13"/>
      <c r="W76" s="47"/>
      <c r="X76" s="13"/>
      <c r="Y76" s="47"/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47" t="n">
        <f aca="false">F77+H77+J77+L77+N77+P77+R77+T77+V77+X77</f>
        <v>0</v>
      </c>
      <c r="E77" s="47" t="n">
        <f aca="false">G77+I77+K77+M77+O77+Q77+S77+U77+W77+Y77</f>
        <v>0</v>
      </c>
      <c r="F77" s="13"/>
      <c r="G77" s="47"/>
      <c r="H77" s="13"/>
      <c r="I77" s="47" t="n">
        <v>-240000</v>
      </c>
      <c r="J77" s="13"/>
      <c r="K77" s="47"/>
      <c r="L77" s="13"/>
      <c r="M77" s="47"/>
      <c r="N77" s="13"/>
      <c r="O77" s="47"/>
      <c r="P77" s="13"/>
      <c r="Q77" s="47"/>
      <c r="R77" s="13"/>
      <c r="S77" s="47"/>
      <c r="T77" s="13"/>
      <c r="U77" s="47" t="n">
        <v>240000</v>
      </c>
      <c r="V77" s="13"/>
      <c r="W77" s="47"/>
      <c r="X77" s="13"/>
      <c r="Y77" s="47"/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47" t="n">
        <f aca="false">F78+H78+J78+L78+N78+P78+R78+T78+V78+X78</f>
        <v>0</v>
      </c>
      <c r="E78" s="47" t="n">
        <f aca="false">G78+I78+K78+M78+O78+Q78+S78+U78+W78+Y78</f>
        <v>0</v>
      </c>
      <c r="F78" s="13"/>
      <c r="G78" s="47"/>
      <c r="H78" s="13"/>
      <c r="I78" s="47"/>
      <c r="J78" s="13"/>
      <c r="K78" s="47"/>
      <c r="L78" s="13"/>
      <c r="M78" s="47"/>
      <c r="N78" s="13"/>
      <c r="O78" s="47"/>
      <c r="P78" s="13"/>
      <c r="Q78" s="47"/>
      <c r="R78" s="13"/>
      <c r="S78" s="47"/>
      <c r="T78" s="13"/>
      <c r="U78" s="47"/>
      <c r="V78" s="13"/>
      <c r="W78" s="47"/>
      <c r="X78" s="13"/>
      <c r="Y78" s="47"/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47" t="n">
        <f aca="false">F79+H79+J79+L79+N79+P79+R79+T79+V79+X79</f>
        <v>0</v>
      </c>
      <c r="E79" s="47" t="n">
        <f aca="false">G79+I79+K79+M79+O79+Q79+S79+U79+W79+Y79</f>
        <v>0</v>
      </c>
      <c r="F79" s="13"/>
      <c r="G79" s="47"/>
      <c r="H79" s="13"/>
      <c r="I79" s="47"/>
      <c r="J79" s="13"/>
      <c r="K79" s="47"/>
      <c r="L79" s="13"/>
      <c r="M79" s="47"/>
      <c r="N79" s="13"/>
      <c r="O79" s="47"/>
      <c r="P79" s="13"/>
      <c r="Q79" s="47"/>
      <c r="R79" s="13"/>
      <c r="S79" s="47"/>
      <c r="T79" s="13"/>
      <c r="U79" s="47"/>
      <c r="V79" s="13"/>
      <c r="W79" s="47"/>
      <c r="X79" s="13"/>
      <c r="Y79" s="47"/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47" t="n">
        <f aca="false">F80+H80+J80+L80+N80+P80+R80+T80+V80+X80</f>
        <v>0</v>
      </c>
      <c r="E80" s="47" t="n">
        <f aca="false">G80+I80+K80+M80+O80+Q80+S80+U80+W80+Y80</f>
        <v>0</v>
      </c>
      <c r="F80" s="13"/>
      <c r="G80" s="47"/>
      <c r="H80" s="13"/>
      <c r="I80" s="47"/>
      <c r="J80" s="13"/>
      <c r="K80" s="47"/>
      <c r="L80" s="13"/>
      <c r="M80" s="47"/>
      <c r="N80" s="13"/>
      <c r="O80" s="47"/>
      <c r="P80" s="13"/>
      <c r="Q80" s="47"/>
      <c r="R80" s="13"/>
      <c r="S80" s="47"/>
      <c r="T80" s="13"/>
      <c r="U80" s="47"/>
      <c r="V80" s="13"/>
      <c r="W80" s="47"/>
      <c r="X80" s="13"/>
      <c r="Y80" s="47"/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47" t="n">
        <f aca="false">F81+H81+J81+L81+N81+P81+R81+T81+V81+X81</f>
        <v>0</v>
      </c>
      <c r="E81" s="47" t="n">
        <f aca="false">G81+I81+K81+M81+O81+Q81+S81+U81+W81+Y81</f>
        <v>0</v>
      </c>
      <c r="F81" s="13"/>
      <c r="G81" s="47"/>
      <c r="H81" s="13"/>
      <c r="I81" s="47" t="n">
        <v>54411</v>
      </c>
      <c r="J81" s="13"/>
      <c r="K81" s="47"/>
      <c r="L81" s="13"/>
      <c r="M81" s="47"/>
      <c r="N81" s="13"/>
      <c r="O81" s="47"/>
      <c r="P81" s="13"/>
      <c r="Q81" s="47"/>
      <c r="R81" s="13"/>
      <c r="S81" s="47"/>
      <c r="T81" s="13"/>
      <c r="U81" s="47" t="n">
        <v>-54411</v>
      </c>
      <c r="V81" s="13"/>
      <c r="W81" s="47"/>
      <c r="X81" s="13"/>
      <c r="Y81" s="47"/>
    </row>
    <row r="82" customFormat="false" ht="20.25" hidden="false" customHeight="true" outlineLevel="0" collapsed="false">
      <c r="A82" s="79"/>
      <c r="B82" s="80"/>
      <c r="C82" s="81" t="s">
        <v>96</v>
      </c>
      <c r="D82" s="59" t="n">
        <f aca="false">D16+D24+D29+D36+D43+D45+D47+D49</f>
        <v>0</v>
      </c>
      <c r="E82" s="60" t="n">
        <f aca="false">SUM(E72:E81)+E16+E24+E29+E36+E43+E45+E47+E49+E51+E56+E61+E66</f>
        <v>0</v>
      </c>
      <c r="F82" s="59" t="n">
        <f aca="false">F16+F24+F29+F36+F43+F45+F47+F49</f>
        <v>0</v>
      </c>
      <c r="G82" s="60" t="n">
        <f aca="false">SUM(G72:G81)+G16+G24+G29+G36+G43+G45+G47+G49+G51+G56+G61+G66</f>
        <v>-1603992.19</v>
      </c>
      <c r="H82" s="59" t="n">
        <f aca="false">H16+H24+H29+H36+H43+H45+H47+H49</f>
        <v>0</v>
      </c>
      <c r="I82" s="60" t="n">
        <f aca="false">SUM(I72:I81)+I16+I24+I29+I36+I43+I45+I47+I49+I51+I56+I61+I66</f>
        <v>633281.11</v>
      </c>
      <c r="J82" s="59" t="n">
        <f aca="false">J16+J24+J29+J36+J43+J45+J47+J49</f>
        <v>0</v>
      </c>
      <c r="K82" s="60" t="n">
        <f aca="false">SUM(K72:K81)+K16+K24+K29+K36+K43+K45+K47+K49+K51+K56+K61+K66</f>
        <v>-170000</v>
      </c>
      <c r="L82" s="59" t="n">
        <f aca="false">L16+L24+L29+L36+L43+L45+L47+L49</f>
        <v>0</v>
      </c>
      <c r="M82" s="60" t="n">
        <f aca="false">SUM(M72:M81)+M16+M24+M29+M36+M43+M45+M47+M49+M51+M56+M61+M66</f>
        <v>0</v>
      </c>
      <c r="N82" s="59" t="n">
        <f aca="false">N16+N24+N29+N36+N43+N45+N47+N49</f>
        <v>0</v>
      </c>
      <c r="O82" s="60" t="n">
        <f aca="false">SUM(O72:O81)+O16+O24+O29+O36+O43+O45+O47+O49+O51+O56+O61+O66</f>
        <v>973676.08</v>
      </c>
      <c r="P82" s="59" t="n">
        <f aca="false">P16+P24+P29+P36+P43+P45+P47+P49</f>
        <v>0</v>
      </c>
      <c r="Q82" s="60" t="n">
        <f aca="false">SUM(Q72:Q81)+Q16+Q24+Q29+Q36+Q43+Q45+Q47+Q49+Q51+Q56+Q61+Q66</f>
        <v>254800</v>
      </c>
      <c r="R82" s="59" t="n">
        <f aca="false">R16+R24+R29+R36+R43+R45+R47+R49</f>
        <v>0</v>
      </c>
      <c r="S82" s="60" t="n">
        <f aca="false">SUM(S72:S81)+S16+S24+S29+S36+S43+S45+S47+S49+S51+S56+S61+S66</f>
        <v>1064335</v>
      </c>
      <c r="T82" s="59" t="n">
        <f aca="false">T16+T24+T29+T36+T43+T45+T47+T49</f>
        <v>0</v>
      </c>
      <c r="U82" s="60" t="n">
        <f aca="false">SUM(U72:U81)+U16+U24+U29+U36+U43+U45+U47+U49+U51+U56+U61+U66</f>
        <v>-1152100</v>
      </c>
      <c r="V82" s="59" t="n">
        <f aca="false">V16+V24+V29+V36+V43+V45+V47+V49</f>
        <v>0</v>
      </c>
      <c r="W82" s="60" t="n">
        <f aca="false">SUM(W72:W81)+W16+W24+W29+W36+W43+W45+W47+W49+W51+W56+W61+W66</f>
        <v>0</v>
      </c>
      <c r="X82" s="59" t="n">
        <f aca="false">X16+X24+X29+X36+X43+X45+X47+X49</f>
        <v>0</v>
      </c>
      <c r="Y82" s="60" t="n">
        <f aca="false">SUM(Y72:Y81)+Y16+Y24+Y29+Y36+Y43+Y45+Y47+Y49+Y51+Y56+Y61+Y66</f>
        <v>0</v>
      </c>
      <c r="Z82" s="82"/>
    </row>
    <row r="83" customFormat="false" ht="13.5" hidden="false" customHeight="false" outlineLevel="0" collapsed="false">
      <c r="A83" s="62" t="s">
        <v>2</v>
      </c>
      <c r="B83" s="52"/>
    </row>
    <row r="84" customFormat="false" ht="12.75" hidden="false" customHeight="false" outlineLevel="0" collapsed="false">
      <c r="A84" s="62"/>
      <c r="B84" s="52"/>
      <c r="M84" s="22"/>
    </row>
    <row r="85" customFormat="false" ht="12.75" hidden="false" customHeight="false" outlineLevel="0" collapsed="false">
      <c r="A85" s="62"/>
      <c r="B85" s="52"/>
      <c r="S85" s="2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6">
    <mergeCell ref="A1:Y1"/>
    <mergeCell ref="A2:Y2"/>
    <mergeCell ref="A3:Y3"/>
    <mergeCell ref="A4:Y4"/>
    <mergeCell ref="A5:Y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8" activePane="bottomRight" state="frozen"/>
      <selection pane="topLeft" activeCell="A1" activeCellId="0" sqref="A1"/>
      <selection pane="topRight" activeCell="D1" activeCellId="0" sqref="D1"/>
      <selection pane="bottomLeft" activeCell="A78" activeCellId="0" sqref="A78"/>
      <selection pane="bottomRight" activeCell="C98" activeCellId="0" sqref="C9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15" width="14.99"/>
    <col collapsed="false" customWidth="true" hidden="false" outlineLevel="0" max="5" min="5" style="72" width="14.99"/>
    <col collapsed="false" customWidth="true" hidden="false" outlineLevel="0" max="25" min="6" style="0" width="14.99"/>
  </cols>
  <sheetData>
    <row r="1" customFormat="false" ht="12.75" hidden="false" customHeight="false" outlineLevel="0" collapsed="false">
      <c r="A1" s="73" t="s">
        <v>101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customFormat="false" ht="12.75" hidden="false" customHeight="false" outlineLevel="0" collapsed="false">
      <c r="A2" s="73" t="s">
        <v>106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customFormat="false" ht="12.75" hidden="false" customHeight="false" outlineLevel="0" collapsed="false">
      <c r="A5" s="74" t="str">
        <f aca="false">Check!A5</f>
        <v>PRODUCTION MONTH: 9901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6" customFormat="false" ht="12.75" hidden="false" customHeight="false" outlineLevel="0" collapsed="false">
      <c r="A6" s="62"/>
      <c r="B6" s="3"/>
      <c r="C6" s="3"/>
      <c r="D6" s="27"/>
      <c r="E6" s="83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76" t="s">
        <v>103</v>
      </c>
      <c r="E8" s="76"/>
      <c r="F8" s="35" t="s">
        <v>15</v>
      </c>
      <c r="G8" s="35"/>
      <c r="H8" s="35" t="s">
        <v>16</v>
      </c>
      <c r="I8" s="35"/>
      <c r="J8" s="35" t="s">
        <v>34</v>
      </c>
      <c r="K8" s="35"/>
      <c r="L8" s="35" t="s">
        <v>104</v>
      </c>
      <c r="M8" s="35"/>
      <c r="N8" s="35" t="s">
        <v>23</v>
      </c>
      <c r="O8" s="35"/>
      <c r="P8" s="35" t="s">
        <v>21</v>
      </c>
      <c r="Q8" s="35"/>
      <c r="R8" s="35" t="s">
        <v>20</v>
      </c>
      <c r="S8" s="35"/>
      <c r="T8" s="35" t="s">
        <v>24</v>
      </c>
      <c r="U8" s="35"/>
      <c r="V8" s="35" t="s">
        <v>25</v>
      </c>
      <c r="W8" s="35"/>
      <c r="X8" s="35" t="s">
        <v>35</v>
      </c>
      <c r="Y8" s="35"/>
    </row>
    <row r="9" customFormat="false" ht="12.75" hidden="false" customHeight="false" outlineLevel="0" collapsed="false">
      <c r="A9" s="36"/>
      <c r="B9" s="77"/>
      <c r="C9" s="78"/>
      <c r="D9" s="39" t="s">
        <v>39</v>
      </c>
      <c r="E9" s="84" t="s">
        <v>40</v>
      </c>
      <c r="F9" s="41" t="s">
        <v>39</v>
      </c>
      <c r="G9" s="40" t="s">
        <v>40</v>
      </c>
      <c r="H9" s="41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  <c r="N9" s="41" t="s">
        <v>39</v>
      </c>
      <c r="O9" s="40" t="s">
        <v>40</v>
      </c>
      <c r="P9" s="41" t="s">
        <v>39</v>
      </c>
      <c r="Q9" s="40" t="s">
        <v>40</v>
      </c>
      <c r="R9" s="41" t="s">
        <v>39</v>
      </c>
      <c r="S9" s="40" t="s">
        <v>40</v>
      </c>
      <c r="T9" s="41" t="s">
        <v>39</v>
      </c>
      <c r="U9" s="40" t="s">
        <v>40</v>
      </c>
      <c r="V9" s="41" t="s">
        <v>39</v>
      </c>
      <c r="W9" s="40" t="s">
        <v>40</v>
      </c>
      <c r="X9" s="41" t="s">
        <v>39</v>
      </c>
      <c r="Y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8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f aca="false">F11+H11+J11+L11+N11+P11+R11+T11+V11+X11</f>
        <v>0</v>
      </c>
      <c r="E11" s="12" t="n">
        <f aca="false">G11+I11+K11+M11+O11+Q11+S11+U11+W11+Y11</f>
        <v>0</v>
      </c>
      <c r="F11" s="13"/>
      <c r="G11" s="47"/>
      <c r="H11" s="13"/>
      <c r="I11" s="47"/>
      <c r="J11" s="13"/>
      <c r="K11" s="47"/>
      <c r="L11" s="13"/>
      <c r="M11" s="47"/>
      <c r="N11" s="13"/>
      <c r="O11" s="47"/>
      <c r="P11" s="13"/>
      <c r="Q11" s="47"/>
      <c r="R11" s="13"/>
      <c r="S11" s="47"/>
      <c r="T11" s="13"/>
      <c r="U11" s="47"/>
      <c r="V11" s="13"/>
      <c r="W11" s="47"/>
      <c r="X11" s="13"/>
      <c r="Y11" s="47"/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f aca="false">F12+H12+J12+L12+N12+P12+R12+T12+V12+X12</f>
        <v>0</v>
      </c>
      <c r="E12" s="23" t="n">
        <f aca="false">G12+I12+K12+M12+O12+Q12+S12+U12+W12+Y12</f>
        <v>-45031084.09</v>
      </c>
      <c r="F12" s="13"/>
      <c r="G12" s="47" t="n">
        <f aca="false">-11384096.21-437462.03</f>
        <v>-11821558.24</v>
      </c>
      <c r="H12" s="13"/>
      <c r="I12" s="47" t="n">
        <f aca="false">-15828274.98-107219.63</f>
        <v>-15935494.61</v>
      </c>
      <c r="J12" s="13"/>
      <c r="K12" s="47" t="n">
        <v>0</v>
      </c>
      <c r="L12" s="13"/>
      <c r="M12" s="47" t="n">
        <v>0</v>
      </c>
      <c r="N12" s="13"/>
      <c r="O12" s="47" t="n">
        <f aca="false">-1085750.53-2384.55</f>
        <v>-1088135.08</v>
      </c>
      <c r="P12" s="13"/>
      <c r="Q12" s="47" t="n">
        <f aca="false">-2799273.51-99860.79</f>
        <v>-2899134.3</v>
      </c>
      <c r="R12" s="13"/>
      <c r="S12" s="47" t="n">
        <f aca="false">-10469566.97-147319.89-2669875</f>
        <v>-13286761.86</v>
      </c>
      <c r="T12" s="13"/>
      <c r="U12" s="47" t="n">
        <v>0</v>
      </c>
      <c r="V12" s="13"/>
      <c r="W12" s="47" t="n">
        <v>0</v>
      </c>
      <c r="X12" s="13"/>
      <c r="Y12" s="47" t="n"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f aca="false">F13+H13+J13+L13+N13+P13+R13+T13+V13+X13</f>
        <v>0</v>
      </c>
      <c r="E13" s="12" t="n">
        <f aca="false">G13+I13+K13+M13+O13+Q13+S13+U13+W13+Y13</f>
        <v>0</v>
      </c>
      <c r="F13" s="13"/>
      <c r="G13" s="47"/>
      <c r="H13" s="13"/>
      <c r="I13" s="47"/>
      <c r="J13" s="13"/>
      <c r="K13" s="47"/>
      <c r="L13" s="13"/>
      <c r="M13" s="47"/>
      <c r="N13" s="13"/>
      <c r="O13" s="47"/>
      <c r="P13" s="13"/>
      <c r="Q13" s="47"/>
      <c r="R13" s="13"/>
      <c r="S13" s="47"/>
      <c r="T13" s="13"/>
      <c r="U13" s="47"/>
      <c r="V13" s="13"/>
      <c r="W13" s="47"/>
      <c r="X13" s="13"/>
      <c r="Y13" s="47"/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f aca="false">F14+H14+J14+L14+N14+P14+R14+T14+V14+X14</f>
        <v>0</v>
      </c>
      <c r="E14" s="12" t="n">
        <f aca="false">G14+I14+K14+M14+O14+Q14+S14+U14+W14+Y14</f>
        <v>0</v>
      </c>
      <c r="F14" s="13"/>
      <c r="G14" s="47"/>
      <c r="H14" s="13"/>
      <c r="I14" s="47"/>
      <c r="J14" s="13"/>
      <c r="K14" s="47"/>
      <c r="L14" s="13"/>
      <c r="M14" s="47"/>
      <c r="N14" s="13"/>
      <c r="O14" s="47"/>
      <c r="P14" s="13"/>
      <c r="Q14" s="47"/>
      <c r="R14" s="13"/>
      <c r="S14" s="47"/>
      <c r="T14" s="13"/>
      <c r="U14" s="47"/>
      <c r="V14" s="13"/>
      <c r="W14" s="47"/>
      <c r="X14" s="13"/>
      <c r="Y14" s="47"/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f aca="false">F15+H15+J15+L15+N15+P15+R15+T15+V15+X15</f>
        <v>0</v>
      </c>
      <c r="E15" s="12" t="n">
        <f aca="false">G15+I15+K15+M15+O15+Q15+S15+U15+W15+Y15</f>
        <v>0</v>
      </c>
      <c r="F15" s="13"/>
      <c r="G15" s="47"/>
      <c r="H15" s="13"/>
      <c r="I15" s="47"/>
      <c r="J15" s="13"/>
      <c r="K15" s="47"/>
      <c r="L15" s="13"/>
      <c r="M15" s="47"/>
      <c r="N15" s="13"/>
      <c r="O15" s="47"/>
      <c r="P15" s="13"/>
      <c r="Q15" s="47"/>
      <c r="R15" s="13"/>
      <c r="S15" s="47"/>
      <c r="T15" s="13"/>
      <c r="U15" s="47"/>
      <c r="V15" s="13"/>
      <c r="W15" s="47"/>
      <c r="X15" s="13"/>
      <c r="Y15" s="47"/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f aca="false">SUM(D11:D15)</f>
        <v>0</v>
      </c>
      <c r="E16" s="86" t="n">
        <f aca="false">SUM(E11:E15)</f>
        <v>-45031084.09</v>
      </c>
      <c r="F16" s="17" t="n">
        <f aca="false">SUM(F11:F15)</f>
        <v>0</v>
      </c>
      <c r="G16" s="48" t="n">
        <f aca="false">SUM(G11:G15)</f>
        <v>-11821558.24</v>
      </c>
      <c r="H16" s="17" t="n">
        <f aca="false">SUM(H11:H15)</f>
        <v>0</v>
      </c>
      <c r="I16" s="48" t="n">
        <f aca="false">SUM(I11:I15)</f>
        <v>-15935494.61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0</v>
      </c>
      <c r="M16" s="48" t="n">
        <f aca="false">SUM(M11:M15)</f>
        <v>0</v>
      </c>
      <c r="N16" s="17" t="n">
        <f aca="false">SUM(N11:N15)</f>
        <v>0</v>
      </c>
      <c r="O16" s="48" t="n">
        <f aca="false">SUM(O11:O15)</f>
        <v>-1088135.08</v>
      </c>
      <c r="P16" s="17" t="n">
        <f aca="false">SUM(P11:P15)</f>
        <v>0</v>
      </c>
      <c r="Q16" s="48" t="n">
        <f aca="false">SUM(Q11:Q15)</f>
        <v>-2899134.3</v>
      </c>
      <c r="R16" s="17" t="n">
        <f aca="false">SUM(R11:R15)</f>
        <v>0</v>
      </c>
      <c r="S16" s="48" t="n">
        <f aca="false">SUM(S11:S15)</f>
        <v>-13286761.86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8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8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f aca="false">F19+H19+J19+L19+N19+P19+R19+T19+V19+X19</f>
        <v>0</v>
      </c>
      <c r="E19" s="12" t="n">
        <f aca="false">G19+I19+K19+M19+O19+Q19+S19+U19+W19+Y19</f>
        <v>0</v>
      </c>
      <c r="F19" s="13"/>
      <c r="G19" s="47"/>
      <c r="H19" s="13"/>
      <c r="I19" s="47"/>
      <c r="J19" s="13"/>
      <c r="K19" s="47"/>
      <c r="L19" s="13"/>
      <c r="M19" s="47"/>
      <c r="N19" s="13"/>
      <c r="O19" s="47"/>
      <c r="P19" s="13"/>
      <c r="Q19" s="47"/>
      <c r="R19" s="13"/>
      <c r="S19" s="47"/>
      <c r="T19" s="13"/>
      <c r="U19" s="47"/>
      <c r="V19" s="13"/>
      <c r="W19" s="47"/>
      <c r="X19" s="13"/>
      <c r="Y19" s="47"/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f aca="false">F20+H20+J20+L20+N20+P20+R20+T20+V20+X20</f>
        <v>0</v>
      </c>
      <c r="E20" s="23" t="n">
        <f aca="false">G20+I20+K20+M20+O20+Q20+S20+U20+W20+Y20</f>
        <v>10741881.02</v>
      </c>
      <c r="F20" s="13"/>
      <c r="G20" s="47" t="n">
        <f aca="false">481280.87+309757.53</f>
        <v>791038.4</v>
      </c>
      <c r="H20" s="13"/>
      <c r="I20" s="47" t="n">
        <f aca="false">7968823.42+218104.69</f>
        <v>8186928.11</v>
      </c>
      <c r="J20" s="13"/>
      <c r="K20" s="47" t="n">
        <v>-1394542.32</v>
      </c>
      <c r="L20" s="13"/>
      <c r="M20" s="47" t="n">
        <v>0</v>
      </c>
      <c r="N20" s="13"/>
      <c r="O20" s="47" t="n">
        <f aca="false">-244285.06+51150</f>
        <v>-193135.06</v>
      </c>
      <c r="P20" s="13"/>
      <c r="Q20" s="47" t="n">
        <f aca="false">907563.47+1091.14</f>
        <v>908654.61</v>
      </c>
      <c r="R20" s="13"/>
      <c r="S20" s="47" t="n">
        <f aca="false">2332809.93+110127.35</f>
        <v>2442937.28</v>
      </c>
      <c r="T20" s="13"/>
      <c r="U20" s="47" t="n">
        <v>0</v>
      </c>
      <c r="V20" s="13"/>
      <c r="W20" s="47" t="n">
        <v>0</v>
      </c>
      <c r="X20" s="13"/>
      <c r="Y20" s="47" t="n"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f aca="false">F21+H21+J21+L21+N21+P21+R21+T21+V21+X21</f>
        <v>0</v>
      </c>
      <c r="E21" s="12" t="n">
        <f aca="false">G21+I21+K21+M21+O21+Q21+S21+U21+W21+Y21</f>
        <v>0</v>
      </c>
      <c r="F21" s="13"/>
      <c r="G21" s="47"/>
      <c r="H21" s="13"/>
      <c r="I21" s="47"/>
      <c r="J21" s="13"/>
      <c r="K21" s="47"/>
      <c r="L21" s="13"/>
      <c r="M21" s="47"/>
      <c r="N21" s="13"/>
      <c r="O21" s="47"/>
      <c r="P21" s="13"/>
      <c r="Q21" s="47"/>
      <c r="R21" s="13"/>
      <c r="S21" s="47"/>
      <c r="T21" s="13"/>
      <c r="U21" s="47"/>
      <c r="V21" s="13"/>
      <c r="W21" s="47"/>
      <c r="X21" s="13"/>
      <c r="Y21" s="47"/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f aca="false">F22+H22+J22+L22+N22+P22+R22+T22+V22+X22</f>
        <v>0</v>
      </c>
      <c r="E22" s="12" t="n">
        <f aca="false">G22+I22+K22+M22+O22+Q22+S22+U22+W22+Y22</f>
        <v>0</v>
      </c>
      <c r="F22" s="13"/>
      <c r="G22" s="47"/>
      <c r="H22" s="13"/>
      <c r="I22" s="47"/>
      <c r="J22" s="13"/>
      <c r="K22" s="47"/>
      <c r="L22" s="13"/>
      <c r="M22" s="47"/>
      <c r="N22" s="13"/>
      <c r="O22" s="47"/>
      <c r="P22" s="13"/>
      <c r="Q22" s="47"/>
      <c r="R22" s="13"/>
      <c r="S22" s="47"/>
      <c r="T22" s="13"/>
      <c r="U22" s="47"/>
      <c r="V22" s="13"/>
      <c r="W22" s="47"/>
      <c r="X22" s="13"/>
      <c r="Y22" s="47"/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f aca="false">F23+H23+J23+L23+N23+P23+R23+T23+V23+X23</f>
        <v>0</v>
      </c>
      <c r="E23" s="12" t="n">
        <f aca="false">G23+I23+K23+M23+O23+Q23+S23+U23+W23+Y23</f>
        <v>0</v>
      </c>
      <c r="F23" s="13"/>
      <c r="G23" s="47"/>
      <c r="H23" s="13"/>
      <c r="I23" s="47"/>
      <c r="J23" s="13"/>
      <c r="K23" s="47"/>
      <c r="L23" s="13"/>
      <c r="M23" s="47"/>
      <c r="N23" s="13"/>
      <c r="O23" s="47"/>
      <c r="P23" s="13"/>
      <c r="Q23" s="47"/>
      <c r="R23" s="13"/>
      <c r="S23" s="47"/>
      <c r="T23" s="13"/>
      <c r="U23" s="47"/>
      <c r="V23" s="13"/>
      <c r="W23" s="47"/>
      <c r="X23" s="13"/>
      <c r="Y23" s="47"/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f aca="false">SUM(D19:D23)</f>
        <v>0</v>
      </c>
      <c r="E24" s="86" t="n">
        <f aca="false">SUM(E19:E23)</f>
        <v>10741881.02</v>
      </c>
      <c r="F24" s="17" t="n">
        <f aca="false">SUM(F19:F23)</f>
        <v>0</v>
      </c>
      <c r="G24" s="48" t="n">
        <f aca="false">SUM(G19:G23)</f>
        <v>791038.4</v>
      </c>
      <c r="H24" s="17" t="n">
        <f aca="false">SUM(H19:H23)</f>
        <v>0</v>
      </c>
      <c r="I24" s="48" t="n">
        <f aca="false">SUM(I19:I23)</f>
        <v>8186928.11</v>
      </c>
      <c r="J24" s="17" t="n">
        <f aca="false">SUM(J19:J23)</f>
        <v>0</v>
      </c>
      <c r="K24" s="48" t="n">
        <f aca="false">SUM(K19:K23)</f>
        <v>-1394542.32</v>
      </c>
      <c r="L24" s="17" t="n">
        <f aca="false">SUM(L19:L23)</f>
        <v>0</v>
      </c>
      <c r="M24" s="48" t="n">
        <f aca="false">SUM(M19:M23)</f>
        <v>0</v>
      </c>
      <c r="N24" s="17" t="n">
        <f aca="false">SUM(N19:N23)</f>
        <v>0</v>
      </c>
      <c r="O24" s="48" t="n">
        <f aca="false">SUM(O19:O23)</f>
        <v>-193135.06</v>
      </c>
      <c r="P24" s="17" t="n">
        <f aca="false">SUM(P19:P23)</f>
        <v>0</v>
      </c>
      <c r="Q24" s="48" t="n">
        <f aca="false">SUM(Q19:Q23)</f>
        <v>908654.61</v>
      </c>
      <c r="R24" s="17" t="n">
        <f aca="false">SUM(R19:R23)</f>
        <v>0</v>
      </c>
      <c r="S24" s="48" t="n">
        <f aca="false">SUM(S19:S23)</f>
        <v>2442937.28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8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8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f aca="false">F27+H27+J27+L27+N27+P27+R27+T27+V27+X27</f>
        <v>0</v>
      </c>
      <c r="E27" s="12" t="n">
        <f aca="false">G27+I27+K27+M27+O27+Q27+S27+U27+W27+Y27</f>
        <v>0</v>
      </c>
      <c r="F27" s="13"/>
      <c r="G27" s="47"/>
      <c r="H27" s="13"/>
      <c r="I27" s="47"/>
      <c r="J27" s="13"/>
      <c r="K27" s="47"/>
      <c r="L27" s="13"/>
      <c r="M27" s="47"/>
      <c r="N27" s="13"/>
      <c r="O27" s="47"/>
      <c r="P27" s="13"/>
      <c r="Q27" s="47"/>
      <c r="R27" s="13"/>
      <c r="S27" s="47"/>
      <c r="T27" s="13"/>
      <c r="U27" s="47"/>
      <c r="V27" s="13"/>
      <c r="W27" s="47"/>
      <c r="X27" s="13"/>
      <c r="Y27" s="47"/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f aca="false">F28+H28+J28+L28+N28+P28+R28+T28+V28+X28</f>
        <v>0</v>
      </c>
      <c r="E28" s="12" t="n">
        <f aca="false">G28+I28+K28+M28+O28+Q28+S28+U28+W28+Y28</f>
        <v>0</v>
      </c>
      <c r="F28" s="13"/>
      <c r="G28" s="47"/>
      <c r="H28" s="13"/>
      <c r="I28" s="47"/>
      <c r="J28" s="13"/>
      <c r="K28" s="47"/>
      <c r="L28" s="13"/>
      <c r="M28" s="47"/>
      <c r="N28" s="13"/>
      <c r="O28" s="47"/>
      <c r="P28" s="13"/>
      <c r="Q28" s="47"/>
      <c r="R28" s="13"/>
      <c r="S28" s="47"/>
      <c r="T28" s="13"/>
      <c r="U28" s="47"/>
      <c r="V28" s="13"/>
      <c r="W28" s="47"/>
      <c r="X28" s="13"/>
      <c r="Y28" s="47"/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f aca="false">SUM(D27:D28)</f>
        <v>0</v>
      </c>
      <c r="E29" s="86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8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8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f aca="false">F32+H32+J32+L32+N32+P32+R32+T32+V32+X32</f>
        <v>0</v>
      </c>
      <c r="E32" s="12" t="n">
        <f aca="false">G32+I32+K32+M32+O32+Q32+S32+U32+W32+Y32</f>
        <v>0</v>
      </c>
      <c r="F32" s="13"/>
      <c r="G32" s="47"/>
      <c r="H32" s="13"/>
      <c r="I32" s="47"/>
      <c r="J32" s="13"/>
      <c r="K32" s="47"/>
      <c r="L32" s="13"/>
      <c r="M32" s="47"/>
      <c r="N32" s="13"/>
      <c r="O32" s="47"/>
      <c r="P32" s="13"/>
      <c r="Q32" s="47"/>
      <c r="R32" s="13"/>
      <c r="S32" s="47"/>
      <c r="T32" s="13"/>
      <c r="U32" s="47"/>
      <c r="V32" s="13"/>
      <c r="W32" s="47"/>
      <c r="X32" s="13"/>
      <c r="Y32" s="47"/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f aca="false">F33+H33+J33+L33+N33+P33+R33+T33+V33+X33</f>
        <v>0</v>
      </c>
      <c r="E33" s="12" t="n">
        <f aca="false">G33+I33+K33+M33+O33+Q33+S33+U33+W33+Y33</f>
        <v>0</v>
      </c>
      <c r="F33" s="13"/>
      <c r="G33" s="47"/>
      <c r="H33" s="13"/>
      <c r="I33" s="47"/>
      <c r="J33" s="13"/>
      <c r="K33" s="47"/>
      <c r="L33" s="13"/>
      <c r="M33" s="47"/>
      <c r="N33" s="13"/>
      <c r="O33" s="47"/>
      <c r="P33" s="13"/>
      <c r="Q33" s="47"/>
      <c r="R33" s="13"/>
      <c r="S33" s="47"/>
      <c r="T33" s="13"/>
      <c r="U33" s="47"/>
      <c r="V33" s="13"/>
      <c r="W33" s="47"/>
      <c r="X33" s="13"/>
      <c r="Y33" s="47"/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f aca="false">F34+H34+J34+L34+N34+P34+R34+T34+V34+X34</f>
        <v>0</v>
      </c>
      <c r="E34" s="12" t="n">
        <f aca="false">G34+I34+K34+M34+O34+Q34+S34+U34+W34+Y34</f>
        <v>0</v>
      </c>
      <c r="F34" s="13"/>
      <c r="G34" s="47"/>
      <c r="H34" s="13"/>
      <c r="I34" s="47"/>
      <c r="J34" s="13"/>
      <c r="K34" s="47"/>
      <c r="L34" s="13"/>
      <c r="M34" s="47"/>
      <c r="N34" s="13"/>
      <c r="O34" s="47"/>
      <c r="P34" s="13"/>
      <c r="Q34" s="47"/>
      <c r="R34" s="13"/>
      <c r="S34" s="47"/>
      <c r="T34" s="13"/>
      <c r="U34" s="47"/>
      <c r="V34" s="13"/>
      <c r="W34" s="47"/>
      <c r="X34" s="13"/>
      <c r="Y34" s="47"/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f aca="false">F35+H35+J35+L35+N35+P35+R35+T35+V35+X35</f>
        <v>0</v>
      </c>
      <c r="E35" s="12" t="n">
        <f aca="false">G35+I35+K35+M35+O35+Q35+S35+U35+W35+Y35</f>
        <v>0</v>
      </c>
      <c r="F35" s="13"/>
      <c r="G35" s="47"/>
      <c r="H35" s="13"/>
      <c r="I35" s="47"/>
      <c r="J35" s="13"/>
      <c r="K35" s="47"/>
      <c r="L35" s="13"/>
      <c r="M35" s="47"/>
      <c r="N35" s="13"/>
      <c r="O35" s="47"/>
      <c r="P35" s="13"/>
      <c r="Q35" s="47"/>
      <c r="R35" s="13"/>
      <c r="S35" s="47"/>
      <c r="T35" s="13"/>
      <c r="U35" s="47"/>
      <c r="V35" s="13"/>
      <c r="W35" s="47"/>
      <c r="X35" s="13"/>
      <c r="Y35" s="47"/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f aca="false">SUM(D32:D35)</f>
        <v>0</v>
      </c>
      <c r="E36" s="86" t="n">
        <f aca="false">SUM(E32:E35)</f>
        <v>0</v>
      </c>
      <c r="F36" s="17" t="n">
        <f aca="false">SUM(F32:F34)</f>
        <v>0</v>
      </c>
      <c r="G36" s="48" t="n">
        <f aca="false">SUM(G32:G34)</f>
        <v>0</v>
      </c>
      <c r="H36" s="17" t="n">
        <f aca="false">SUM(H32:H34)</f>
        <v>0</v>
      </c>
      <c r="I36" s="48" t="n">
        <f aca="false">SUM(I32:I34)</f>
        <v>0</v>
      </c>
      <c r="J36" s="17" t="n">
        <f aca="false">SUM(J32:J34)</f>
        <v>0</v>
      </c>
      <c r="K36" s="48" t="n">
        <f aca="false">SUM(K32:K34)</f>
        <v>0</v>
      </c>
      <c r="L36" s="17" t="n">
        <f aca="false">SUM(L32:L34)</f>
        <v>0</v>
      </c>
      <c r="M36" s="48" t="n">
        <f aca="false">SUM(M32:M34)</f>
        <v>0</v>
      </c>
      <c r="N36" s="17" t="n">
        <f aca="false">SUM(N32:N34)</f>
        <v>0</v>
      </c>
      <c r="O36" s="48" t="n">
        <f aca="false">SUM(O32:O34)</f>
        <v>0</v>
      </c>
      <c r="P36" s="17" t="n">
        <f aca="false">SUM(P32:P34)</f>
        <v>0</v>
      </c>
      <c r="Q36" s="48" t="n">
        <f aca="false">SUM(Q32:Q34)</f>
        <v>0</v>
      </c>
      <c r="R36" s="17" t="n">
        <f aca="false">SUM(R32:R34)</f>
        <v>0</v>
      </c>
      <c r="S36" s="48" t="n">
        <f aca="false">SUM(S32:S34)</f>
        <v>0</v>
      </c>
      <c r="T36" s="17" t="n">
        <f aca="false">SUM(T32:T34)</f>
        <v>0</v>
      </c>
      <c r="U36" s="48" t="n">
        <f aca="false">SUM(U32:U34)</f>
        <v>0</v>
      </c>
      <c r="V36" s="17" t="n">
        <f aca="false">SUM(V32:V34)</f>
        <v>0</v>
      </c>
      <c r="W36" s="48" t="n">
        <f aca="false">SUM(W32:W34)</f>
        <v>0</v>
      </c>
      <c r="X36" s="17" t="n">
        <f aca="false">SUM(X32:X34)</f>
        <v>0</v>
      </c>
      <c r="Y36" s="48" t="n">
        <f aca="false">SUM(Y32:Y34)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8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8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f aca="false">F39+H39+J39+L39+N39+P39+R39+T39+V39+X39</f>
        <v>0</v>
      </c>
      <c r="E39" s="12" t="n">
        <f aca="false">G39+I39+K39+M39+O39+Q39+S39+U39+W39+Y39</f>
        <v>0</v>
      </c>
      <c r="F39" s="13"/>
      <c r="G39" s="47"/>
      <c r="H39" s="13"/>
      <c r="I39" s="47"/>
      <c r="J39" s="13"/>
      <c r="K39" s="47"/>
      <c r="L39" s="13"/>
      <c r="M39" s="47"/>
      <c r="N39" s="13"/>
      <c r="O39" s="47"/>
      <c r="P39" s="13"/>
      <c r="Q39" s="47"/>
      <c r="R39" s="13"/>
      <c r="S39" s="47"/>
      <c r="T39" s="13"/>
      <c r="U39" s="47"/>
      <c r="V39" s="13"/>
      <c r="W39" s="47"/>
      <c r="X39" s="13"/>
      <c r="Y39" s="47"/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f aca="false">F40+H40+J40+L40+N40+P40+R40+T40+V40+X40</f>
        <v>0</v>
      </c>
      <c r="E40" s="12" t="n">
        <f aca="false">G40+I40+K40+M40+O40+Q40+S40+U40+W40+Y40</f>
        <v>0</v>
      </c>
      <c r="F40" s="13"/>
      <c r="G40" s="47"/>
      <c r="H40" s="13"/>
      <c r="I40" s="47"/>
      <c r="J40" s="13"/>
      <c r="K40" s="47"/>
      <c r="L40" s="13"/>
      <c r="M40" s="47"/>
      <c r="N40" s="13"/>
      <c r="O40" s="47"/>
      <c r="P40" s="13"/>
      <c r="Q40" s="47"/>
      <c r="R40" s="13"/>
      <c r="S40" s="47"/>
      <c r="T40" s="13"/>
      <c r="U40" s="47"/>
      <c r="V40" s="13"/>
      <c r="W40" s="47"/>
      <c r="X40" s="13"/>
      <c r="Y40" s="47"/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f aca="false">F41+H41+J41+L41+N41+P41+R41+T41+V41+X41</f>
        <v>0</v>
      </c>
      <c r="E41" s="12" t="n">
        <f aca="false">G41+I41+K41+M41+O41+Q41+S41+U41+W41+Y41</f>
        <v>0</v>
      </c>
      <c r="F41" s="13"/>
      <c r="G41" s="47" t="n">
        <v>0</v>
      </c>
      <c r="H41" s="13"/>
      <c r="I41" s="47" t="n">
        <v>0</v>
      </c>
      <c r="J41" s="13"/>
      <c r="K41" s="47" t="n">
        <v>0</v>
      </c>
      <c r="L41" s="13"/>
      <c r="M41" s="47" t="n">
        <v>0</v>
      </c>
      <c r="N41" s="13"/>
      <c r="O41" s="47" t="n">
        <v>0</v>
      </c>
      <c r="P41" s="13"/>
      <c r="Q41" s="47" t="n">
        <v>0</v>
      </c>
      <c r="R41" s="13"/>
      <c r="S41" s="47" t="n">
        <v>0</v>
      </c>
      <c r="T41" s="13"/>
      <c r="U41" s="47" t="n">
        <v>0</v>
      </c>
      <c r="V41" s="13"/>
      <c r="W41" s="47" t="n">
        <v>0</v>
      </c>
      <c r="X41" s="13"/>
      <c r="Y41" s="47" t="n"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f aca="false">SUM(D40:D41)</f>
        <v>0</v>
      </c>
      <c r="E42" s="86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f aca="false">D42+D39</f>
        <v>0</v>
      </c>
      <c r="E43" s="86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8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f aca="false">F45+H45+J45+L45+N45+P45+R45+T45+V45+X45</f>
        <v>0</v>
      </c>
      <c r="E45" s="12" t="n">
        <f aca="false">G45+I45+K45+M45+O45+Q45+S45+U45+W45+Y45</f>
        <v>0</v>
      </c>
      <c r="F45" s="13"/>
      <c r="G45" s="47"/>
      <c r="H45" s="13"/>
      <c r="I45" s="47"/>
      <c r="J45" s="13"/>
      <c r="K45" s="47"/>
      <c r="L45" s="13"/>
      <c r="M45" s="47"/>
      <c r="N45" s="13"/>
      <c r="O45" s="47"/>
      <c r="P45" s="13"/>
      <c r="Q45" s="47"/>
      <c r="R45" s="13"/>
      <c r="S45" s="47"/>
      <c r="T45" s="13"/>
      <c r="U45" s="47"/>
      <c r="V45" s="13"/>
      <c r="W45" s="47"/>
      <c r="X45" s="13"/>
      <c r="Y45" s="47"/>
    </row>
    <row r="46" customFormat="false" ht="12.75" hidden="false" customHeight="false" outlineLevel="0" collapsed="false">
      <c r="A46" s="42"/>
      <c r="B46" s="43"/>
      <c r="C46" s="38"/>
      <c r="D46" s="13"/>
      <c r="E46" s="8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f aca="false">F47+H47+J47+L47+N47+P47+R47+T47+V47+X47</f>
        <v>0</v>
      </c>
      <c r="E47" s="12" t="n">
        <f aca="false">G47+I47+K47+M47+O47+Q47+S47+U47+W47+Y47</f>
        <v>0</v>
      </c>
      <c r="F47" s="13"/>
      <c r="G47" s="47"/>
      <c r="H47" s="13"/>
      <c r="I47" s="47"/>
      <c r="J47" s="13"/>
      <c r="K47" s="47"/>
      <c r="L47" s="13"/>
      <c r="M47" s="47"/>
      <c r="N47" s="13"/>
      <c r="O47" s="47"/>
      <c r="P47" s="13"/>
      <c r="Q47" s="47"/>
      <c r="R47" s="13"/>
      <c r="S47" s="47"/>
      <c r="T47" s="13"/>
      <c r="U47" s="47"/>
      <c r="V47" s="13"/>
      <c r="W47" s="47"/>
      <c r="X47" s="13"/>
      <c r="Y47" s="47"/>
    </row>
    <row r="48" customFormat="false" ht="12.75" hidden="false" customHeight="false" outlineLevel="0" collapsed="false">
      <c r="A48" s="42"/>
      <c r="B48" s="37"/>
      <c r="C48" s="38"/>
      <c r="D48" s="13"/>
      <c r="E48" s="8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f aca="false">F49+H49+J49+L49+N49+P49+R49+T49+V49+X49</f>
        <v>0</v>
      </c>
      <c r="E49" s="12" t="n">
        <f aca="false">G49+I49+K49+M49+O49+Q49+S49+U49+W49+Y49</f>
        <v>0</v>
      </c>
      <c r="F49" s="13"/>
      <c r="G49" s="47"/>
      <c r="H49" s="13"/>
      <c r="I49" s="47"/>
      <c r="J49" s="13"/>
      <c r="K49" s="47"/>
      <c r="L49" s="13"/>
      <c r="M49" s="47"/>
      <c r="N49" s="13"/>
      <c r="O49" s="47"/>
      <c r="P49" s="13"/>
      <c r="Q49" s="47"/>
      <c r="R49" s="13"/>
      <c r="S49" s="47"/>
      <c r="T49" s="13"/>
      <c r="U49" s="47"/>
      <c r="V49" s="13"/>
      <c r="W49" s="47"/>
      <c r="X49" s="13"/>
      <c r="Y49" s="47"/>
    </row>
    <row r="50" customFormat="false" ht="12.75" hidden="false" customHeight="false" outlineLevel="0" collapsed="false">
      <c r="A50" s="42"/>
      <c r="B50" s="37"/>
      <c r="C50" s="38"/>
      <c r="D50" s="13"/>
      <c r="E50" s="8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f aca="false">F51+H51+J51+L51+N51+P51+R51+T51+V51+X51</f>
        <v>0</v>
      </c>
      <c r="E51" s="12" t="n">
        <f aca="false">G51+I51+K51+M51+O51+Q51+S51+U51+W51+Y51</f>
        <v>0</v>
      </c>
      <c r="F51" s="13"/>
      <c r="G51" s="47"/>
      <c r="H51" s="13"/>
      <c r="I51" s="47"/>
      <c r="J51" s="13"/>
      <c r="K51" s="47"/>
      <c r="L51" s="13"/>
      <c r="M51" s="47"/>
      <c r="N51" s="13"/>
      <c r="O51" s="47"/>
      <c r="P51" s="13"/>
      <c r="Q51" s="47"/>
      <c r="R51" s="13"/>
      <c r="S51" s="47" t="n">
        <v>0</v>
      </c>
      <c r="T51" s="13"/>
      <c r="U51" s="47"/>
      <c r="V51" s="13"/>
      <c r="W51" s="47"/>
      <c r="X51" s="13"/>
      <c r="Y51" s="47"/>
    </row>
    <row r="52" customFormat="false" ht="12.75" hidden="false" customHeight="false" outlineLevel="0" collapsed="false">
      <c r="A52" s="42"/>
      <c r="B52" s="37"/>
      <c r="C52" s="38"/>
      <c r="D52" s="13"/>
      <c r="E52" s="87"/>
      <c r="F52" s="13"/>
      <c r="G52" s="47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8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f aca="false">F54+H54+J54+L54+N54+P54+R54+T54+V54+X54</f>
        <v>0</v>
      </c>
      <c r="E54" s="12" t="n">
        <f aca="false">G54+I54+K54+M54+O54+Q54+S54+U54+W54+Y54</f>
        <v>0</v>
      </c>
      <c r="F54" s="13"/>
      <c r="G54" s="47"/>
      <c r="H54" s="13"/>
      <c r="I54" s="47"/>
      <c r="J54" s="13"/>
      <c r="K54" s="47"/>
      <c r="L54" s="13"/>
      <c r="M54" s="47"/>
      <c r="N54" s="13"/>
      <c r="O54" s="47"/>
      <c r="P54" s="13"/>
      <c r="Q54" s="47"/>
      <c r="R54" s="13"/>
      <c r="S54" s="47"/>
      <c r="T54" s="13"/>
      <c r="U54" s="47"/>
      <c r="V54" s="13"/>
      <c r="W54" s="47"/>
      <c r="X54" s="13"/>
      <c r="Y54" s="47"/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f aca="false">F55+H55+J55+L55+N55+P55+R55+T55+V55+X55</f>
        <v>0</v>
      </c>
      <c r="E55" s="12" t="n">
        <f aca="false">G55+I55+K55+M55+O55+Q55+S55+U55+W55+Y55</f>
        <v>0</v>
      </c>
      <c r="F55" s="13"/>
      <c r="G55" s="47" t="n">
        <v>0</v>
      </c>
      <c r="H55" s="13"/>
      <c r="I55" s="47" t="n">
        <v>0</v>
      </c>
      <c r="J55" s="13"/>
      <c r="K55" s="47" t="n">
        <v>0</v>
      </c>
      <c r="L55" s="13"/>
      <c r="M55" s="47" t="n">
        <v>0</v>
      </c>
      <c r="N55" s="13"/>
      <c r="O55" s="47" t="n">
        <v>0</v>
      </c>
      <c r="P55" s="13"/>
      <c r="Q55" s="47" t="n">
        <v>0</v>
      </c>
      <c r="R55" s="13"/>
      <c r="S55" s="47" t="n">
        <v>0</v>
      </c>
      <c r="T55" s="13"/>
      <c r="U55" s="47" t="n">
        <v>0</v>
      </c>
      <c r="V55" s="13"/>
      <c r="W55" s="47" t="n">
        <v>0</v>
      </c>
      <c r="X55" s="13"/>
      <c r="Y55" s="47" t="n"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f aca="false">SUM(D54:D55)</f>
        <v>0</v>
      </c>
      <c r="E56" s="86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8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8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f aca="false">F59+H59+J59+L59+N59+P59+R59+T59+V59+X59</f>
        <v>0</v>
      </c>
      <c r="E59" s="12" t="n">
        <f aca="false">G59+I59+K59+M59+O59+Q59+S59+U59+W59+Y59</f>
        <v>0</v>
      </c>
      <c r="F59" s="13"/>
      <c r="G59" s="47" t="n">
        <v>0</v>
      </c>
      <c r="H59" s="13"/>
      <c r="I59" s="47" t="n">
        <v>0</v>
      </c>
      <c r="J59" s="13"/>
      <c r="K59" s="47" t="n">
        <v>0</v>
      </c>
      <c r="L59" s="13"/>
      <c r="M59" s="47" t="n">
        <v>0</v>
      </c>
      <c r="N59" s="13"/>
      <c r="O59" s="47" t="n">
        <v>0</v>
      </c>
      <c r="P59" s="13"/>
      <c r="Q59" s="47" t="n">
        <v>0</v>
      </c>
      <c r="R59" s="13"/>
      <c r="S59" s="47" t="n">
        <v>0</v>
      </c>
      <c r="T59" s="13"/>
      <c r="U59" s="47" t="n">
        <v>0</v>
      </c>
      <c r="V59" s="13"/>
      <c r="W59" s="47" t="n">
        <v>0</v>
      </c>
      <c r="X59" s="13"/>
      <c r="Y59" s="47" t="n"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f aca="false">F60+H60+J60+L60+N60+P60+R60+T60+V60+X60</f>
        <v>0</v>
      </c>
      <c r="E60" s="12" t="n">
        <f aca="false">G60+I60+K60+M60+O60+Q60+S60+U60+W60+Y60</f>
        <v>0</v>
      </c>
      <c r="F60" s="13"/>
      <c r="G60" s="47"/>
      <c r="H60" s="13"/>
      <c r="I60" s="47"/>
      <c r="J60" s="13"/>
      <c r="K60" s="47"/>
      <c r="L60" s="13"/>
      <c r="M60" s="47"/>
      <c r="N60" s="13"/>
      <c r="O60" s="47"/>
      <c r="P60" s="13"/>
      <c r="Q60" s="47"/>
      <c r="R60" s="13"/>
      <c r="S60" s="47"/>
      <c r="T60" s="13"/>
      <c r="U60" s="47" t="n">
        <v>0</v>
      </c>
      <c r="V60" s="13"/>
      <c r="W60" s="47"/>
      <c r="X60" s="13"/>
      <c r="Y60" s="47"/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f aca="false">SUM(D59:D60)</f>
        <v>0</v>
      </c>
      <c r="E61" s="86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8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8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f aca="false">F64+H64+J64+L64+N64+P64+R64+T64+V64+X64</f>
        <v>0</v>
      </c>
      <c r="E64" s="12" t="n">
        <f aca="false">G64+I64+K64+M64+O64+Q64+S64+U64+W64+Y64</f>
        <v>0</v>
      </c>
      <c r="F64" s="13"/>
      <c r="G64" s="47"/>
      <c r="H64" s="13"/>
      <c r="I64" s="47"/>
      <c r="J64" s="13"/>
      <c r="K64" s="47"/>
      <c r="L64" s="13"/>
      <c r="M64" s="47"/>
      <c r="N64" s="13"/>
      <c r="O64" s="47"/>
      <c r="P64" s="13"/>
      <c r="Q64" s="47"/>
      <c r="R64" s="13"/>
      <c r="S64" s="47"/>
      <c r="T64" s="13"/>
      <c r="U64" s="47"/>
      <c r="V64" s="13"/>
      <c r="W64" s="47"/>
      <c r="X64" s="13"/>
      <c r="Y64" s="47"/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f aca="false">F65+H65+J65+L65+N65+P65+R65+T65+V65+X65</f>
        <v>0</v>
      </c>
      <c r="E65" s="12" t="n">
        <f aca="false">G65+I65+K65+M65+O65+Q65+S65+U65+W65+Y65</f>
        <v>0</v>
      </c>
      <c r="F65" s="13"/>
      <c r="G65" s="47"/>
      <c r="H65" s="13"/>
      <c r="I65" s="47"/>
      <c r="J65" s="13"/>
      <c r="K65" s="47"/>
      <c r="L65" s="13"/>
      <c r="M65" s="47"/>
      <c r="N65" s="13"/>
      <c r="O65" s="47"/>
      <c r="P65" s="13"/>
      <c r="Q65" s="47"/>
      <c r="R65" s="13"/>
      <c r="S65" s="47"/>
      <c r="T65" s="13"/>
      <c r="U65" s="47" t="n">
        <v>0</v>
      </c>
      <c r="V65" s="13"/>
      <c r="W65" s="47"/>
      <c r="X65" s="13"/>
      <c r="Y65" s="47"/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f aca="false">SUM(D64:D65)</f>
        <v>0</v>
      </c>
      <c r="E66" s="86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8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8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8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f aca="false">F70+H70+J70+L70+N70+P70+R70+T70+V70+X70</f>
        <v>0</v>
      </c>
      <c r="E70" s="23" t="n">
        <f aca="false">G70+I70+K70+M70+O70+Q70+S70+U70+W70+Y70</f>
        <v>-7176187.29</v>
      </c>
      <c r="F70" s="13"/>
      <c r="G70" s="47" t="n">
        <v>-675834</v>
      </c>
      <c r="H70" s="13"/>
      <c r="I70" s="47" t="n">
        <f aca="false">-905710-97571.85</f>
        <v>-1003281.85</v>
      </c>
      <c r="J70" s="13"/>
      <c r="K70" s="47" t="n">
        <v>0</v>
      </c>
      <c r="L70" s="13"/>
      <c r="M70" s="47" t="n">
        <v>0</v>
      </c>
      <c r="N70" s="13"/>
      <c r="O70" s="47" t="n">
        <v>-1858948</v>
      </c>
      <c r="P70" s="13"/>
      <c r="Q70" s="47" t="n">
        <v>0</v>
      </c>
      <c r="R70" s="13"/>
      <c r="S70" s="47" t="n">
        <f aca="false">838422-114789.44</f>
        <v>723632.56</v>
      </c>
      <c r="T70" s="13"/>
      <c r="U70" s="47" t="n">
        <v>-4207364</v>
      </c>
      <c r="V70" s="13"/>
      <c r="W70" s="47" t="n">
        <v>0</v>
      </c>
      <c r="X70" s="13"/>
      <c r="Y70" s="47" t="n">
        <v>-154392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f aca="false">F71+H71+J71+L71+N71+P71+R71+T71+V71+X71</f>
        <v>0</v>
      </c>
      <c r="E71" s="12" t="n">
        <f aca="false">G71+I71+K71+M71+O71+Q71+S71+U71+W71+Y71</f>
        <v>0</v>
      </c>
      <c r="F71" s="13"/>
      <c r="G71" s="47" t="n">
        <v>0</v>
      </c>
      <c r="H71" s="13"/>
      <c r="I71" s="47" t="n">
        <v>0</v>
      </c>
      <c r="J71" s="13"/>
      <c r="K71" s="47" t="n">
        <v>0</v>
      </c>
      <c r="L71" s="13"/>
      <c r="M71" s="47" t="n">
        <v>0</v>
      </c>
      <c r="N71" s="13"/>
      <c r="O71" s="47" t="n">
        <v>0</v>
      </c>
      <c r="P71" s="13"/>
      <c r="Q71" s="47" t="n">
        <v>0</v>
      </c>
      <c r="R71" s="13"/>
      <c r="S71" s="47" t="n">
        <v>0</v>
      </c>
      <c r="T71" s="13"/>
      <c r="U71" s="47" t="n">
        <v>0</v>
      </c>
      <c r="V71" s="13"/>
      <c r="W71" s="47" t="n">
        <v>0</v>
      </c>
      <c r="X71" s="13"/>
      <c r="Y71" s="47" t="n"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f aca="false">SUM(D70:D71)</f>
        <v>0</v>
      </c>
      <c r="E72" s="86" t="n">
        <f aca="false">SUM(E70:E71)</f>
        <v>-7176187.29</v>
      </c>
      <c r="F72" s="17" t="n">
        <f aca="false">SUM(F70:F71)</f>
        <v>0</v>
      </c>
      <c r="G72" s="48" t="n">
        <f aca="false">SUM(G70:G71)</f>
        <v>-675834</v>
      </c>
      <c r="H72" s="17" t="n">
        <f aca="false">SUM(H70:H71)</f>
        <v>0</v>
      </c>
      <c r="I72" s="48" t="n">
        <f aca="false">SUM(I70:I71)</f>
        <v>-1003281.85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-1858948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723632.56</v>
      </c>
      <c r="T72" s="17" t="n">
        <f aca="false">SUM(T70:T71)</f>
        <v>0</v>
      </c>
      <c r="U72" s="48" t="n">
        <f aca="false">SUM(U70:U71)</f>
        <v>-4207364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-154392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f aca="false">F73+H73+J73+L73+N73+P73+R73+T73+V73+X73</f>
        <v>0</v>
      </c>
      <c r="E73" s="12" t="n">
        <f aca="false">G73+I73+K73+M73+O73+Q73+S73+U73+W73+Y73</f>
        <v>0</v>
      </c>
      <c r="F73" s="13"/>
      <c r="G73" s="47"/>
      <c r="H73" s="13"/>
      <c r="I73" s="47"/>
      <c r="J73" s="13"/>
      <c r="K73" s="47"/>
      <c r="L73" s="13"/>
      <c r="M73" s="47"/>
      <c r="N73" s="13"/>
      <c r="O73" s="47"/>
      <c r="P73" s="13"/>
      <c r="Q73" s="47"/>
      <c r="R73" s="13"/>
      <c r="S73" s="47"/>
      <c r="T73" s="13"/>
      <c r="U73" s="47"/>
      <c r="V73" s="13"/>
      <c r="W73" s="47"/>
      <c r="X73" s="13"/>
      <c r="Y73" s="47"/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f aca="false">F74+H74+J74+L74+N74+P74+R74+T74+V74+X74</f>
        <v>0</v>
      </c>
      <c r="E74" s="23" t="n">
        <f aca="false">G74+I74+K74+M74+O74+Q74+S74+U74+W74+Y74</f>
        <v>11379487</v>
      </c>
      <c r="F74" s="13"/>
      <c r="G74" s="47" t="n">
        <v>576367</v>
      </c>
      <c r="H74" s="13"/>
      <c r="I74" s="47" t="n">
        <f aca="false">3587015-21019+5753955</f>
        <v>9319951</v>
      </c>
      <c r="J74" s="13"/>
      <c r="K74" s="47" t="n">
        <v>0</v>
      </c>
      <c r="L74" s="13"/>
      <c r="M74" s="47" t="n">
        <v>0</v>
      </c>
      <c r="N74" s="13"/>
      <c r="O74" s="47" t="n">
        <v>1744335</v>
      </c>
      <c r="P74" s="13"/>
      <c r="Q74" s="47" t="n">
        <v>0</v>
      </c>
      <c r="R74" s="13"/>
      <c r="S74" s="47" t="n">
        <f aca="false">-3272277+2669875</f>
        <v>-602402</v>
      </c>
      <c r="T74" s="13"/>
      <c r="U74" s="47" t="n">
        <v>341236</v>
      </c>
      <c r="V74" s="13"/>
      <c r="W74" s="47" t="n">
        <v>0</v>
      </c>
      <c r="X74" s="13"/>
      <c r="Y74" s="47" t="n"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f aca="false">F75+H75+J75+L75+N75+P75+R75+T75+V75+X75</f>
        <v>0</v>
      </c>
      <c r="E75" s="23" t="n">
        <f aca="false">G75+I75+K75+M75+O75+Q75+S75+U75+W75+Y75</f>
        <v>612600</v>
      </c>
      <c r="F75" s="13"/>
      <c r="G75" s="47" t="n">
        <v>330600</v>
      </c>
      <c r="H75" s="13"/>
      <c r="I75" s="47" t="n">
        <f aca="false">-10500+202000</f>
        <v>191500</v>
      </c>
      <c r="J75" s="13"/>
      <c r="K75" s="47" t="n">
        <v>0</v>
      </c>
      <c r="L75" s="13"/>
      <c r="M75" s="47" t="n">
        <v>0</v>
      </c>
      <c r="N75" s="13"/>
      <c r="O75" s="47" t="n">
        <v>4100</v>
      </c>
      <c r="P75" s="13"/>
      <c r="Q75" s="47" t="n">
        <v>0</v>
      </c>
      <c r="R75" s="13"/>
      <c r="S75" s="47" t="n">
        <f aca="false">-35200+121600</f>
        <v>86400</v>
      </c>
      <c r="T75" s="13"/>
      <c r="U75" s="47" t="n">
        <v>0</v>
      </c>
      <c r="V75" s="13"/>
      <c r="W75" s="47" t="n">
        <v>0</v>
      </c>
      <c r="X75" s="13"/>
      <c r="Y75" s="47" t="n"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f aca="false">F76+H76+J76+L76+N76+P76+R76+T76+V76+X76</f>
        <v>0</v>
      </c>
      <c r="E76" s="23" t="n">
        <f aca="false">G76+I76+K76+M76+O76+Q76+S76+U76+W76+Y76</f>
        <v>-26496</v>
      </c>
      <c r="F76" s="13"/>
      <c r="G76" s="47"/>
      <c r="H76" s="13"/>
      <c r="I76" s="47"/>
      <c r="J76" s="13"/>
      <c r="K76" s="47"/>
      <c r="L76" s="13"/>
      <c r="M76" s="47"/>
      <c r="N76" s="13"/>
      <c r="O76" s="47"/>
      <c r="P76" s="13"/>
      <c r="Q76" s="47"/>
      <c r="R76" s="13"/>
      <c r="S76" s="47"/>
      <c r="T76" s="13"/>
      <c r="U76" s="47" t="n">
        <v>-26496</v>
      </c>
      <c r="V76" s="13"/>
      <c r="W76" s="47"/>
      <c r="X76" s="13"/>
      <c r="Y76" s="47"/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f aca="false">F77+H77+J77+L77+N77+P77+R77+T77+V77+X77</f>
        <v>0</v>
      </c>
      <c r="E77" s="23" t="n">
        <f aca="false">G77+I77+K77+M77+O77+Q77+S77+U77+W77+Y77</f>
        <v>-4753809</v>
      </c>
      <c r="F77" s="13"/>
      <c r="G77" s="47"/>
      <c r="H77" s="13"/>
      <c r="I77" s="47" t="n">
        <v>-3036809</v>
      </c>
      <c r="J77" s="13"/>
      <c r="K77" s="47"/>
      <c r="L77" s="13"/>
      <c r="M77" s="47"/>
      <c r="N77" s="13"/>
      <c r="O77" s="47"/>
      <c r="P77" s="13"/>
      <c r="Q77" s="47" t="n">
        <v>-820000</v>
      </c>
      <c r="R77" s="13"/>
      <c r="S77" s="47"/>
      <c r="T77" s="13"/>
      <c r="U77" s="47" t="n">
        <v>-897000</v>
      </c>
      <c r="V77" s="13"/>
      <c r="W77" s="47"/>
      <c r="X77" s="13"/>
      <c r="Y77" s="47"/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f aca="false">F78+H78+J78+L78+N78+P78+R78+T78+V78+X78</f>
        <v>0</v>
      </c>
      <c r="E78" s="12" t="n">
        <f aca="false">G78+I78+K78+M78+O78+Q78+S78+U78+W78+Y78</f>
        <v>0</v>
      </c>
      <c r="F78" s="13"/>
      <c r="G78" s="47"/>
      <c r="H78" s="13"/>
      <c r="I78" s="47"/>
      <c r="J78" s="13"/>
      <c r="K78" s="47"/>
      <c r="L78" s="13"/>
      <c r="M78" s="47"/>
      <c r="N78" s="13"/>
      <c r="O78" s="47"/>
      <c r="P78" s="13"/>
      <c r="Q78" s="47"/>
      <c r="R78" s="13"/>
      <c r="S78" s="47"/>
      <c r="T78" s="13"/>
      <c r="U78" s="47"/>
      <c r="V78" s="13"/>
      <c r="W78" s="47"/>
      <c r="X78" s="13"/>
      <c r="Y78" s="47"/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f aca="false">F79+H79+J79+L79+N79+P79+R79+T79+V79+X79</f>
        <v>0</v>
      </c>
      <c r="E79" s="12" t="n">
        <f aca="false">G79+I79+K79+M79+O79+Q79+S79+U79+W79+Y79</f>
        <v>0</v>
      </c>
      <c r="F79" s="13"/>
      <c r="G79" s="47"/>
      <c r="H79" s="13"/>
      <c r="I79" s="47"/>
      <c r="J79" s="13"/>
      <c r="K79" s="47"/>
      <c r="L79" s="13"/>
      <c r="M79" s="47"/>
      <c r="N79" s="13"/>
      <c r="O79" s="47"/>
      <c r="P79" s="13"/>
      <c r="Q79" s="47"/>
      <c r="R79" s="13"/>
      <c r="S79" s="47"/>
      <c r="T79" s="13"/>
      <c r="U79" s="47"/>
      <c r="V79" s="13"/>
      <c r="W79" s="47"/>
      <c r="X79" s="13"/>
      <c r="Y79" s="47"/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f aca="false">F80+H80+J80+L80+N80+P80+R80+T80+V80+X80</f>
        <v>0</v>
      </c>
      <c r="E80" s="12" t="n">
        <f aca="false">G80+I80+K80+M80+O80+Q80+S80+U80+W80+Y80</f>
        <v>0</v>
      </c>
      <c r="F80" s="13"/>
      <c r="G80" s="47"/>
      <c r="H80" s="13"/>
      <c r="I80" s="47"/>
      <c r="J80" s="13"/>
      <c r="K80" s="47"/>
      <c r="L80" s="13"/>
      <c r="M80" s="47"/>
      <c r="N80" s="13"/>
      <c r="O80" s="47"/>
      <c r="P80" s="13"/>
      <c r="Q80" s="47"/>
      <c r="R80" s="13"/>
      <c r="S80" s="47"/>
      <c r="T80" s="13"/>
      <c r="U80" s="47"/>
      <c r="V80" s="13"/>
      <c r="W80" s="47"/>
      <c r="X80" s="13"/>
      <c r="Y80" s="47"/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f aca="false">F81+H81+J81+L81+N81+P81+R81+T81+V81+X81</f>
        <v>0</v>
      </c>
      <c r="E81" s="12" t="n">
        <f aca="false">G81+I81+K81+M81+O81+Q81+S81+U81+W81+Y81</f>
        <v>0</v>
      </c>
      <c r="F81" s="13"/>
      <c r="G81" s="47"/>
      <c r="H81" s="13"/>
      <c r="I81" s="47"/>
      <c r="J81" s="13"/>
      <c r="K81" s="47"/>
      <c r="L81" s="13"/>
      <c r="M81" s="47"/>
      <c r="N81" s="13"/>
      <c r="O81" s="47"/>
      <c r="P81" s="13"/>
      <c r="Q81" s="47"/>
      <c r="R81" s="13"/>
      <c r="S81" s="47"/>
      <c r="T81" s="13"/>
      <c r="U81" s="47" t="n">
        <v>0</v>
      </c>
      <c r="V81" s="13"/>
      <c r="W81" s="47"/>
      <c r="X81" s="13"/>
      <c r="Y81" s="47"/>
    </row>
    <row r="82" customFormat="false" ht="20.25" hidden="false" customHeight="true" outlineLevel="0" collapsed="false">
      <c r="A82" s="56"/>
      <c r="B82" s="57"/>
      <c r="C82" s="58" t="s">
        <v>96</v>
      </c>
      <c r="D82" s="59" t="n">
        <f aca="false">D16+D24+D29+D36+D43+D45+D47+D49</f>
        <v>0</v>
      </c>
      <c r="E82" s="88" t="n">
        <f aca="false">SUM(E72:E81)+E16+E24+E29+E36+E43+E45+E47+E49+E51+E56+E61+E66</f>
        <v>-34253608.36</v>
      </c>
      <c r="F82" s="59" t="n">
        <f aca="false">F16+F24+F29+F36+F43+F45+F47+F49</f>
        <v>0</v>
      </c>
      <c r="G82" s="60" t="n">
        <f aca="false">SUM(G72:G81)+G16+G24+G29+G36+G43+G45+G47+G49+G51+G56+G61+G66</f>
        <v>-10799386.84</v>
      </c>
      <c r="H82" s="59" t="n">
        <f aca="false">H16+H24+H29+H36+H43+H45+H47+H49</f>
        <v>0</v>
      </c>
      <c r="I82" s="60" t="n">
        <f aca="false">SUM(I72:I81)+I16+I24+I29+I36+I43+I45+I47+I49+I51+I56+I61+I66</f>
        <v>-2277206.35</v>
      </c>
      <c r="J82" s="59" t="n">
        <f aca="false">J16+J24+J29+J36+J43+J45+J47+J49</f>
        <v>0</v>
      </c>
      <c r="K82" s="60" t="n">
        <f aca="false">SUM(K72:K81)+K16+K24+K29+K36+K43+K45+K47+K49+K51+K56+K61+K66</f>
        <v>-1394542.32</v>
      </c>
      <c r="L82" s="59" t="n">
        <f aca="false">L16+L24+L29+L36+L43+L45+L47+L49</f>
        <v>0</v>
      </c>
      <c r="M82" s="60" t="n">
        <f aca="false">SUM(M72:M81)+M16+M24+M29+M36+M43+M45+M47+M49+M51+M56+M61+M66</f>
        <v>0</v>
      </c>
      <c r="N82" s="59" t="n">
        <f aca="false">N16+N24+N29+N36+N43+N45+N47+N49</f>
        <v>0</v>
      </c>
      <c r="O82" s="60" t="n">
        <f aca="false">SUM(O72:O81)+O16+O24+O29+O36+O43+O45+O47+O49+O51+O56+O61+O66</f>
        <v>-1391783.14</v>
      </c>
      <c r="P82" s="59" t="n">
        <f aca="false">P16+P24+P29+P36+P43+P45+P47+P49</f>
        <v>0</v>
      </c>
      <c r="Q82" s="60" t="n">
        <f aca="false">SUM(Q72:Q81)+Q16+Q24+Q29+Q36+Q43+Q45+Q47+Q49+Q51+Q56+Q61+Q66</f>
        <v>-2810479.69</v>
      </c>
      <c r="R82" s="59" t="n">
        <f aca="false">R16+R24+R29+R36+R43+R45+R47+R49</f>
        <v>0</v>
      </c>
      <c r="S82" s="60" t="n">
        <f aca="false">SUM(S72:S81)+S16+S24+S29+S36+S43+S45+S47+S49+S51+S56+S61+S66</f>
        <v>-10636194.02</v>
      </c>
      <c r="T82" s="59" t="n">
        <f aca="false">T16+T24+T29+T36+T43+T45+T47+T49</f>
        <v>0</v>
      </c>
      <c r="U82" s="60" t="n">
        <f aca="false">SUM(U72:U81)+U16+U24+U29+U36+U43+U45+U47+U49+U51+U56+U61+U66</f>
        <v>-4789624</v>
      </c>
      <c r="V82" s="59" t="n">
        <f aca="false">V16+V24+V29+V36+V43+V45+V47+V49</f>
        <v>0</v>
      </c>
      <c r="W82" s="60" t="n">
        <f aca="false">SUM(W72:W81)+W16+W24+W29+W36+W43+W45+W47+W49+W51+W56+W61+W66</f>
        <v>0</v>
      </c>
      <c r="X82" s="59" t="n">
        <f aca="false">X16+X24+X29+X36+X43+X45+X47+X49</f>
        <v>0</v>
      </c>
      <c r="Y82" s="60" t="n">
        <f aca="false">SUM(Y72:Y81)+Y16+Y24+Y29+Y36+Y43+Y45+Y47+Y49+Y51+Y56+Y61+Y66</f>
        <v>-154392</v>
      </c>
      <c r="Z82" s="89"/>
    </row>
    <row r="83" customFormat="false" ht="13.5" hidden="false" customHeight="false" outlineLevel="0" collapsed="false">
      <c r="A83" s="62" t="s">
        <v>2</v>
      </c>
      <c r="B83" s="52"/>
    </row>
    <row r="84" customFormat="false" ht="12.75" hidden="false" customHeight="false" outlineLevel="0" collapsed="false">
      <c r="A84" s="62"/>
      <c r="B84" s="52"/>
      <c r="M84" s="22"/>
    </row>
    <row r="85" customFormat="false" ht="12.75" hidden="false" customHeight="false" outlineLevel="0" collapsed="false">
      <c r="A85" s="62" t="s">
        <v>107</v>
      </c>
      <c r="B85" s="52"/>
      <c r="E85" s="15"/>
      <c r="F85" s="15"/>
      <c r="G85" s="15"/>
      <c r="H85" s="15"/>
      <c r="I85" s="15"/>
      <c r="L85" s="22"/>
    </row>
    <row r="86" customFormat="false" ht="12.75" hidden="false" customHeight="false" outlineLevel="0" collapsed="false">
      <c r="A86" s="3"/>
      <c r="B86" s="52"/>
      <c r="C86" s="54" t="s">
        <v>98</v>
      </c>
      <c r="D86" s="63" t="n">
        <f aca="false">F86+H86+J86+L86+N86+P86+R86+T86+V86+X86</f>
        <v>0</v>
      </c>
      <c r="E86" s="63" t="n">
        <f aca="false">G86+I86+K86+M86+O86+Q86+S86+U86+W86+Y86</f>
        <v>212361.29</v>
      </c>
      <c r="F86" s="63"/>
      <c r="G86" s="63"/>
      <c r="H86" s="63"/>
      <c r="I86" s="63" t="n">
        <v>97571.85</v>
      </c>
      <c r="J86" s="63"/>
      <c r="K86" s="63"/>
      <c r="L86" s="63"/>
      <c r="M86" s="63"/>
      <c r="N86" s="63"/>
      <c r="O86" s="63"/>
      <c r="P86" s="63"/>
      <c r="Q86" s="63"/>
      <c r="R86" s="63"/>
      <c r="S86" s="63" t="n">
        <v>114789.44</v>
      </c>
      <c r="T86" s="63"/>
      <c r="U86" s="63"/>
      <c r="V86" s="63"/>
      <c r="W86" s="63" t="n">
        <v>0</v>
      </c>
      <c r="X86" s="63"/>
      <c r="Y86" s="63"/>
    </row>
    <row r="87" customFormat="false" ht="12.75" hidden="false" customHeight="false" outlineLevel="0" collapsed="false">
      <c r="A87" s="3"/>
      <c r="B87" s="52"/>
      <c r="C87" s="54" t="s">
        <v>88</v>
      </c>
      <c r="D87" s="64" t="n">
        <f aca="false">F87+H87+J87+L87+N87+P87+R87+T87+V87+X87</f>
        <v>0</v>
      </c>
      <c r="E87" s="64" t="n">
        <f aca="false">G87+I87+K87+M87+O87+Q87+S87+U87+W87+Y87</f>
        <v>0</v>
      </c>
      <c r="F87" s="64" t="n">
        <v>0</v>
      </c>
      <c r="G87" s="64" t="n">
        <v>0</v>
      </c>
      <c r="H87" s="64" t="n">
        <v>0</v>
      </c>
      <c r="I87" s="64" t="n">
        <v>0</v>
      </c>
      <c r="J87" s="64" t="n">
        <v>0</v>
      </c>
      <c r="K87" s="64" t="n">
        <v>0</v>
      </c>
      <c r="L87" s="64" t="n">
        <v>0</v>
      </c>
      <c r="M87" s="64" t="n">
        <v>0</v>
      </c>
      <c r="N87" s="64" t="n">
        <v>0</v>
      </c>
      <c r="O87" s="64" t="n">
        <v>0</v>
      </c>
      <c r="P87" s="64" t="n">
        <v>0</v>
      </c>
      <c r="Q87" s="64" t="n">
        <v>0</v>
      </c>
      <c r="R87" s="64" t="n">
        <v>0</v>
      </c>
      <c r="S87" s="64" t="n">
        <f aca="false">U87+W87+Y87+AA87+AC87+AE87+AG87+AI87+AK87+AM87</f>
        <v>0</v>
      </c>
      <c r="T87" s="64" t="n">
        <f aca="false">V87+X87+Z87+AB87+AD87+AF87+AH87+AJ87+AL87+AN87</f>
        <v>0</v>
      </c>
      <c r="U87" s="64"/>
      <c r="V87" s="64"/>
      <c r="W87" s="64"/>
      <c r="X87" s="64"/>
      <c r="Y87" s="64"/>
    </row>
    <row r="88" customFormat="false" ht="12.75" hidden="false" customHeight="false" outlineLevel="0" collapsed="false">
      <c r="A88" s="3"/>
      <c r="B88" s="52"/>
      <c r="C88" s="54" t="s">
        <v>89</v>
      </c>
      <c r="D88" s="65" t="n">
        <f aca="false">F88+H88+J88+L88+N88+P88+R88+T88+V88+X88</f>
        <v>0</v>
      </c>
      <c r="E88" s="65" t="n">
        <f aca="false">G88+I88+K88+M88+O88+Q88+S88+U88+W88+Y88</f>
        <v>-323600</v>
      </c>
      <c r="F88" s="65" t="n">
        <v>0</v>
      </c>
      <c r="G88" s="65" t="n">
        <v>0</v>
      </c>
      <c r="H88" s="65" t="n">
        <v>0</v>
      </c>
      <c r="I88" s="65" t="n">
        <v>-202000</v>
      </c>
      <c r="J88" s="65" t="n">
        <v>0</v>
      </c>
      <c r="K88" s="65" t="n">
        <v>0</v>
      </c>
      <c r="L88" s="65" t="n">
        <v>0</v>
      </c>
      <c r="M88" s="65" t="n">
        <v>0</v>
      </c>
      <c r="N88" s="65" t="n">
        <v>0</v>
      </c>
      <c r="O88" s="65" t="n">
        <v>0</v>
      </c>
      <c r="P88" s="65" t="n">
        <v>0</v>
      </c>
      <c r="Q88" s="65" t="n">
        <v>0</v>
      </c>
      <c r="R88" s="65" t="n">
        <v>0</v>
      </c>
      <c r="S88" s="65" t="n">
        <v>-121600</v>
      </c>
      <c r="T88" s="65" t="n">
        <f aca="false">V88+X88+Z88+AB88+AD88+AF88+AH88+AJ88+AL88+AN88</f>
        <v>0</v>
      </c>
      <c r="U88" s="65"/>
      <c r="V88" s="65"/>
      <c r="W88" s="65"/>
      <c r="X88" s="65"/>
      <c r="Y88" s="65"/>
    </row>
    <row r="89" customFormat="false" ht="20.25" hidden="false" customHeight="true" outlineLevel="0" collapsed="false">
      <c r="A89" s="66"/>
      <c r="B89" s="67"/>
      <c r="C89" s="90" t="s">
        <v>108</v>
      </c>
      <c r="D89" s="69" t="n">
        <f aca="false">SUM(D86:D88)</f>
        <v>0</v>
      </c>
      <c r="E89" s="69" t="n">
        <f aca="false">SUM(E86:E88)</f>
        <v>-111238.71</v>
      </c>
      <c r="F89" s="69" t="n">
        <f aca="false">SUM(F86:F88)</f>
        <v>0</v>
      </c>
      <c r="G89" s="69" t="n">
        <f aca="false">SUM(G86:G88)</f>
        <v>0</v>
      </c>
      <c r="H89" s="69" t="n">
        <f aca="false">SUM(H86:H88)</f>
        <v>0</v>
      </c>
      <c r="I89" s="69" t="n">
        <f aca="false">SUM(I86:I88)</f>
        <v>-104428.15</v>
      </c>
      <c r="J89" s="69" t="n">
        <f aca="false">SUM(J86:J88)</f>
        <v>0</v>
      </c>
      <c r="K89" s="69" t="n">
        <f aca="false">SUM(K86:K88)</f>
        <v>0</v>
      </c>
      <c r="L89" s="69" t="n">
        <f aca="false">SUM(L86:L88)</f>
        <v>0</v>
      </c>
      <c r="M89" s="69" t="n">
        <f aca="false">SUM(M86:M88)</f>
        <v>0</v>
      </c>
      <c r="N89" s="69" t="n">
        <f aca="false">SUM(N86:N88)</f>
        <v>0</v>
      </c>
      <c r="O89" s="69" t="n">
        <f aca="false">SUM(O86:O88)</f>
        <v>0</v>
      </c>
      <c r="P89" s="69" t="n">
        <f aca="false">SUM(P86:P88)</f>
        <v>0</v>
      </c>
      <c r="Q89" s="69" t="n">
        <f aca="false">SUM(Q86:Q88)</f>
        <v>0</v>
      </c>
      <c r="R89" s="69" t="n">
        <f aca="false">SUM(R86:R88)</f>
        <v>0</v>
      </c>
      <c r="S89" s="69" t="n">
        <f aca="false">SUM(S86:S88)</f>
        <v>-6810.56</v>
      </c>
      <c r="T89" s="69" t="n">
        <f aca="false">SUM(T86:T88)</f>
        <v>0</v>
      </c>
      <c r="U89" s="69" t="n">
        <f aca="false">SUM(U86:U88)</f>
        <v>0</v>
      </c>
      <c r="V89" s="69" t="n">
        <f aca="false">SUM(V86:V88)</f>
        <v>0</v>
      </c>
      <c r="W89" s="69" t="n">
        <f aca="false">SUM(W86:W88)</f>
        <v>0</v>
      </c>
      <c r="X89" s="69" t="n">
        <f aca="false">SUM(X86:X88)</f>
        <v>0</v>
      </c>
      <c r="Y89" s="69" t="n">
        <f aca="false">SUM(Y86:Y88)</f>
        <v>0</v>
      </c>
    </row>
    <row r="90" customFormat="false" ht="12.75" hidden="false" customHeight="false" outlineLevel="0" collapsed="false">
      <c r="A90" s="62"/>
      <c r="B90" s="52"/>
      <c r="E90" s="15"/>
      <c r="F90" s="15"/>
      <c r="G90" s="15"/>
      <c r="H90" s="15"/>
      <c r="I90" s="15"/>
    </row>
    <row r="91" customFormat="false" ht="20.25" hidden="false" customHeight="true" outlineLevel="0" collapsed="false">
      <c r="A91" s="66"/>
      <c r="B91" s="67"/>
      <c r="C91" s="68" t="s">
        <v>109</v>
      </c>
      <c r="D91" s="69" t="n">
        <f aca="false">+D82+D89</f>
        <v>0</v>
      </c>
      <c r="E91" s="69" t="n">
        <f aca="false">+E82+E89</f>
        <v>-34364847.07</v>
      </c>
      <c r="F91" s="69" t="n">
        <f aca="false">+F82+F89</f>
        <v>0</v>
      </c>
      <c r="G91" s="69" t="n">
        <f aca="false">+G82+G89</f>
        <v>-10799386.84</v>
      </c>
      <c r="H91" s="69" t="n">
        <f aca="false">+H82+H89</f>
        <v>0</v>
      </c>
      <c r="I91" s="69" t="n">
        <f aca="false">+I82+I89</f>
        <v>-2381634.5</v>
      </c>
      <c r="J91" s="69" t="n">
        <f aca="false">+J82+J89</f>
        <v>0</v>
      </c>
      <c r="K91" s="69" t="n">
        <f aca="false">+K82+K89</f>
        <v>-1394542.32</v>
      </c>
      <c r="L91" s="69" t="n">
        <f aca="false">+L82+L89</f>
        <v>0</v>
      </c>
      <c r="M91" s="69" t="n">
        <f aca="false">+M82+M89</f>
        <v>0</v>
      </c>
      <c r="N91" s="69" t="n">
        <f aca="false">+N82+N89</f>
        <v>0</v>
      </c>
      <c r="O91" s="69" t="n">
        <f aca="false">+O82+O89</f>
        <v>-1391783.14</v>
      </c>
      <c r="P91" s="69" t="n">
        <f aca="false">+P82+P89</f>
        <v>0</v>
      </c>
      <c r="Q91" s="69" t="n">
        <f aca="false">+Q82+Q89</f>
        <v>-2810479.69</v>
      </c>
      <c r="R91" s="69" t="n">
        <f aca="false">+R82+R89</f>
        <v>0</v>
      </c>
      <c r="S91" s="69" t="n">
        <f aca="false">+S82+S89</f>
        <v>-10643004.58</v>
      </c>
      <c r="T91" s="69" t="n">
        <f aca="false">+T82+T89</f>
        <v>0</v>
      </c>
      <c r="U91" s="69" t="n">
        <f aca="false">+U82+U89</f>
        <v>-4789624</v>
      </c>
      <c r="V91" s="69" t="n">
        <f aca="false">+V82+V89</f>
        <v>0</v>
      </c>
      <c r="W91" s="69" t="n">
        <f aca="false">+W82+W89</f>
        <v>0</v>
      </c>
      <c r="X91" s="69" t="n">
        <f aca="false">+X82+X89</f>
        <v>0</v>
      </c>
      <c r="Y91" s="69" t="n">
        <f aca="false">+Y82+Y89</f>
        <v>-154392</v>
      </c>
    </row>
    <row r="92" customFormat="false" ht="12.75" hidden="false" customHeight="false" outlineLevel="0" collapsed="false">
      <c r="A92" s="91"/>
      <c r="B92" s="15"/>
      <c r="C92" s="15" t="s">
        <v>96</v>
      </c>
      <c r="D92" s="15" t="n">
        <v>0</v>
      </c>
      <c r="E92" s="72" t="n">
        <v>-34364847.07</v>
      </c>
      <c r="F92" s="15" t="n">
        <v>0</v>
      </c>
      <c r="G92" s="15" t="n">
        <v>-10799386.84</v>
      </c>
      <c r="H92" s="15" t="n">
        <v>0</v>
      </c>
      <c r="I92" s="15" t="n">
        <v>-2381634.5</v>
      </c>
      <c r="J92" s="15" t="n">
        <v>0</v>
      </c>
      <c r="K92" s="15" t="n">
        <v>-1394542.32</v>
      </c>
      <c r="L92" s="15" t="n">
        <v>0</v>
      </c>
      <c r="M92" s="15" t="n">
        <v>0</v>
      </c>
      <c r="N92" s="15" t="n">
        <v>0</v>
      </c>
      <c r="O92" s="15" t="n">
        <v>-1391783.14</v>
      </c>
      <c r="P92" s="15" t="n">
        <v>0</v>
      </c>
      <c r="Q92" s="15" t="n">
        <v>-2810479.69</v>
      </c>
      <c r="R92" s="15" t="n">
        <v>0</v>
      </c>
      <c r="S92" s="15" t="n">
        <v>-10643004.58</v>
      </c>
      <c r="T92" s="15" t="n">
        <v>0</v>
      </c>
      <c r="U92" s="15" t="n">
        <v>-4789624</v>
      </c>
      <c r="V92" s="15" t="n">
        <v>0</v>
      </c>
      <c r="W92" s="15" t="n">
        <v>0</v>
      </c>
      <c r="X92" s="15" t="n">
        <v>0</v>
      </c>
      <c r="Y92" s="15" t="n">
        <v>-154392</v>
      </c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6">
    <mergeCell ref="A1:Y1"/>
    <mergeCell ref="A2:Y2"/>
    <mergeCell ref="A3:Y3"/>
    <mergeCell ref="A4:Y4"/>
    <mergeCell ref="A5:Y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'CE-VAR'!A4</f>
        <v>REGION: CENTRAL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92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13"/>
      <c r="I10" s="47"/>
      <c r="J10" s="9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v>50015649</v>
      </c>
      <c r="E11" s="13" t="n">
        <v>91648139</v>
      </c>
      <c r="F11" s="13" t="n">
        <f aca="false">H11-D11</f>
        <v>0</v>
      </c>
      <c r="G11" s="15" t="n">
        <f aca="false">I11-E11</f>
        <v>0</v>
      </c>
      <c r="H11" s="13" t="n">
        <f aca="false">D11</f>
        <v>50015649</v>
      </c>
      <c r="I11" s="47" t="n">
        <f aca="false">E11</f>
        <v>91648139</v>
      </c>
      <c r="J11" s="15"/>
      <c r="K11" s="47"/>
      <c r="L11" s="13" t="n">
        <f aca="false">H11+J11</f>
        <v>50015649</v>
      </c>
      <c r="M11" s="47" t="n">
        <f aca="false">I11+K11</f>
        <v>91648139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5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v>15076907</v>
      </c>
      <c r="E13" s="13" t="n">
        <v>28472210</v>
      </c>
      <c r="F13" s="13" t="n">
        <f aca="false">H13-D13</f>
        <v>0</v>
      </c>
      <c r="G13" s="15" t="n">
        <f aca="false">I13-E13</f>
        <v>0</v>
      </c>
      <c r="H13" s="13" t="n">
        <f aca="false">D13</f>
        <v>15076907</v>
      </c>
      <c r="I13" s="47" t="n">
        <f aca="false">E13</f>
        <v>28472210</v>
      </c>
      <c r="J13" s="15"/>
      <c r="K13" s="47"/>
      <c r="L13" s="13" t="n">
        <f aca="false">H13+J13</f>
        <v>15076907</v>
      </c>
      <c r="M13" s="47" t="n">
        <f aca="false">I13+K13</f>
        <v>28472210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5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v>0</v>
      </c>
      <c r="E15" s="13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5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v>65092556</v>
      </c>
      <c r="E16" s="48" t="n">
        <v>120120349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65092556</v>
      </c>
      <c r="I16" s="48" t="n">
        <f aca="false">SUM(I11:I15)</f>
        <v>120120349</v>
      </c>
      <c r="J16" s="94" t="n">
        <f aca="false">SUM(J11:J15)</f>
        <v>0</v>
      </c>
      <c r="K16" s="48" t="n">
        <f aca="false">SUM(K11:K15)</f>
        <v>0</v>
      </c>
      <c r="L16" s="17" t="n">
        <f aca="false">SUM(L11:L15)</f>
        <v>65092556</v>
      </c>
      <c r="M16" s="48" t="n">
        <f aca="false">SUM(M11:M15)</f>
        <v>120120349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5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5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v>-39890734</v>
      </c>
      <c r="E19" s="13" t="n">
        <v>-71917584</v>
      </c>
      <c r="F19" s="13" t="n">
        <f aca="false">H19-D19</f>
        <v>0</v>
      </c>
      <c r="G19" s="15" t="n">
        <f aca="false">I19-E19</f>
        <v>0</v>
      </c>
      <c r="H19" s="13" t="n">
        <f aca="false">D19</f>
        <v>-39890734</v>
      </c>
      <c r="I19" s="47" t="n">
        <f aca="false">E19</f>
        <v>-71917584</v>
      </c>
      <c r="J19" s="15"/>
      <c r="K19" s="47"/>
      <c r="L19" s="13" t="n">
        <f aca="false">H19+J19</f>
        <v>-39890734</v>
      </c>
      <c r="M19" s="47" t="n">
        <f aca="false">I19+K19</f>
        <v>-71917584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5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v>-25249410</v>
      </c>
      <c r="E21" s="13" t="n">
        <v>-46363228</v>
      </c>
      <c r="F21" s="13" t="n">
        <f aca="false">H21-D21</f>
        <v>0</v>
      </c>
      <c r="G21" s="15" t="n">
        <f aca="false">I21-E21</f>
        <v>0</v>
      </c>
      <c r="H21" s="13" t="n">
        <f aca="false">D21</f>
        <v>-25249410</v>
      </c>
      <c r="I21" s="47" t="n">
        <f aca="false">E21</f>
        <v>-46363228</v>
      </c>
      <c r="J21" s="15"/>
      <c r="K21" s="47"/>
      <c r="L21" s="13" t="n">
        <f aca="false">H21+J21</f>
        <v>-25249410</v>
      </c>
      <c r="M21" s="47" t="n">
        <f aca="false">I21+K21</f>
        <v>-46363228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5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v>331134</v>
      </c>
      <c r="E23" s="13" t="n">
        <v>601001</v>
      </c>
      <c r="F23" s="13" t="n">
        <f aca="false">H23-D23</f>
        <v>0</v>
      </c>
      <c r="G23" s="15" t="n">
        <f aca="false">I23-E23</f>
        <v>0</v>
      </c>
      <c r="H23" s="13" t="n">
        <f aca="false">D23</f>
        <v>331134</v>
      </c>
      <c r="I23" s="47" t="n">
        <f aca="false">E23</f>
        <v>601001</v>
      </c>
      <c r="J23" s="15"/>
      <c r="K23" s="47"/>
      <c r="L23" s="13" t="n">
        <f aca="false">H23+J23</f>
        <v>331134</v>
      </c>
      <c r="M23" s="47" t="n">
        <f aca="false">I23+K23</f>
        <v>601001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v>-64809010</v>
      </c>
      <c r="E24" s="48" t="n">
        <v>-117679811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-64809010</v>
      </c>
      <c r="I24" s="48" t="n">
        <f aca="false">SUM(I19:I23)</f>
        <v>-117679811</v>
      </c>
      <c r="J24" s="94" t="n">
        <f aca="false">SUM(J19:J23)</f>
        <v>0</v>
      </c>
      <c r="K24" s="48" t="n">
        <f aca="false">SUM(K19:K23)</f>
        <v>0</v>
      </c>
      <c r="L24" s="17" t="n">
        <f aca="false">SUM(L19:L23)</f>
        <v>-64809010</v>
      </c>
      <c r="M24" s="48" t="n">
        <f aca="false">SUM(M19:M23)</f>
        <v>-117679811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5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5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v>0</v>
      </c>
      <c r="E27" s="13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5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v>0</v>
      </c>
      <c r="E28" s="13" t="n">
        <v>0</v>
      </c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5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v>0</v>
      </c>
      <c r="E29" s="48" t="n"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94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5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5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v>4931167</v>
      </c>
      <c r="E32" s="13" t="n">
        <v>9438269</v>
      </c>
      <c r="F32" s="13" t="n">
        <f aca="false">H32-D32</f>
        <v>0</v>
      </c>
      <c r="G32" s="15" t="n">
        <f aca="false">I32-E32</f>
        <v>0</v>
      </c>
      <c r="H32" s="13" t="n">
        <f aca="false">D32</f>
        <v>4931167</v>
      </c>
      <c r="I32" s="47" t="n">
        <f aca="false">E32</f>
        <v>9438269</v>
      </c>
      <c r="J32" s="15"/>
      <c r="K32" s="47"/>
      <c r="L32" s="13" t="n">
        <f aca="false">H32+J32</f>
        <v>4931167</v>
      </c>
      <c r="M32" s="47" t="n">
        <f aca="false">I32+K32</f>
        <v>9438269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v>-5214713</v>
      </c>
      <c r="E33" s="13" t="n">
        <v>-9872539.21159285</v>
      </c>
      <c r="F33" s="13" t="n">
        <f aca="false">H33-D33</f>
        <v>0</v>
      </c>
      <c r="G33" s="15" t="n">
        <f aca="false">I33-E33</f>
        <v>0</v>
      </c>
      <c r="H33" s="13" t="n">
        <f aca="false">D33</f>
        <v>-5214713</v>
      </c>
      <c r="I33" s="47" t="n">
        <f aca="false">E33</f>
        <v>-9872539.21159285</v>
      </c>
      <c r="J33" s="15"/>
      <c r="K33" s="47"/>
      <c r="L33" s="13" t="n">
        <f aca="false">H33+J33</f>
        <v>-5214713</v>
      </c>
      <c r="M33" s="47" t="n">
        <f aca="false">I33+K33</f>
        <v>-9872539.21159285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v>0</v>
      </c>
      <c r="E34" s="13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5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v>0</v>
      </c>
      <c r="E35" s="13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5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v>-283546</v>
      </c>
      <c r="E36" s="48" t="n">
        <v>-434270.211592849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-283546</v>
      </c>
      <c r="I36" s="48" t="n">
        <f aca="false">SUM(I32:I35)</f>
        <v>-434270.211592849</v>
      </c>
      <c r="J36" s="94" t="n">
        <f aca="false">SUM(J32:J34)</f>
        <v>0</v>
      </c>
      <c r="K36" s="48" t="n">
        <f aca="false">SUM(K32:K34)</f>
        <v>0</v>
      </c>
      <c r="L36" s="17" t="n">
        <f aca="false">SUM(L32:L35)</f>
        <v>-283546</v>
      </c>
      <c r="M36" s="48" t="n">
        <f aca="false">SUM(M32:M35)</f>
        <v>-434270.211592849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5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5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v>0</v>
      </c>
      <c r="E39" s="13" t="n">
        <v>0</v>
      </c>
      <c r="F39" s="13" t="n">
        <f aca="false">H39-D39</f>
        <v>0</v>
      </c>
      <c r="G39" s="15" t="n">
        <f aca="false">I39-E39</f>
        <v>0</v>
      </c>
      <c r="H39" s="13" t="n">
        <f aca="false">D39</f>
        <v>0</v>
      </c>
      <c r="I39" s="47" t="n">
        <f aca="false">E39</f>
        <v>0</v>
      </c>
      <c r="J39" s="15"/>
      <c r="K39" s="47"/>
      <c r="L39" s="13" t="n">
        <f aca="false">H39+J39</f>
        <v>0</v>
      </c>
      <c r="M39" s="47" t="n">
        <f aca="false">I39+K39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v>0</v>
      </c>
      <c r="E40" s="13" t="n">
        <v>0</v>
      </c>
      <c r="F40" s="13" t="n">
        <f aca="false">H40-D40</f>
        <v>0</v>
      </c>
      <c r="G40" s="15" t="n">
        <f aca="false">I40-E40</f>
        <v>0</v>
      </c>
      <c r="H40" s="13" t="n">
        <f aca="false">D40</f>
        <v>0</v>
      </c>
      <c r="I40" s="47" t="n">
        <f aca="false">E40</f>
        <v>0</v>
      </c>
      <c r="J40" s="15"/>
      <c r="K40" s="47"/>
      <c r="L40" s="13" t="n">
        <f aca="false">H40+J40</f>
        <v>0</v>
      </c>
      <c r="M40" s="47" t="n">
        <f aca="false">I40+K40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3" t="n">
        <v>0</v>
      </c>
      <c r="E41" s="13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v>0</v>
      </c>
      <c r="E42" s="48" t="n"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94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v>0</v>
      </c>
      <c r="E43" s="48" t="n"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94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5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5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5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5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5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v>0</v>
      </c>
      <c r="E49" s="13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5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5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v>-331134</v>
      </c>
      <c r="E51" s="13" t="n">
        <v>-601001</v>
      </c>
      <c r="F51" s="13" t="n">
        <f aca="false">H51-D51</f>
        <v>0</v>
      </c>
      <c r="G51" s="15" t="n">
        <f aca="false">I51-E51</f>
        <v>0</v>
      </c>
      <c r="H51" s="13" t="n">
        <f aca="false">D51</f>
        <v>-331134</v>
      </c>
      <c r="I51" s="47" t="n">
        <f aca="false">E51</f>
        <v>-601001</v>
      </c>
      <c r="J51" s="15"/>
      <c r="K51" s="47"/>
      <c r="L51" s="13" t="n">
        <f aca="false">H51+J51</f>
        <v>-331134</v>
      </c>
      <c r="M51" s="47" t="n">
        <f aca="false">I51+K51</f>
        <v>-601001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5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5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v>0</v>
      </c>
      <c r="E54" s="13" t="n">
        <v>-167761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-167761</v>
      </c>
      <c r="J54" s="15"/>
      <c r="K54" s="47"/>
      <c r="L54" s="13" t="n">
        <f aca="false">H54+J54</f>
        <v>0</v>
      </c>
      <c r="M54" s="47" t="n">
        <f aca="false">I54+K54</f>
        <v>-167761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v>0</v>
      </c>
      <c r="E55" s="13" t="n">
        <v>-2222198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-2222198</v>
      </c>
      <c r="J55" s="15"/>
      <c r="K55" s="47"/>
      <c r="L55" s="13" t="n">
        <f aca="false">H55+J55</f>
        <v>0</v>
      </c>
      <c r="M55" s="47" t="n">
        <f aca="false">I55+K55</f>
        <v>-2222198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v>0</v>
      </c>
      <c r="E56" s="48" t="n">
        <v>-2389959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-2389959</v>
      </c>
      <c r="J56" s="94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-2389959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5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5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5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v>0</v>
      </c>
      <c r="E60" s="13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5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v>0</v>
      </c>
      <c r="E61" s="48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94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5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5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5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5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94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5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5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5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v>0</v>
      </c>
      <c r="E70" s="13" t="n">
        <v>1333277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1333277</v>
      </c>
      <c r="J70" s="15"/>
      <c r="K70" s="47"/>
      <c r="L70" s="13" t="n">
        <f aca="false">H70+J70</f>
        <v>0</v>
      </c>
      <c r="M70" s="47" t="n">
        <f aca="false">I70+K70</f>
        <v>1333277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v>0</v>
      </c>
      <c r="E71" s="13" t="n">
        <v>-2009111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-2009111</v>
      </c>
      <c r="J71" s="15"/>
      <c r="K71" s="47"/>
      <c r="L71" s="13" t="n">
        <f aca="false">H71+J71</f>
        <v>0</v>
      </c>
      <c r="M71" s="47" t="n">
        <f aca="false">I71+K71</f>
        <v>-2009111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v>0</v>
      </c>
      <c r="E72" s="48" t="n">
        <v>-675834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-675834</v>
      </c>
      <c r="J72" s="94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-675834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5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v>0</v>
      </c>
      <c r="E74" s="13" t="n">
        <v>734642.705882353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734642.705882353</v>
      </c>
      <c r="J74" s="15"/>
      <c r="K74" s="47"/>
      <c r="L74" s="13" t="n">
        <f aca="false">H74+J74</f>
        <v>0</v>
      </c>
      <c r="M74" s="47" t="n">
        <f aca="false">I74+K74</f>
        <v>734642.705882353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v>0</v>
      </c>
      <c r="E75" s="13" t="n">
        <v>330670.5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330670.5</v>
      </c>
      <c r="J75" s="15"/>
      <c r="K75" s="47"/>
      <c r="L75" s="13" t="n">
        <f aca="false">H75+J75</f>
        <v>0</v>
      </c>
      <c r="M75" s="47" t="n">
        <f aca="false">I75+K75</f>
        <v>330670.5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v>0</v>
      </c>
      <c r="E76" s="13" t="n">
        <v>-10268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-10268</v>
      </c>
      <c r="J76" s="15"/>
      <c r="K76" s="47"/>
      <c r="L76" s="13" t="n">
        <f aca="false">H76+J76</f>
        <v>0</v>
      </c>
      <c r="M76" s="47" t="n">
        <f aca="false">I76+K76</f>
        <v>-10268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v>0</v>
      </c>
      <c r="E77" s="13" t="n">
        <v>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5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5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v>0</v>
      </c>
      <c r="E79" s="13" t="n">
        <v>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5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5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v>0</v>
      </c>
      <c r="E81" s="13" t="n">
        <v>-126121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5" t="n">
        <f aca="false">E81</f>
        <v>-126121</v>
      </c>
      <c r="J81" s="15"/>
      <c r="K81" s="47"/>
      <c r="L81" s="13" t="n">
        <f aca="false">H81+J81</f>
        <v>0</v>
      </c>
      <c r="M81" s="47" t="n">
        <f aca="false">I81+K81</f>
        <v>-126121</v>
      </c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0</v>
      </c>
      <c r="E82" s="100" t="n">
        <f aca="false">SUM(E72:E81)+E16+E24+E29+E36+E43+E45+E47+E49+E51+E56+E61+E66</f>
        <v>-731602.005710494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0</v>
      </c>
      <c r="I82" s="101" t="n">
        <f aca="false">SUM(I72:I81)+I16+I24+I29+I36+I43+I45+I47+I49+I51+I56+I61+I66</f>
        <v>-731602.005710494</v>
      </c>
      <c r="J82" s="99" t="n">
        <f aca="false">J16+J24+J29+J36+J43+J45+J47+J49</f>
        <v>0</v>
      </c>
      <c r="K82" s="100" t="n">
        <f aca="false">SUM(K72:K81)+K16+K24+K29+K36+K43+K45+K47+K49+K51+K56+K61+K66</f>
        <v>0</v>
      </c>
      <c r="L82" s="99" t="n">
        <f aca="false">L16+L24+L29+L36+L43+L45+L47+L49</f>
        <v>0</v>
      </c>
      <c r="M82" s="100" t="n">
        <f aca="false">SUM(M72:M81)+M16+M24+M29+M36+M43+M45+M47+M49+M51+M56+M61+M66</f>
        <v>-731602.005710494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  <c r="L85" s="2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E87" activeCellId="0" sqref="E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'NE-VAR'!A4</f>
        <v>REGION: NORTHEAST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v>115626241</v>
      </c>
      <c r="E11" s="47" t="n">
        <v>204484840</v>
      </c>
      <c r="F11" s="13" t="n">
        <f aca="false">H11-D11</f>
        <v>0</v>
      </c>
      <c r="G11" s="15" t="n">
        <f aca="false">I11-E11</f>
        <v>0</v>
      </c>
      <c r="H11" s="13" t="n">
        <f aca="false">D11</f>
        <v>115626241</v>
      </c>
      <c r="I11" s="47" t="n">
        <f aca="false">E11</f>
        <v>204484840</v>
      </c>
      <c r="J11" s="13"/>
      <c r="K11" s="47"/>
      <c r="L11" s="13" t="n">
        <f aca="false">H11+J11</f>
        <v>115626241</v>
      </c>
      <c r="M11" s="47" t="n">
        <f aca="false">I11+K11</f>
        <v>204484840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v>0</v>
      </c>
      <c r="E12" s="47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v>84822596</v>
      </c>
      <c r="E13" s="47" t="n">
        <v>172796928.760495</v>
      </c>
      <c r="F13" s="13" t="n">
        <f aca="false">H13-D13</f>
        <v>0</v>
      </c>
      <c r="G13" s="15" t="n">
        <f aca="false">I13-E13</f>
        <v>0</v>
      </c>
      <c r="H13" s="13" t="n">
        <f aca="false">D13</f>
        <v>84822596</v>
      </c>
      <c r="I13" s="47" t="n">
        <f aca="false">E13</f>
        <v>172796928.760495</v>
      </c>
      <c r="J13" s="13"/>
      <c r="K13" s="47"/>
      <c r="L13" s="13" t="n">
        <f aca="false">H13+J13</f>
        <v>84822596</v>
      </c>
      <c r="M13" s="47" t="n">
        <f aca="false">I13+K13</f>
        <v>172796928.760495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v>0</v>
      </c>
      <c r="E14" s="47" t="n">
        <v>9846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9846</v>
      </c>
      <c r="J14" s="13"/>
      <c r="K14" s="47"/>
      <c r="L14" s="13" t="n">
        <f aca="false">H14+J14</f>
        <v>0</v>
      </c>
      <c r="M14" s="47" t="n">
        <f aca="false">I14+K14</f>
        <v>9846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v>0</v>
      </c>
      <c r="E15" s="47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v>200448837</v>
      </c>
      <c r="E16" s="48" t="n">
        <v>377291614.760495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200448837</v>
      </c>
      <c r="I16" s="48" t="n">
        <f aca="false">SUM(I11:I15)</f>
        <v>377291614.760495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200448837</v>
      </c>
      <c r="M16" s="48" t="n">
        <f aca="false">SUM(M11:M15)</f>
        <v>377291614.760495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v>-114171418</v>
      </c>
      <c r="E19" s="47" t="n">
        <v>-205822962</v>
      </c>
      <c r="F19" s="13" t="n">
        <f aca="false">H19-D19</f>
        <v>0</v>
      </c>
      <c r="G19" s="15" t="n">
        <f aca="false">I19-E19</f>
        <v>0</v>
      </c>
      <c r="H19" s="13" t="n">
        <f aca="false">D19</f>
        <v>-114171418</v>
      </c>
      <c r="I19" s="47" t="n">
        <f aca="false">E19</f>
        <v>-205822962</v>
      </c>
      <c r="J19" s="13"/>
      <c r="K19" s="47"/>
      <c r="L19" s="13" t="n">
        <f aca="false">H19+J19</f>
        <v>-114171418</v>
      </c>
      <c r="M19" s="47" t="n">
        <f aca="false">I19+K19</f>
        <v>-205822962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v>0</v>
      </c>
      <c r="E20" s="47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v>-75996667</v>
      </c>
      <c r="E21" s="47" t="n">
        <v>-158370293</v>
      </c>
      <c r="F21" s="13" t="n">
        <f aca="false">H21-D21</f>
        <v>0</v>
      </c>
      <c r="G21" s="15" t="n">
        <f aca="false">I21-E21</f>
        <v>0</v>
      </c>
      <c r="H21" s="13" t="n">
        <f aca="false">D21</f>
        <v>-75996667</v>
      </c>
      <c r="I21" s="47" t="n">
        <f aca="false">E21</f>
        <v>-158370293</v>
      </c>
      <c r="J21" s="13"/>
      <c r="K21" s="47"/>
      <c r="L21" s="13" t="n">
        <f aca="false">H21+J21</f>
        <v>-75996667</v>
      </c>
      <c r="M21" s="47" t="n">
        <f aca="false">I21+K21</f>
        <v>-158370293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v>0</v>
      </c>
      <c r="E22" s="47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v>894213</v>
      </c>
      <c r="E23" s="47" t="n">
        <v>1720010</v>
      </c>
      <c r="F23" s="13" t="n">
        <f aca="false">H23-D23</f>
        <v>0</v>
      </c>
      <c r="G23" s="15" t="n">
        <f aca="false">I23-E23</f>
        <v>0</v>
      </c>
      <c r="H23" s="13" t="n">
        <f aca="false">D23</f>
        <v>894213</v>
      </c>
      <c r="I23" s="47" t="n">
        <f aca="false">E23</f>
        <v>1720010</v>
      </c>
      <c r="J23" s="13"/>
      <c r="K23" s="47"/>
      <c r="L23" s="13" t="n">
        <f aca="false">H23+J23</f>
        <v>894213</v>
      </c>
      <c r="M23" s="47" t="n">
        <f aca="false">I23+K23</f>
        <v>1720010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v>-189273872</v>
      </c>
      <c r="E24" s="48" t="n">
        <v>-362473245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-189273872</v>
      </c>
      <c r="I24" s="48" t="n">
        <f aca="false">SUM(I19:I23)</f>
        <v>-362473245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-189273872</v>
      </c>
      <c r="M24" s="48" t="n">
        <f aca="false">SUM(M19:M23)</f>
        <v>-362473245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v>-978794</v>
      </c>
      <c r="E27" s="47" t="n">
        <v>-1772939</v>
      </c>
      <c r="F27" s="13" t="n">
        <f aca="false">H27-D27</f>
        <v>0</v>
      </c>
      <c r="G27" s="15" t="n">
        <f aca="false">I27-E27</f>
        <v>0</v>
      </c>
      <c r="H27" s="13" t="n">
        <f aca="false">D27</f>
        <v>-978794</v>
      </c>
      <c r="I27" s="47" t="n">
        <f aca="false">E27</f>
        <v>-1772939</v>
      </c>
      <c r="J27" s="13"/>
      <c r="K27" s="47"/>
      <c r="L27" s="13" t="n">
        <f aca="false">H27+J27</f>
        <v>-978794</v>
      </c>
      <c r="M27" s="47" t="n">
        <f aca="false">I27+K27</f>
        <v>-1772939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v>1476461</v>
      </c>
      <c r="E28" s="47" t="n">
        <v>2857245</v>
      </c>
      <c r="F28" s="13" t="n">
        <f aca="false">H28-D28</f>
        <v>0</v>
      </c>
      <c r="G28" s="15" t="n">
        <f aca="false">I28-E28</f>
        <v>0</v>
      </c>
      <c r="H28" s="13" t="n">
        <f aca="false">D28</f>
        <v>1476461</v>
      </c>
      <c r="I28" s="47" t="n">
        <f aca="false">E28</f>
        <v>2857245</v>
      </c>
      <c r="J28" s="13"/>
      <c r="K28" s="47"/>
      <c r="L28" s="13" t="n">
        <f aca="false">H28+J28</f>
        <v>1476461</v>
      </c>
      <c r="M28" s="47" t="n">
        <f aca="false">I28+K28</f>
        <v>2857245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v>497667</v>
      </c>
      <c r="E29" s="48" t="n">
        <v>1084306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497667</v>
      </c>
      <c r="I29" s="48" t="n">
        <f aca="false">SUM(I27:I28)</f>
        <v>1084306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497667</v>
      </c>
      <c r="M29" s="48" t="n">
        <f aca="false">SUM(M27:M28)</f>
        <v>1084306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v>160916</v>
      </c>
      <c r="E32" s="47" t="n">
        <v>310946</v>
      </c>
      <c r="F32" s="13" t="n">
        <f aca="false">H32-D32</f>
        <v>0</v>
      </c>
      <c r="G32" s="15" t="n">
        <f aca="false">I32-E32</f>
        <v>0</v>
      </c>
      <c r="H32" s="13" t="n">
        <f aca="false">D32</f>
        <v>160916</v>
      </c>
      <c r="I32" s="47" t="n">
        <f aca="false">E32</f>
        <v>310946</v>
      </c>
      <c r="J32" s="13"/>
      <c r="K32" s="47"/>
      <c r="L32" s="13" t="n">
        <f aca="false">H32+J32</f>
        <v>160916</v>
      </c>
      <c r="M32" s="47" t="n">
        <f aca="false">I32+K32</f>
        <v>310946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v>92358</v>
      </c>
      <c r="E33" s="47" t="n">
        <v>138835.479622995</v>
      </c>
      <c r="F33" s="13" t="n">
        <f aca="false">H33-D33</f>
        <v>0</v>
      </c>
      <c r="G33" s="15" t="n">
        <f aca="false">I33-E33</f>
        <v>0</v>
      </c>
      <c r="H33" s="13" t="n">
        <f aca="false">D33</f>
        <v>92358</v>
      </c>
      <c r="I33" s="47" t="n">
        <f aca="false">E33</f>
        <v>138835.479622995</v>
      </c>
      <c r="J33" s="13"/>
      <c r="K33" s="47"/>
      <c r="L33" s="13" t="n">
        <f aca="false">H33+J33</f>
        <v>92358</v>
      </c>
      <c r="M33" s="47" t="n">
        <f aca="false">I33+K33</f>
        <v>138835.479622995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v>370827</v>
      </c>
      <c r="E34" s="47" t="n">
        <v>681979</v>
      </c>
      <c r="F34" s="13" t="n">
        <f aca="false">H34-D34</f>
        <v>0</v>
      </c>
      <c r="G34" s="15" t="n">
        <f aca="false">I34-E34</f>
        <v>0</v>
      </c>
      <c r="H34" s="13" t="n">
        <f aca="false">D34</f>
        <v>370827</v>
      </c>
      <c r="I34" s="47" t="n">
        <f aca="false">E34</f>
        <v>681979</v>
      </c>
      <c r="J34" s="13"/>
      <c r="K34" s="47"/>
      <c r="L34" s="13" t="n">
        <f aca="false">H34+J34</f>
        <v>370827</v>
      </c>
      <c r="M34" s="47" t="n">
        <f aca="false">I34+K34</f>
        <v>681979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v>-296839</v>
      </c>
      <c r="E35" s="47" t="n">
        <v>-557042</v>
      </c>
      <c r="F35" s="13" t="n">
        <f aca="false">H35-D35</f>
        <v>0</v>
      </c>
      <c r="G35" s="15" t="n">
        <f aca="false">I35-E35</f>
        <v>0</v>
      </c>
      <c r="H35" s="13" t="n">
        <f aca="false">D35</f>
        <v>-296839</v>
      </c>
      <c r="I35" s="47" t="n">
        <f aca="false">E35</f>
        <v>-557042</v>
      </c>
      <c r="J35" s="13"/>
      <c r="K35" s="47"/>
      <c r="L35" s="13" t="n">
        <f aca="false">H35+J35</f>
        <v>-296839</v>
      </c>
      <c r="M35" s="47" t="n">
        <f aca="false">I35+K35</f>
        <v>-557042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v>327262</v>
      </c>
      <c r="E36" s="48" t="n">
        <v>574718.479622995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327262</v>
      </c>
      <c r="I36" s="48" t="n">
        <f aca="false">SUM(I32:I35)</f>
        <v>574718.479622995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327262</v>
      </c>
      <c r="M36" s="48" t="n">
        <f aca="false">SUM(M32:M35)</f>
        <v>574718.479622995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v>888159</v>
      </c>
      <c r="E39" s="47" t="n">
        <v>1591242</v>
      </c>
      <c r="F39" s="13" t="n">
        <f aca="false">H39-D39</f>
        <v>0</v>
      </c>
      <c r="G39" s="15" t="n">
        <f aca="false">I39-E39</f>
        <v>0</v>
      </c>
      <c r="H39" s="13" t="n">
        <f aca="false">D39</f>
        <v>888159</v>
      </c>
      <c r="I39" s="47" t="n">
        <f aca="false">E39</f>
        <v>1591242</v>
      </c>
      <c r="J39" s="13"/>
      <c r="K39" s="47"/>
      <c r="L39" s="13" t="n">
        <f aca="false">H39+J39</f>
        <v>888159</v>
      </c>
      <c r="M39" s="47" t="n">
        <f aca="false">I39+K39</f>
        <v>1591242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v>-13695957</v>
      </c>
      <c r="E40" s="47" t="n">
        <v>-14078658</v>
      </c>
      <c r="F40" s="13" t="n">
        <f aca="false">H40-D40</f>
        <v>0</v>
      </c>
      <c r="G40" s="15" t="n">
        <f aca="false">I40-E40</f>
        <v>0</v>
      </c>
      <c r="H40" s="13" t="n">
        <f aca="false">D40</f>
        <v>-13695957</v>
      </c>
      <c r="I40" s="47" t="n">
        <f aca="false">E40</f>
        <v>-14078658</v>
      </c>
      <c r="J40" s="13"/>
      <c r="K40" s="47"/>
      <c r="L40" s="13" t="n">
        <f aca="false">H40+J40</f>
        <v>-13695957</v>
      </c>
      <c r="M40" s="47" t="n">
        <f aca="false">I40+K40</f>
        <v>-14078658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5" t="n">
        <v>0</v>
      </c>
      <c r="E41" s="15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v>-13695957</v>
      </c>
      <c r="E42" s="48" t="n">
        <v>-14078658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-13695957</v>
      </c>
      <c r="I42" s="48" t="n">
        <f aca="false">SUM(I40:I41)</f>
        <v>-14078658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-13695957</v>
      </c>
      <c r="M42" s="48" t="n">
        <f aca="false">SUM(M40:M41)</f>
        <v>-14078658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v>-12807798</v>
      </c>
      <c r="E43" s="48" t="n">
        <v>-12487416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-12807798</v>
      </c>
      <c r="I43" s="48" t="n">
        <f aca="false">I42+I39</f>
        <v>-12487416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-12807798</v>
      </c>
      <c r="M43" s="48" t="n">
        <f aca="false">M42+M39</f>
        <v>-12487416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v>0</v>
      </c>
      <c r="E45" s="47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v>0</v>
      </c>
      <c r="E47" s="47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v>927904</v>
      </c>
      <c r="E49" s="47" t="n">
        <v>1694569.74667513</v>
      </c>
      <c r="F49" s="13" t="n">
        <f aca="false">H49-D49</f>
        <v>0</v>
      </c>
      <c r="G49" s="15" t="n">
        <f aca="false">I49-E49</f>
        <v>0</v>
      </c>
      <c r="H49" s="13" t="n">
        <f aca="false">D49</f>
        <v>927904</v>
      </c>
      <c r="I49" s="47" t="n">
        <f aca="false">E49</f>
        <v>1694569.74667513</v>
      </c>
      <c r="J49" s="13"/>
      <c r="K49" s="47"/>
      <c r="L49" s="13" t="n">
        <f aca="false">H49+J49</f>
        <v>927904</v>
      </c>
      <c r="M49" s="47" t="n">
        <f aca="false">I49+K49</f>
        <v>1694569.74667513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v>-894213</v>
      </c>
      <c r="E51" s="47" t="n">
        <v>-1831541.70406761</v>
      </c>
      <c r="F51" s="13" t="n">
        <f aca="false">H51-D51</f>
        <v>0</v>
      </c>
      <c r="G51" s="15" t="n">
        <f aca="false">I51-E51</f>
        <v>0</v>
      </c>
      <c r="H51" s="13" t="n">
        <f aca="false">D51</f>
        <v>-894213</v>
      </c>
      <c r="I51" s="47" t="n">
        <f aca="false">E51</f>
        <v>-1831541.70406761</v>
      </c>
      <c r="J51" s="13"/>
      <c r="K51" s="47"/>
      <c r="L51" s="13" t="n">
        <f aca="false">H51+J51</f>
        <v>-894213</v>
      </c>
      <c r="M51" s="47" t="n">
        <f aca="false">I51+K51</f>
        <v>-1831541.70406761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v>0</v>
      </c>
      <c r="E54" s="47" t="n">
        <v>-1952872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-1952872</v>
      </c>
      <c r="J54" s="13"/>
      <c r="K54" s="47"/>
      <c r="L54" s="13" t="n">
        <f aca="false">H54+J54</f>
        <v>0</v>
      </c>
      <c r="M54" s="47" t="n">
        <f aca="false">I54+K54</f>
        <v>-1952872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v>0</v>
      </c>
      <c r="E55" s="47" t="n">
        <v>-12941863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-12941863</v>
      </c>
      <c r="J55" s="13"/>
      <c r="K55" s="47"/>
      <c r="L55" s="13" t="n">
        <f aca="false">H55+J55</f>
        <v>0</v>
      </c>
      <c r="M55" s="47" t="n">
        <f aca="false">I55+K55</f>
        <v>-12941863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v>0</v>
      </c>
      <c r="E56" s="48" t="n">
        <v>-14894735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-14894735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-14894735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v>0</v>
      </c>
      <c r="E59" s="47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v>0</v>
      </c>
      <c r="E60" s="47" t="n">
        <v>-133947.92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-133947.92</v>
      </c>
      <c r="J60" s="13"/>
      <c r="K60" s="47"/>
      <c r="L60" s="13" t="n">
        <f aca="false">H60+J60</f>
        <v>0</v>
      </c>
      <c r="M60" s="47" t="n">
        <f aca="false">I60+K60</f>
        <v>-133947.92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v>0</v>
      </c>
      <c r="E61" s="48" t="n">
        <v>-133947.92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-133947.92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-133947.92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v>0</v>
      </c>
      <c r="E64" s="47" t="n">
        <v>182067.92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182067.92</v>
      </c>
      <c r="J64" s="13"/>
      <c r="K64" s="47"/>
      <c r="L64" s="13" t="n">
        <f aca="false">H64+J64</f>
        <v>0</v>
      </c>
      <c r="M64" s="47" t="n">
        <f aca="false">I64+K64</f>
        <v>182067.92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v>0</v>
      </c>
      <c r="E65" s="47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v>0</v>
      </c>
      <c r="E66" s="48" t="n">
        <v>182067.92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182067.92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182067.92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v>0</v>
      </c>
      <c r="E70" s="47" t="n">
        <f aca="false">6867542.64-6867542.64-3892111</f>
        <v>-3892111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-3892111</v>
      </c>
      <c r="J70" s="13"/>
      <c r="K70" s="47"/>
      <c r="L70" s="13" t="n">
        <f aca="false">H70+J70</f>
        <v>0</v>
      </c>
      <c r="M70" s="47" t="n">
        <f aca="false">I70+K70</f>
        <v>-3892111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v>0</v>
      </c>
      <c r="E71" s="47" t="n">
        <v>-7870825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-7870825</v>
      </c>
      <c r="J71" s="13"/>
      <c r="K71" s="47"/>
      <c r="L71" s="13" t="n">
        <f aca="false">H71+J71</f>
        <v>0</v>
      </c>
      <c r="M71" s="47" t="n">
        <f aca="false">I71+K71</f>
        <v>-7870825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v>0</v>
      </c>
      <c r="E72" s="48" t="n">
        <f aca="false">+E70+E71</f>
        <v>-11762936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-11762936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-11762936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v>0</v>
      </c>
      <c r="E73" s="47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v>0</v>
      </c>
      <c r="E74" s="47" t="n">
        <f aca="false">-56016+10759653</f>
        <v>10703637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10703637</v>
      </c>
      <c r="J74" s="13"/>
      <c r="K74" s="47"/>
      <c r="L74" s="13" t="n">
        <f aca="false">H74+J74</f>
        <v>0</v>
      </c>
      <c r="M74" s="47" t="n">
        <f aca="false">I74+K74</f>
        <v>10703637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v>0</v>
      </c>
      <c r="E75" s="47" t="n">
        <v>191499.5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191499.5</v>
      </c>
      <c r="J75" s="13"/>
      <c r="K75" s="47"/>
      <c r="L75" s="13" t="n">
        <f aca="false">H75+J75</f>
        <v>0</v>
      </c>
      <c r="M75" s="47" t="n">
        <f aca="false">I75+K75</f>
        <v>191499.5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v>0</v>
      </c>
      <c r="E76" s="47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v>0</v>
      </c>
      <c r="E77" s="47" t="n">
        <v>1738274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1738274</v>
      </c>
      <c r="J77" s="13"/>
      <c r="K77" s="47"/>
      <c r="L77" s="13" t="n">
        <f aca="false">H77+J77</f>
        <v>0</v>
      </c>
      <c r="M77" s="47" t="n">
        <f aca="false">I77+K77</f>
        <v>1738274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v>0</v>
      </c>
      <c r="E78" s="47" t="n">
        <v>23732.945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23732.945</v>
      </c>
      <c r="J78" s="13"/>
      <c r="K78" s="47"/>
      <c r="L78" s="13" t="n">
        <f aca="false">H78+J78</f>
        <v>0</v>
      </c>
      <c r="M78" s="47" t="n">
        <f aca="false">I78+K78</f>
        <v>23732.945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v>0</v>
      </c>
      <c r="E79" s="47" t="n">
        <v>12201070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12201070</v>
      </c>
      <c r="J79" s="13"/>
      <c r="K79" s="47"/>
      <c r="L79" s="13" t="n">
        <f aca="false">H79+J79</f>
        <v>0</v>
      </c>
      <c r="M79" s="47" t="n">
        <f aca="false">I79+K79</f>
        <v>12201070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v>0</v>
      </c>
      <c r="E80" s="47" t="n">
        <v>152798.017028186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152798.017028186</v>
      </c>
      <c r="J80" s="13"/>
      <c r="K80" s="47"/>
      <c r="L80" s="13" t="n">
        <f aca="false">H80+J80</f>
        <v>0</v>
      </c>
      <c r="M80" s="47" t="n">
        <f aca="false">I80+K80</f>
        <v>152798.017028186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v>0</v>
      </c>
      <c r="E81" s="47" t="n">
        <v>-1568146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5" t="n">
        <f aca="false">E81</f>
        <v>-1568146</v>
      </c>
      <c r="J81" s="13"/>
      <c r="K81" s="47"/>
      <c r="L81" s="13" t="n">
        <f aca="false">H81+J81</f>
        <v>0</v>
      </c>
      <c r="M81" s="47" t="n">
        <f aca="false">I81+K81</f>
        <v>-1568146</v>
      </c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120000</v>
      </c>
      <c r="E82" s="100" t="n">
        <f aca="false">SUM(E72:E81)+E16+E24+E29+E36+E43+E45+E47+E49+E51+E56+E61+E66</f>
        <v>686320.744753603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120000</v>
      </c>
      <c r="I82" s="101" t="n">
        <f aca="false">SUM(I72:I81)+I16+I24+I29+I36+I43+I45+I47+I49+I51+I56+I61+I66</f>
        <v>686320.744753603</v>
      </c>
      <c r="J82" s="99" t="n">
        <f aca="false">J16+J24+J29+J36+J43+J45+J47+J49</f>
        <v>0</v>
      </c>
      <c r="K82" s="100" t="n">
        <f aca="false">SUM(K72:K81)+K16+K24+K29+K36+K43+K45+K47+K49+K51+K56+K61+K66</f>
        <v>0</v>
      </c>
      <c r="L82" s="99" t="n">
        <f aca="false">L16+L24+L29+L36+L43+L45+L47+L49</f>
        <v>120000</v>
      </c>
      <c r="M82" s="100" t="n">
        <f aca="false">SUM(M72:M81)+M16+M24+M29+M36+M43+M45+M47+M49+M51+M56+M61+M66</f>
        <v>686320.744753603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19</v>
      </c>
      <c r="B85" s="52"/>
      <c r="K85" s="22"/>
    </row>
    <row r="86" customFormat="false" ht="12.75" hidden="false" customHeight="false" outlineLevel="0" collapsed="false">
      <c r="A86" s="3"/>
      <c r="B86" s="52"/>
      <c r="C86" s="54" t="s">
        <v>98</v>
      </c>
      <c r="D86" s="63" t="n">
        <v>0</v>
      </c>
      <c r="E86" s="63" t="n">
        <v>97571</v>
      </c>
      <c r="F86" s="63" t="n">
        <f aca="false">H86-D86</f>
        <v>0</v>
      </c>
      <c r="G86" s="63" t="n">
        <f aca="false">I86-E86</f>
        <v>0</v>
      </c>
      <c r="H86" s="63" t="n">
        <f aca="false">D86</f>
        <v>0</v>
      </c>
      <c r="I86" s="63" t="n">
        <f aca="false">E86</f>
        <v>97571</v>
      </c>
      <c r="J86" s="63"/>
      <c r="K86" s="63"/>
      <c r="L86" s="63" t="n">
        <f aca="false">H86+J86</f>
        <v>0</v>
      </c>
      <c r="M86" s="63" t="n">
        <f aca="false">I86+K86</f>
        <v>97571</v>
      </c>
      <c r="N86" s="52"/>
      <c r="O86" s="52"/>
      <c r="P86" s="52"/>
      <c r="Q86" s="52"/>
      <c r="R86" s="52"/>
      <c r="S86" s="52"/>
    </row>
    <row r="87" customFormat="false" ht="12.75" hidden="false" customHeight="false" outlineLevel="0" collapsed="false">
      <c r="A87" s="3"/>
      <c r="B87" s="52"/>
      <c r="C87" s="54" t="s">
        <v>88</v>
      </c>
      <c r="D87" s="64" t="n">
        <v>0</v>
      </c>
      <c r="E87" s="64" t="n">
        <v>0</v>
      </c>
      <c r="F87" s="64" t="n">
        <f aca="false">H87-D87</f>
        <v>0</v>
      </c>
      <c r="G87" s="64" t="n">
        <f aca="false">I87-E87</f>
        <v>0</v>
      </c>
      <c r="H87" s="64" t="n">
        <f aca="false">D87</f>
        <v>0</v>
      </c>
      <c r="I87" s="64" t="n">
        <f aca="false">E87</f>
        <v>0</v>
      </c>
      <c r="J87" s="64"/>
      <c r="K87" s="64"/>
      <c r="L87" s="64" t="n">
        <f aca="false">H87+J87</f>
        <v>0</v>
      </c>
      <c r="M87" s="64" t="n">
        <f aca="false">I87+K87</f>
        <v>0</v>
      </c>
      <c r="N87" s="52"/>
      <c r="O87" s="52"/>
      <c r="P87" s="52"/>
      <c r="Q87" s="52"/>
      <c r="R87" s="52"/>
      <c r="S87" s="52"/>
    </row>
    <row r="88" customFormat="false" ht="12.75" hidden="false" customHeight="false" outlineLevel="0" collapsed="false">
      <c r="A88" s="3"/>
      <c r="B88" s="52"/>
      <c r="C88" s="54" t="s">
        <v>89</v>
      </c>
      <c r="D88" s="65" t="n">
        <v>0</v>
      </c>
      <c r="E88" s="65" t="n">
        <v>-201905</v>
      </c>
      <c r="F88" s="65" t="n">
        <f aca="false">H88-D88</f>
        <v>0</v>
      </c>
      <c r="G88" s="65" t="n">
        <f aca="false">I88-E88</f>
        <v>0</v>
      </c>
      <c r="H88" s="65" t="n">
        <f aca="false">D88</f>
        <v>0</v>
      </c>
      <c r="I88" s="65" t="n">
        <f aca="false">E88</f>
        <v>-201905</v>
      </c>
      <c r="J88" s="65"/>
      <c r="K88" s="65"/>
      <c r="L88" s="65" t="n">
        <f aca="false">H88+J88</f>
        <v>0</v>
      </c>
      <c r="M88" s="65" t="n">
        <f aca="false">I88+K88</f>
        <v>-201905</v>
      </c>
      <c r="N88" s="52"/>
      <c r="O88" s="52"/>
      <c r="P88" s="52"/>
      <c r="Q88" s="52"/>
      <c r="R88" s="52"/>
      <c r="S88" s="52"/>
    </row>
    <row r="89" customFormat="false" ht="20.25" hidden="false" customHeight="true" outlineLevel="0" collapsed="false">
      <c r="A89" s="102"/>
      <c r="B89" s="103"/>
      <c r="C89" s="104" t="s">
        <v>99</v>
      </c>
      <c r="D89" s="105" t="n">
        <f aca="false">SUM(D86:D88)</f>
        <v>0</v>
      </c>
      <c r="E89" s="105" t="n">
        <f aca="false">SUM(E86:E88)</f>
        <v>-104334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-104334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-104334</v>
      </c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</row>
    <row r="90" customFormat="false" ht="12.75" hidden="false" customHeight="false" outlineLevel="0" collapsed="false">
      <c r="A90" s="62"/>
      <c r="B90" s="52"/>
    </row>
    <row r="91" customFormat="false" ht="20.25" hidden="false" customHeight="true" outlineLevel="0" collapsed="false">
      <c r="A91" s="102"/>
      <c r="B91" s="103"/>
      <c r="C91" s="104" t="s">
        <v>116</v>
      </c>
      <c r="D91" s="105" t="n">
        <f aca="false">+D82+D89</f>
        <v>120000</v>
      </c>
      <c r="E91" s="105" t="n">
        <f aca="false">+E82+E89</f>
        <v>581986.744753603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120000</v>
      </c>
      <c r="I91" s="105" t="n">
        <f aca="false">+I82+I89</f>
        <v>581986.744753603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120000</v>
      </c>
      <c r="M91" s="105" t="n">
        <f aca="false">+M82+M89</f>
        <v>581986.744753603</v>
      </c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D76" activeCellId="0" sqref="D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'SE-EGM-VAR'!A4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112</v>
      </c>
      <c r="G8" s="35"/>
      <c r="H8" s="35" t="s">
        <v>113</v>
      </c>
      <c r="I8" s="35"/>
      <c r="J8" s="35" t="s">
        <v>114</v>
      </c>
      <c r="K8" s="35"/>
      <c r="L8" s="35" t="s">
        <v>115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39</v>
      </c>
      <c r="E9" s="40" t="s">
        <v>40</v>
      </c>
      <c r="F9" s="39" t="s">
        <v>39</v>
      </c>
      <c r="G9" s="40" t="s">
        <v>40</v>
      </c>
      <c r="H9" s="39" t="s">
        <v>39</v>
      </c>
      <c r="I9" s="40" t="s">
        <v>40</v>
      </c>
      <c r="J9" s="41" t="s">
        <v>39</v>
      </c>
      <c r="K9" s="40" t="s">
        <v>40</v>
      </c>
      <c r="L9" s="41" t="s">
        <v>39</v>
      </c>
      <c r="M9" s="40" t="s">
        <v>40</v>
      </c>
    </row>
    <row r="10" customFormat="false" ht="12.75" hidden="false" customHeight="false" outlineLevel="0" collapsed="false">
      <c r="A10" s="42"/>
      <c r="B10" s="43" t="s">
        <v>41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42</v>
      </c>
      <c r="D11" s="13" t="n">
        <v>0</v>
      </c>
      <c r="E11" s="13" t="n">
        <v>0</v>
      </c>
      <c r="F11" s="13" t="n">
        <f aca="false">H11-D11</f>
        <v>0</v>
      </c>
      <c r="G11" s="15" t="n">
        <f aca="false">I11-E11</f>
        <v>0</v>
      </c>
      <c r="H11" s="13" t="n">
        <f aca="false">D11</f>
        <v>0</v>
      </c>
      <c r="I11" s="47" t="n">
        <f aca="false">E11</f>
        <v>0</v>
      </c>
      <c r="J11" s="13"/>
      <c r="K11" s="47"/>
      <c r="L11" s="13" t="n">
        <f aca="false">H11+J11</f>
        <v>0</v>
      </c>
      <c r="M11" s="47" t="n">
        <f aca="false">I11+K11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43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44</v>
      </c>
      <c r="D13" s="13" t="n">
        <v>0</v>
      </c>
      <c r="E13" s="13" t="n">
        <v>0</v>
      </c>
      <c r="F13" s="13" t="n">
        <f aca="false">H13-D13</f>
        <v>0</v>
      </c>
      <c r="G13" s="15" t="n">
        <f aca="false">I13-E13</f>
        <v>0</v>
      </c>
      <c r="H13" s="13" t="n">
        <f aca="false">D13</f>
        <v>0</v>
      </c>
      <c r="I13" s="47" t="n">
        <f aca="false">E13</f>
        <v>0</v>
      </c>
      <c r="J13" s="13"/>
      <c r="K13" s="47"/>
      <c r="L13" s="13" t="n">
        <f aca="false">H13+J13</f>
        <v>0</v>
      </c>
      <c r="M13" s="47" t="n">
        <f aca="false">I13+K13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45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46</v>
      </c>
      <c r="D15" s="13" t="n">
        <v>0</v>
      </c>
      <c r="E15" s="13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47</v>
      </c>
      <c r="C16" s="38"/>
      <c r="D16" s="17" t="n">
        <v>0</v>
      </c>
      <c r="E16" s="17" t="n">
        <v>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0</v>
      </c>
      <c r="M16" s="48" t="n">
        <f aca="false">SUM(M11:M15)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13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48</v>
      </c>
      <c r="C18" s="38"/>
      <c r="D18" s="13"/>
      <c r="E18" s="13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42</v>
      </c>
      <c r="D19" s="13" t="n">
        <v>0</v>
      </c>
      <c r="E19" s="13" t="n">
        <v>0</v>
      </c>
      <c r="F19" s="13" t="n">
        <f aca="false">H19-D19</f>
        <v>0</v>
      </c>
      <c r="G19" s="15" t="n">
        <f aca="false">I19-E19</f>
        <v>0</v>
      </c>
      <c r="H19" s="13" t="n">
        <f aca="false">D19</f>
        <v>0</v>
      </c>
      <c r="I19" s="47" t="n">
        <f aca="false">E19</f>
        <v>0</v>
      </c>
      <c r="J19" s="13"/>
      <c r="K19" s="47"/>
      <c r="L19" s="13" t="n">
        <f aca="false">H19+J19</f>
        <v>0</v>
      </c>
      <c r="M19" s="47" t="n">
        <f aca="false">I19+K19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43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44</v>
      </c>
      <c r="D21" s="13" t="n">
        <v>0</v>
      </c>
      <c r="E21" s="13" t="n">
        <v>0</v>
      </c>
      <c r="F21" s="13" t="n">
        <f aca="false">H21-D21</f>
        <v>0</v>
      </c>
      <c r="G21" s="15" t="n">
        <f aca="false">I21-E21</f>
        <v>0</v>
      </c>
      <c r="H21" s="13" t="n">
        <f aca="false">D21</f>
        <v>0</v>
      </c>
      <c r="I21" s="47" t="n">
        <f aca="false">E21</f>
        <v>0</v>
      </c>
      <c r="J21" s="13"/>
      <c r="K21" s="47"/>
      <c r="L21" s="13" t="n">
        <f aca="false">H21+J21</f>
        <v>0</v>
      </c>
      <c r="M21" s="47" t="n">
        <f aca="false">I21+K21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45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49</v>
      </c>
      <c r="D23" s="13" t="n">
        <v>0</v>
      </c>
      <c r="E23" s="13" t="n">
        <v>0</v>
      </c>
      <c r="F23" s="13" t="n">
        <f aca="false">H23-D23</f>
        <v>0</v>
      </c>
      <c r="G23" s="15" t="n">
        <f aca="false">I23-E23</f>
        <v>0</v>
      </c>
      <c r="H23" s="13" t="n">
        <f aca="false">D23</f>
        <v>0</v>
      </c>
      <c r="I23" s="47" t="n">
        <f aca="false">E23</f>
        <v>0</v>
      </c>
      <c r="J23" s="13"/>
      <c r="K23" s="47"/>
      <c r="L23" s="13" t="n">
        <f aca="false">H23+J23</f>
        <v>0</v>
      </c>
      <c r="M23" s="47" t="n">
        <f aca="false">I23+K23</f>
        <v>0</v>
      </c>
    </row>
    <row r="24" customFormat="false" ht="12.75" hidden="false" customHeight="false" outlineLevel="0" collapsed="false">
      <c r="A24" s="42"/>
      <c r="B24" s="37" t="s">
        <v>50</v>
      </c>
      <c r="C24" s="38"/>
      <c r="D24" s="17" t="n">
        <v>0</v>
      </c>
      <c r="E24" s="17" t="n"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0</v>
      </c>
      <c r="M24" s="48" t="n">
        <f aca="false">SUM(M19:M23)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13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51</v>
      </c>
      <c r="C26" s="38"/>
      <c r="D26" s="13"/>
      <c r="E26" s="13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52</v>
      </c>
      <c r="D27" s="13" t="n">
        <v>0</v>
      </c>
      <c r="E27" s="13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3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53</v>
      </c>
      <c r="D28" s="13" t="n">
        <v>0</v>
      </c>
      <c r="E28" s="13" t="n">
        <v>0</v>
      </c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3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54</v>
      </c>
      <c r="C29" s="38"/>
      <c r="D29" s="17" t="n">
        <v>0</v>
      </c>
      <c r="E29" s="17" t="n"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13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55</v>
      </c>
      <c r="C31" s="38"/>
      <c r="D31" s="13"/>
      <c r="E31" s="13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56</v>
      </c>
      <c r="D32" s="13" t="n">
        <v>0</v>
      </c>
      <c r="E32" s="13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57</v>
      </c>
      <c r="D33" s="13" t="n">
        <v>0</v>
      </c>
      <c r="E33" s="13" t="n">
        <v>0</v>
      </c>
      <c r="F33" s="13" t="n">
        <f aca="false">H33-D33</f>
        <v>0</v>
      </c>
      <c r="G33" s="15" t="n">
        <f aca="false">I33-E33</f>
        <v>0</v>
      </c>
      <c r="H33" s="13" t="n">
        <f aca="false">D33</f>
        <v>0</v>
      </c>
      <c r="I33" s="47" t="n">
        <f aca="false">E33</f>
        <v>0</v>
      </c>
      <c r="J33" s="13"/>
      <c r="K33" s="47"/>
      <c r="L33" s="13" t="n">
        <f aca="false">H33+J33</f>
        <v>0</v>
      </c>
      <c r="M33" s="47" t="n">
        <f aca="false">I33+K33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58</v>
      </c>
      <c r="D34" s="13" t="n">
        <v>0</v>
      </c>
      <c r="E34" s="13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59</v>
      </c>
      <c r="D35" s="13" t="n">
        <v>0</v>
      </c>
      <c r="E35" s="13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60</v>
      </c>
      <c r="C36" s="38"/>
      <c r="D36" s="17" t="n">
        <v>0</v>
      </c>
      <c r="E36" s="17" t="n"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0</v>
      </c>
      <c r="M36" s="48" t="n">
        <f aca="false">SUM(M32:M35)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13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61</v>
      </c>
      <c r="C38" s="38"/>
      <c r="D38" s="13"/>
      <c r="E38" s="13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62</v>
      </c>
      <c r="D39" s="13" t="n">
        <v>0</v>
      </c>
      <c r="E39" s="13" t="n">
        <v>0</v>
      </c>
      <c r="F39" s="13" t="n">
        <f aca="false">H39-D39</f>
        <v>0</v>
      </c>
      <c r="G39" s="15" t="n">
        <f aca="false">I39-E39</f>
        <v>0</v>
      </c>
      <c r="H39" s="13" t="n">
        <f aca="false">D39</f>
        <v>0</v>
      </c>
      <c r="I39" s="47" t="n">
        <f aca="false">E39</f>
        <v>0</v>
      </c>
      <c r="J39" s="13"/>
      <c r="K39" s="47"/>
      <c r="L39" s="13" t="n">
        <f aca="false">H39+J39</f>
        <v>0</v>
      </c>
      <c r="M39" s="47" t="n">
        <f aca="false">I39+K39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63</v>
      </c>
      <c r="D40" s="13" t="n">
        <v>0</v>
      </c>
      <c r="E40" s="13" t="n">
        <v>0</v>
      </c>
      <c r="F40" s="13" t="n">
        <f aca="false">H40-D40</f>
        <v>0</v>
      </c>
      <c r="G40" s="15" t="n">
        <f aca="false">I40-E40</f>
        <v>0</v>
      </c>
      <c r="H40" s="13" t="n">
        <f aca="false">D40</f>
        <v>0</v>
      </c>
      <c r="I40" s="47" t="n">
        <f aca="false">E40</f>
        <v>0</v>
      </c>
      <c r="J40" s="13"/>
      <c r="K40" s="47"/>
      <c r="L40" s="13" t="n">
        <f aca="false">H40+J40</f>
        <v>0</v>
      </c>
      <c r="M40" s="47" t="n">
        <f aca="false">I40+K40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64</v>
      </c>
      <c r="D41" s="15" t="n">
        <v>0</v>
      </c>
      <c r="E41" s="15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65</v>
      </c>
      <c r="D42" s="17" t="n">
        <v>0</v>
      </c>
      <c r="E42" s="17" t="n"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</row>
    <row r="43" customFormat="false" ht="21" hidden="false" customHeight="true" outlineLevel="0" collapsed="false">
      <c r="A43" s="42"/>
      <c r="B43" s="37" t="s">
        <v>66</v>
      </c>
      <c r="C43" s="38"/>
      <c r="D43" s="17" t="n">
        <v>0</v>
      </c>
      <c r="E43" s="17" t="n"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13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67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13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68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13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69</v>
      </c>
      <c r="C49" s="38"/>
      <c r="D49" s="13" t="n">
        <v>0</v>
      </c>
      <c r="E49" s="13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13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70</v>
      </c>
      <c r="C51" s="38"/>
      <c r="D51" s="13" t="n">
        <v>0</v>
      </c>
      <c r="E51" s="13" t="n">
        <v>0</v>
      </c>
      <c r="F51" s="13" t="n">
        <f aca="false">H51-D51</f>
        <v>0</v>
      </c>
      <c r="G51" s="15" t="n">
        <f aca="false">I51-E51</f>
        <v>0</v>
      </c>
      <c r="H51" s="13" t="n">
        <f aca="false">D51</f>
        <v>0</v>
      </c>
      <c r="I51" s="47" t="n">
        <f aca="false">E51</f>
        <v>0</v>
      </c>
      <c r="J51" s="13"/>
      <c r="K51" s="47"/>
      <c r="L51" s="13" t="n">
        <f aca="false">H51+J51</f>
        <v>0</v>
      </c>
      <c r="M51" s="47" t="n">
        <f aca="false">I51+K51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13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71</v>
      </c>
      <c r="C53" s="38"/>
      <c r="D53" s="13"/>
      <c r="E53" s="13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72</v>
      </c>
      <c r="D54" s="13" t="n">
        <v>0</v>
      </c>
      <c r="E54" s="13" t="n">
        <v>0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0</v>
      </c>
      <c r="J54" s="13"/>
      <c r="K54" s="47"/>
      <c r="L54" s="13" t="n">
        <f aca="false">H54+J54</f>
        <v>0</v>
      </c>
      <c r="M54" s="47" t="n">
        <f aca="false">I54+K54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73</v>
      </c>
      <c r="D55" s="13" t="n">
        <v>0</v>
      </c>
      <c r="E55" s="13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3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74</v>
      </c>
      <c r="C56" s="38"/>
      <c r="D56" s="17" t="n">
        <v>0</v>
      </c>
      <c r="E56" s="17" t="n"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13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75</v>
      </c>
      <c r="C58" s="38"/>
      <c r="D58" s="13"/>
      <c r="E58" s="13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76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77</v>
      </c>
      <c r="D60" s="13" t="n">
        <v>0</v>
      </c>
      <c r="E60" s="13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78</v>
      </c>
      <c r="C61" s="38"/>
      <c r="D61" s="17" t="n">
        <v>0</v>
      </c>
      <c r="E61" s="17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13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51</v>
      </c>
      <c r="C63" s="38"/>
      <c r="D63" s="13"/>
      <c r="E63" s="13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79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80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81</v>
      </c>
      <c r="C66" s="38"/>
      <c r="D66" s="17" t="n">
        <v>0</v>
      </c>
      <c r="E66" s="17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13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82</v>
      </c>
      <c r="C68" s="38"/>
      <c r="D68" s="13"/>
      <c r="E68" s="13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83</v>
      </c>
      <c r="D69" s="13"/>
      <c r="E69" s="13"/>
      <c r="F69" s="13"/>
      <c r="G69" s="47"/>
      <c r="H69" s="13"/>
      <c r="I69" s="47"/>
      <c r="J69" s="13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84</v>
      </c>
      <c r="D70" s="13" t="n">
        <v>0</v>
      </c>
      <c r="E70" s="13" t="n">
        <v>0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0</v>
      </c>
      <c r="J70" s="13"/>
      <c r="K70" s="47"/>
      <c r="L70" s="13" t="n">
        <f aca="false">H70+J70</f>
        <v>0</v>
      </c>
      <c r="M70" s="47" t="n">
        <f aca="false">I70+K70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85</v>
      </c>
      <c r="D71" s="13" t="n">
        <v>0</v>
      </c>
      <c r="E71" s="13" t="n">
        <v>0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0</v>
      </c>
      <c r="J71" s="13"/>
      <c r="K71" s="47"/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86</v>
      </c>
      <c r="D72" s="17" t="n">
        <v>0</v>
      </c>
      <c r="E72" s="17" t="n"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87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88</v>
      </c>
      <c r="D74" s="13" t="n">
        <v>0</v>
      </c>
      <c r="E74" s="13" t="n">
        <v>0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0</v>
      </c>
      <c r="J74" s="13"/>
      <c r="K74" s="47"/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89</v>
      </c>
      <c r="D75" s="13" t="n">
        <v>0</v>
      </c>
      <c r="E75" s="13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90</v>
      </c>
      <c r="D76" s="13" t="n">
        <v>0</v>
      </c>
      <c r="E76" s="13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91</v>
      </c>
      <c r="D77" s="13" t="n">
        <v>0</v>
      </c>
      <c r="E77" s="13" t="n">
        <v>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92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93</v>
      </c>
      <c r="D79" s="13" t="n">
        <v>0</v>
      </c>
      <c r="E79" s="13" t="n">
        <v>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94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95</v>
      </c>
      <c r="D81" s="13" t="n">
        <v>0</v>
      </c>
      <c r="E81" s="13" t="n">
        <v>0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5" t="n">
        <f aca="false">E81</f>
        <v>0</v>
      </c>
      <c r="J81" s="13"/>
      <c r="K81" s="47"/>
      <c r="L81" s="13" t="n">
        <f aca="false">H81+J81</f>
        <v>0</v>
      </c>
      <c r="M81" s="47" t="n">
        <f aca="false">I81+K81</f>
        <v>0</v>
      </c>
    </row>
    <row r="82" customFormat="false" ht="20.25" hidden="false" customHeight="true" outlineLevel="0" collapsed="false">
      <c r="A82" s="96"/>
      <c r="B82" s="97"/>
      <c r="C82" s="98" t="s">
        <v>96</v>
      </c>
      <c r="D82" s="99" t="n">
        <f aca="false">D16+D24+D29+D36+D43+D45+D47+D49</f>
        <v>0</v>
      </c>
      <c r="E82" s="100" t="n">
        <f aca="false">SUM(E72:E81)+E16+E24+E29+E36+E43+E45+E47+E49+E51+E56+E61+E66</f>
        <v>0</v>
      </c>
      <c r="F82" s="99" t="n">
        <f aca="false">F16+F24+F29+F36+F43+F45+F47+F49</f>
        <v>0</v>
      </c>
      <c r="G82" s="100" t="n">
        <f aca="false">SUM(G72:G81)+G16+G24+G29+G36+G43+G45+G47+G49+G51+G56+G61+G66</f>
        <v>0</v>
      </c>
      <c r="H82" s="99" t="n">
        <f aca="false">H16+H24+H29+H36+H43+H45+H47+H49</f>
        <v>0</v>
      </c>
      <c r="I82" s="101" t="n">
        <f aca="false">SUM(I72:I81)+I16+I24+I29+I36+I43+I45+I47+I49+I51+I56+I61+I66</f>
        <v>0</v>
      </c>
      <c r="J82" s="99" t="n">
        <f aca="false">J16+J24+J29+J36+J43+J45+J47+J49</f>
        <v>0</v>
      </c>
      <c r="K82" s="100" t="n">
        <f aca="false">SUM(K72:K81)+K16+K24+K29+K36+K43+K45+K47+K49+K51+K56+K61+K66</f>
        <v>0</v>
      </c>
      <c r="L82" s="99" t="n">
        <f aca="false">L16+L24+L29+L36+L43+L45+L47+L49</f>
        <v>0</v>
      </c>
      <c r="M82" s="100" t="n">
        <f aca="false">SUM(M72:M81)+M16+M24+M29+M36+M43+M45+M47+M49+M51+M56+M61+M66</f>
        <v>0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/>
  <dc:language>en-US</dc:language>
  <cp:lastModifiedBy>jlittle</cp:lastModifiedBy>
  <cp:lastPrinted>2000-03-15T12:04:53Z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