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50 Fac. Summary Highlights" sheetId="1" state="visible" r:id="rId3"/>
    <sheet name=" Station #1.5 Discharg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<sst xmlns="http://schemas.openxmlformats.org/spreadsheetml/2006/main" count="103" uniqueCount="77">
  <si>
    <t xml:space="preserve">Sun Devil Project</t>
  </si>
  <si>
    <t xml:space="preserve">San Juan to Phoenix</t>
  </si>
  <si>
    <t xml:space="preserve">Facility Summary Highlights</t>
  </si>
  <si>
    <t xml:space="preserve">Revision #12 Dated 01-28-02</t>
  </si>
  <si>
    <t xml:space="preserve">CASE XIB.</t>
  </si>
  <si>
    <t xml:space="preserve">36" SAN JUAN/MAINLINE LOOP, AND HP</t>
  </si>
  <si>
    <t xml:space="preserve">750 MMCF/D EXPANSION (1990 MMCF/D TOTAL)</t>
  </si>
  <si>
    <t xml:space="preserve">SAN JUAN LATERAL</t>
  </si>
  <si>
    <t xml:space="preserve">1.</t>
  </si>
  <si>
    <t xml:space="preserve">Install 96.83 miles of 36" loop from Bloomfield to Gallup.</t>
  </si>
  <si>
    <t xml:space="preserve">2.</t>
  </si>
  <si>
    <t xml:space="preserve">Install a 7000 Hp unit at Bloomfield.</t>
  </si>
  <si>
    <t xml:space="preserve">3.</t>
  </si>
  <si>
    <t xml:space="preserve">Modify Bloomfield unit 1 &amp; 2 compressors, yard piping, &amp; Hub piping.</t>
  </si>
  <si>
    <t xml:space="preserve">4.</t>
  </si>
  <si>
    <t xml:space="preserve">Modify existing Bisti compressor.</t>
  </si>
  <si>
    <t xml:space="preserve">5.</t>
  </si>
  <si>
    <t xml:space="preserve">Install 9500 Hp at a Standing Rock</t>
  </si>
  <si>
    <t xml:space="preserve">6.</t>
  </si>
  <si>
    <t xml:space="preserve">Replace existing Gallup compressor.</t>
  </si>
  <si>
    <t xml:space="preserve">MAINLINE &amp; SUN DEVIL</t>
  </si>
  <si>
    <t xml:space="preserve">7.</t>
  </si>
  <si>
    <t xml:space="preserve">Install 43.9 miles of 36" loop from San Juan junction to CS#4.</t>
  </si>
  <si>
    <t xml:space="preserve">8.</t>
  </si>
  <si>
    <t xml:space="preserve">Install 85.5 miles of 36" loop from CS#4 to CS#3.</t>
  </si>
  <si>
    <t xml:space="preserve">9.</t>
  </si>
  <si>
    <t xml:space="preserve">Install 59.1 miles of 36" loop from CS#3 to CS#2.</t>
  </si>
  <si>
    <t xml:space="preserve">10.</t>
  </si>
  <si>
    <t xml:space="preserve">Install 33.6 miles of 36" loop from CS#2 to Sun Devil lateral.</t>
  </si>
  <si>
    <t xml:space="preserve">11.</t>
  </si>
  <si>
    <t xml:space="preserve">Install 16.5 miles of 36" loop from CS#1 discharge west.</t>
  </si>
  <si>
    <t xml:space="preserve">12.</t>
  </si>
  <si>
    <t xml:space="preserve">Replace CS#4 units with a GE turbine.</t>
  </si>
  <si>
    <t xml:space="preserve">13.</t>
  </si>
  <si>
    <t xml:space="preserve">Install 168.8 miles of 36" from the mainline to a point south of Phoenix (Panda lateral).</t>
  </si>
  <si>
    <t xml:space="preserve">Estimated Costs of Facilities</t>
  </si>
  <si>
    <t xml:space="preserve">780 MMCF/D EXPANSION (2020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</si>
  <si>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</si>
  <si>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</si>
  <si>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</si>
  <si>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</si>
  <si>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</si>
  <si>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</si>
  <si>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</si>
  <si>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</si>
  <si>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</si>
  <si>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</si>
  <si>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</si>
  <si>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</si>
  <si>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</si>
  <si>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</si>
  <si>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</si>
  <si>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</si>
  <si>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</si>
  <si>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</si>
  <si>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Standing Rock Hp  (9500 Hp)</t>
  </si>
  <si>
    <t xml:space="preserve">Gallup CS Mods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</si>
  <si>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</si>
  <si>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</si>
  <si>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</si>
  <si>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</si>
  <si>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</si>
  <si>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</si>
  <si>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</si>
  <si>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CS4               (25,000 Hp)</t>
  </si>
  <si>
    <t xml:space="preserve">Total Mainline Expansion</t>
  </si>
  <si>
    <t xml:space="preserve">M/L</t>
  </si>
  <si>
    <t xml:space="preserve">Phoenix</t>
  </si>
  <si>
    <t xml:space="preserve">Panda lateral</t>
  </si>
  <si>
    <t xml:space="preserve">Total Sun Devil Pipeline</t>
  </si>
  <si>
    <t xml:space="preserve">---</t>
  </si>
  <si>
    <t xml:space="preserve">Sub Total </t>
  </si>
  <si>
    <t xml:space="preserve">Sub Total  w/interest, etc</t>
  </si>
  <si>
    <t xml:space="preserve">Note:</t>
  </si>
  <si>
    <t xml:space="preserve">Interest and overheads are not included.</t>
  </si>
  <si>
    <t xml:space="preserve">Station #4 Hp changeout is included in the Sun Devil project.</t>
  </si>
  <si>
    <t xml:space="preserve">30 MMcf/d expansion is included west of Station #1.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</si>
</sst>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0.85"/>
    <col collapsed="false" customWidth="true" hidden="false" outlineLevel="0" max="4" min="4" style="0" width="7.7"/>
    <col collapsed="false" customWidth="true" hidden="false" outlineLevel="0" max="5" min="5" style="0" width="2.7"/>
    <col collapsed="false" customWidth="true" hidden="false" outlineLevel="0" max="6" min="6" style="0" width="7.7"/>
    <col collapsed="false" customWidth="true" hidden="false" outlineLevel="0" max="7" min="7" style="0" width="6.7"/>
    <col collapsed="false" customWidth="true" hidden="false" outlineLevel="0" max="8" min="8" style="0" width="7.7"/>
    <col collapsed="false" customWidth="true" hidden="false" outlineLevel="0" max="9" min="9" style="0" width="1.7"/>
    <col collapsed="false" customWidth="true" hidden="false" outlineLevel="0" max="10" min="10" style="1" width="2.7"/>
    <col collapsed="false" customWidth="true" hidden="false" outlineLevel="0" max="11" min="11" style="1" width="0.85"/>
    <col collapsed="false" customWidth="true" hidden="false" outlineLevel="0" max="12" min="12" style="0" width="1.7"/>
    <col collapsed="false" customWidth="true" hidden="false" outlineLevel="0" max="13" min="13" style="0" width="13.7"/>
    <col collapsed="false" customWidth="true" hidden="false" outlineLevel="0" max="14" min="14" style="0" width="0.85"/>
    <col collapsed="false" customWidth="true" hidden="false" outlineLevel="0" max="15" min="15" style="0" width="8.7"/>
    <col collapsed="false" customWidth="true" hidden="false" outlineLevel="0" max="16" min="16" style="0" width="0.85"/>
    <col collapsed="false" customWidth="true" hidden="false" outlineLevel="0" max="17" min="17" style="0" width="8.7"/>
    <col collapsed="false" customWidth="true" hidden="false" outlineLevel="0" max="18" min="18" style="0" width="0.85"/>
    <col collapsed="false" customWidth="true" hidden="false" outlineLevel="0" max="19" min="19" style="0" width="13.7"/>
    <col collapsed="false" customWidth="true" hidden="false" outlineLevel="0" max="20" min="20" style="0" width="1.7"/>
    <col collapsed="false" customWidth="true" hidden="false" outlineLevel="0" max="21" min="21" style="1" width="9.14"/>
    <col collapsed="false" customWidth="true" hidden="false" outlineLevel="0" max="22" min="22" style="0" width="1.7"/>
    <col collapsed="false" customWidth="true" hidden="false" outlineLevel="0" max="23" min="23" style="0" width="13.7"/>
  </cols>
  <sheetData>
    <row r="2" customFormat="false" ht="20.25" hidden="false" customHeight="false" outlineLevel="0" collapsed="false">
      <c r="I2" s="2" t="s">
        <v>0</v>
      </c>
    </row>
    <row r="3" customFormat="false" ht="18" hidden="false" customHeight="false" outlineLevel="0" collapsed="false">
      <c r="I3" s="3" t="s">
        <v>1</v>
      </c>
    </row>
    <row r="4" customFormat="false" ht="18" hidden="false" customHeight="false" outlineLevel="0" collapsed="false">
      <c r="I4" s="3" t="s">
        <v>2</v>
      </c>
    </row>
    <row r="5" customFormat="false" ht="18" hidden="false" customHeight="false" outlineLevel="0" collapsed="false">
      <c r="I5" s="3" t="s">
        <v>3</v>
      </c>
    </row>
    <row r="8" customFormat="false" ht="12.75" hidden="false" customHeight="false" outlineLevel="0" collapsed="false">
      <c r="D8" s="4" t="s">
        <v>4</v>
      </c>
      <c r="E8" s="5"/>
      <c r="F8" s="6" t="s">
        <v>5</v>
      </c>
      <c r="G8" s="6"/>
      <c r="U8" s="0"/>
    </row>
    <row r="9" customFormat="false" ht="12.75" hidden="false" customHeight="false" outlineLevel="0" collapsed="false">
      <c r="F9" s="6" t="s">
        <v>6</v>
      </c>
      <c r="G9" s="4"/>
      <c r="U9" s="0"/>
    </row>
    <row r="10" customFormat="false" ht="12.75" hidden="false" customHeight="false" outlineLevel="0" collapsed="false">
      <c r="F10" s="6"/>
      <c r="G10" s="4"/>
      <c r="U10" s="0"/>
    </row>
    <row r="11" customFormat="false" ht="12.75" hidden="false" customHeight="false" outlineLevel="0" collapsed="false">
      <c r="F11" s="6"/>
      <c r="G11" s="4"/>
      <c r="U11" s="0"/>
    </row>
    <row r="12" customFormat="false" ht="12.75" hidden="false" customHeight="false" outlineLevel="0" collapsed="false">
      <c r="B12" s="5" t="s">
        <v>7</v>
      </c>
      <c r="C12" s="5"/>
      <c r="F12" s="6"/>
      <c r="G12" s="4"/>
      <c r="U12" s="0"/>
    </row>
    <row r="13" customFormat="false" ht="12.75" hidden="false" customHeight="false" outlineLevel="0" collapsed="false">
      <c r="B13" s="5"/>
      <c r="C13" s="5"/>
      <c r="F13" s="6"/>
      <c r="G13" s="4"/>
      <c r="U13" s="0"/>
    </row>
    <row r="14" customFormat="false" ht="12.75" hidden="false" customHeight="false" outlineLevel="0" collapsed="false">
      <c r="B14" s="7" t="s">
        <v>8</v>
      </c>
      <c r="D14" s="0" t="s">
        <v>9</v>
      </c>
    </row>
    <row r="15" customFormat="false" ht="12.75" hidden="false" customHeight="false" outlineLevel="0" collapsed="false">
      <c r="B15" s="7" t="s">
        <v>10</v>
      </c>
      <c r="D15" s="0" t="s">
        <v>11</v>
      </c>
    </row>
    <row r="16" customFormat="false" ht="12.75" hidden="false" customHeight="false" outlineLevel="0" collapsed="false">
      <c r="B16" s="7" t="s">
        <v>12</v>
      </c>
      <c r="D16" s="0" t="s">
        <v>13</v>
      </c>
    </row>
    <row r="17" customFormat="false" ht="12.75" hidden="false" customHeight="false" outlineLevel="0" collapsed="false">
      <c r="B17" s="7" t="s">
        <v>14</v>
      </c>
      <c r="D17" s="0" t="s">
        <v>15</v>
      </c>
    </row>
    <row r="18" customFormat="false" ht="12.75" hidden="false" customHeight="false" outlineLevel="0" collapsed="false">
      <c r="B18" s="7" t="s">
        <v>16</v>
      </c>
      <c r="D18" s="0" t="s">
        <v>17</v>
      </c>
    </row>
    <row r="19" customFormat="false" ht="12.75" hidden="false" customHeight="false" outlineLevel="0" collapsed="false">
      <c r="B19" s="7" t="s">
        <v>18</v>
      </c>
      <c r="D19" s="0" t="s">
        <v>19</v>
      </c>
    </row>
    <row r="22" customFormat="false" ht="12.75" hidden="false" customHeight="false" outlineLevel="0" collapsed="false">
      <c r="B22" s="5" t="s">
        <v>20</v>
      </c>
      <c r="C22" s="5"/>
    </row>
    <row r="24" customFormat="false" ht="12.75" hidden="false" customHeight="false" outlineLevel="0" collapsed="false">
      <c r="B24" s="7" t="s">
        <v>21</v>
      </c>
      <c r="D24" s="0" t="s">
        <v>22</v>
      </c>
    </row>
    <row r="25" customFormat="false" ht="12.75" hidden="false" customHeight="false" outlineLevel="0" collapsed="false">
      <c r="B25" s="7" t="s">
        <v>23</v>
      </c>
      <c r="D25" s="0" t="s">
        <v>24</v>
      </c>
    </row>
    <row r="26" customFormat="false" ht="12.75" hidden="false" customHeight="false" outlineLevel="0" collapsed="false">
      <c r="B26" s="7" t="s">
        <v>25</v>
      </c>
      <c r="D26" s="0" t="s">
        <v>26</v>
      </c>
    </row>
    <row r="27" customFormat="false" ht="12.75" hidden="false" customHeight="false" outlineLevel="0" collapsed="false">
      <c r="B27" s="7" t="s">
        <v>27</v>
      </c>
      <c r="D27" s="0" t="s">
        <v>28</v>
      </c>
    </row>
    <row r="28" customFormat="false" ht="12.75" hidden="false" customHeight="false" outlineLevel="0" collapsed="false">
      <c r="B28" s="7" t="s">
        <v>29</v>
      </c>
      <c r="D28" s="0" t="s">
        <v>30</v>
      </c>
    </row>
    <row r="29" customFormat="false" ht="12.75" hidden="false" customHeight="false" outlineLevel="0" collapsed="false">
      <c r="B29" s="7" t="s">
        <v>31</v>
      </c>
      <c r="D29" s="0" t="s">
        <v>32</v>
      </c>
    </row>
    <row r="30" customFormat="false" ht="12.75" hidden="false" customHeight="false" outlineLevel="0" collapsed="false">
      <c r="B30" s="7" t="s">
        <v>33</v>
      </c>
      <c r="D30" s="0" t="s">
        <v>34</v>
      </c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57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35</v>
      </c>
    </row>
    <row r="5" customFormat="false" ht="18" hidden="false" customHeight="false" outlineLevel="0" collapsed="false">
      <c r="H5" s="3" t="s">
        <v>3</v>
      </c>
    </row>
    <row r="8" customFormat="false" ht="12.75" hidden="false" customHeight="false" outlineLevel="0" collapsed="false">
      <c r="C8" s="4" t="s">
        <v>4</v>
      </c>
      <c r="D8" s="5"/>
      <c r="E8" s="6" t="s">
        <v>5</v>
      </c>
      <c r="F8" s="6"/>
      <c r="T8" s="0"/>
    </row>
    <row r="9" customFormat="false" ht="12.75" hidden="false" customHeight="false" outlineLevel="0" collapsed="false">
      <c r="E9" s="6" t="s">
        <v>36</v>
      </c>
      <c r="F9" s="4"/>
      <c r="T9" s="0"/>
    </row>
    <row r="10" customFormat="false" ht="12.75" hidden="false" customHeight="false" outlineLevel="0" collapsed="false">
      <c r="E10" s="6"/>
      <c r="F10" s="4"/>
      <c r="T10" s="0"/>
    </row>
    <row r="11" customFormat="false" ht="12.75" hidden="false" customHeight="false" outlineLevel="0" collapsed="false">
      <c r="N11" s="4" t="s">
        <v>37</v>
      </c>
      <c r="P11" s="4" t="s">
        <v>38</v>
      </c>
      <c r="R11" s="4" t="s">
        <v>39</v>
      </c>
      <c r="T11" s="0"/>
    </row>
    <row r="12" customFormat="false" ht="12.75" hidden="false" customHeight="false" outlineLevel="0" collapsed="false">
      <c r="C12" s="4" t="s">
        <v>40</v>
      </c>
      <c r="D12" s="4"/>
      <c r="E12" s="4" t="s">
        <v>41</v>
      </c>
      <c r="F12" s="5"/>
      <c r="G12" s="4" t="s">
        <v>42</v>
      </c>
      <c r="I12" s="4" t="s">
        <v>43</v>
      </c>
      <c r="J12" s="4"/>
      <c r="L12" s="4" t="s">
        <v>44</v>
      </c>
      <c r="M12" s="4"/>
      <c r="N12" s="4" t="s">
        <v>45</v>
      </c>
      <c r="P12" s="4" t="s">
        <v>45</v>
      </c>
      <c r="R12" s="4" t="s">
        <v>46</v>
      </c>
      <c r="T12" s="0"/>
    </row>
    <row r="13" customFormat="false" ht="12.75" hidden="false" customHeight="false" outlineLevel="0" collapsed="false">
      <c r="C13" s="8" t="s">
        <v>47</v>
      </c>
      <c r="D13" s="8"/>
      <c r="E13" s="8" t="s">
        <v>48</v>
      </c>
      <c r="F13" s="9"/>
      <c r="G13" s="10" t="n">
        <v>96.83</v>
      </c>
      <c r="H13" s="9"/>
      <c r="I13" s="8" t="n">
        <v>36</v>
      </c>
      <c r="J13" s="8" t="s">
        <v>49</v>
      </c>
      <c r="L13" s="11" t="n">
        <f aca="false">G13*1249354</f>
        <v>120974947.82</v>
      </c>
      <c r="R13" s="12" t="n">
        <f aca="false">G13*479652</f>
        <v>46444703.16</v>
      </c>
      <c r="T13" s="0"/>
    </row>
    <row r="14" customFormat="false" ht="12.75" hidden="false" customHeight="false" outlineLevel="0" collapsed="false">
      <c r="C14" s="8"/>
      <c r="D14" s="8"/>
      <c r="E14" s="13" t="s">
        <v>50</v>
      </c>
      <c r="F14" s="9"/>
      <c r="G14" s="10"/>
      <c r="H14" s="9"/>
      <c r="I14" s="8"/>
      <c r="J14" s="8"/>
      <c r="L14" s="11" t="n">
        <v>15000000</v>
      </c>
      <c r="T14" s="0"/>
    </row>
    <row r="15" customFormat="false" ht="12.75" hidden="false" customHeight="false" outlineLevel="0" collapsed="false">
      <c r="C15" s="8"/>
      <c r="D15" s="8"/>
      <c r="E15" s="13" t="s">
        <v>51</v>
      </c>
      <c r="F15" s="9"/>
      <c r="G15" s="10"/>
      <c r="H15" s="9"/>
      <c r="I15" s="8"/>
      <c r="J15" s="8"/>
      <c r="L15" s="11" t="n">
        <v>1000000</v>
      </c>
      <c r="T15" s="0"/>
    </row>
    <row r="16" customFormat="false" ht="12.75" hidden="false" customHeight="false" outlineLevel="0" collapsed="false">
      <c r="E16" s="13" t="s">
        <v>52</v>
      </c>
      <c r="L16" s="11" t="n">
        <v>3000000</v>
      </c>
      <c r="T16" s="0"/>
    </row>
    <row r="17" customFormat="false" ht="12.75" hidden="false" customHeight="false" outlineLevel="0" collapsed="false">
      <c r="E17" s="0" t="s">
        <v>53</v>
      </c>
      <c r="L17" s="11" t="n">
        <v>2000000</v>
      </c>
      <c r="T17" s="0"/>
    </row>
    <row r="18" customFormat="false" ht="12.75" hidden="false" customHeight="false" outlineLevel="0" collapsed="false">
      <c r="E18" s="0" t="s">
        <v>54</v>
      </c>
      <c r="L18" s="11" t="n">
        <v>2600000</v>
      </c>
      <c r="T18" s="0"/>
    </row>
    <row r="19" customFormat="false" ht="12.75" hidden="false" customHeight="false" outlineLevel="0" collapsed="false">
      <c r="E19" s="13" t="s">
        <v>55</v>
      </c>
      <c r="L19" s="11" t="n">
        <v>25000000</v>
      </c>
      <c r="T19" s="0"/>
    </row>
    <row r="20" customFormat="false" ht="12.75" hidden="false" customHeight="true" outlineLevel="0" collapsed="false">
      <c r="E20" s="0" t="s">
        <v>56</v>
      </c>
      <c r="L20" s="14" t="n">
        <v>6000000</v>
      </c>
      <c r="T20" s="0"/>
    </row>
    <row r="21" customFormat="false" ht="12.75" hidden="false" customHeight="true" outlineLevel="0" collapsed="false">
      <c r="F21" s="15"/>
      <c r="T21" s="0"/>
    </row>
    <row r="22" customFormat="false" ht="12.75" hidden="false" customHeight="false" outlineLevel="0" collapsed="false">
      <c r="F22" s="16" t="s">
        <v>57</v>
      </c>
      <c r="G22" s="17" t="n">
        <f aca="false">SUM(G13:G21)</f>
        <v>96.83</v>
      </c>
      <c r="H22" s="5"/>
      <c r="I22" s="4"/>
      <c r="J22" s="4"/>
      <c r="K22" s="5"/>
      <c r="L22" s="18" t="n">
        <f aca="false">SUM(L13:L20)</f>
        <v>175574947.82</v>
      </c>
      <c r="M22" s="5"/>
      <c r="N22" s="4" t="n">
        <v>780</v>
      </c>
      <c r="O22" s="4"/>
      <c r="P22" s="4" t="n">
        <v>1630</v>
      </c>
      <c r="R22" s="19" t="n">
        <f aca="false">SUM(R13:R21)</f>
        <v>46444703.16</v>
      </c>
      <c r="T22" s="0"/>
    </row>
    <row r="23" customFormat="false" ht="12.75" hidden="false" customHeight="true" outlineLevel="0" collapsed="false">
      <c r="F23" s="7"/>
      <c r="G23" s="20"/>
      <c r="L23" s="14"/>
      <c r="Q23" s="7"/>
      <c r="R23" s="20"/>
      <c r="V23" s="14"/>
    </row>
    <row r="24" customFormat="false" ht="12.75" hidden="false" customHeight="false" outlineLevel="0" collapsed="false">
      <c r="C24" s="1" t="s">
        <v>48</v>
      </c>
      <c r="D24" s="1" t="s">
        <v>58</v>
      </c>
      <c r="E24" s="1" t="s">
        <v>59</v>
      </c>
      <c r="G24" s="21" t="n">
        <f aca="false">0.8+12.8+2.9+7.136+3.364+1.23+15.67</f>
        <v>43.9</v>
      </c>
      <c r="I24" s="1" t="n">
        <v>36</v>
      </c>
      <c r="J24" s="8" t="s">
        <v>49</v>
      </c>
      <c r="L24" s="11" t="n">
        <f aca="false">G24*1089736</f>
        <v>47839410.4</v>
      </c>
      <c r="Q24" s="7"/>
      <c r="R24" s="22" t="n">
        <f aca="false">G24*356909</f>
        <v>15668305.1</v>
      </c>
      <c r="V24" s="14"/>
    </row>
    <row r="25" customFormat="false" ht="12.75" hidden="false" customHeight="false" outlineLevel="0" collapsed="false">
      <c r="C25" s="1" t="s">
        <v>59</v>
      </c>
      <c r="D25" s="1" t="s">
        <v>58</v>
      </c>
      <c r="E25" s="1" t="s">
        <v>60</v>
      </c>
      <c r="G25" s="21" t="n">
        <f aca="false">10+3.9+15.4+11.9+1.8+12.1+16.1+14.3</f>
        <v>85.5</v>
      </c>
      <c r="I25" s="1" t="n">
        <v>36</v>
      </c>
      <c r="J25" s="8" t="s">
        <v>49</v>
      </c>
      <c r="L25" s="11" t="n">
        <f aca="false">G25*1089736</f>
        <v>93172428</v>
      </c>
      <c r="Q25" s="7"/>
      <c r="R25" s="22" t="n">
        <f aca="false">G25*356909</f>
        <v>30515719.5</v>
      </c>
      <c r="V25" s="14"/>
    </row>
    <row r="26" customFormat="false" ht="12.75" hidden="false" customHeight="false" outlineLevel="0" collapsed="false">
      <c r="C26" s="1" t="s">
        <v>60</v>
      </c>
      <c r="D26" s="1" t="s">
        <v>58</v>
      </c>
      <c r="E26" s="1" t="s">
        <v>61</v>
      </c>
      <c r="G26" s="21" t="n">
        <f aca="false">12.31+13.8+5.1+7.9+1+10.666+8.334</f>
        <v>59.11</v>
      </c>
      <c r="I26" s="1" t="n">
        <v>36</v>
      </c>
      <c r="J26" s="8" t="s">
        <v>49</v>
      </c>
      <c r="L26" s="11" t="n">
        <f aca="false">G26*1089736</f>
        <v>64414294.96</v>
      </c>
      <c r="Q26" s="7"/>
      <c r="R26" s="22" t="n">
        <f aca="false">G26*356909</f>
        <v>21096890.99</v>
      </c>
      <c r="V26" s="14"/>
    </row>
    <row r="27" customFormat="false" ht="12.75" hidden="false" customHeight="false" outlineLevel="0" collapsed="false">
      <c r="C27" s="1" t="s">
        <v>61</v>
      </c>
      <c r="D27" s="1" t="s">
        <v>58</v>
      </c>
      <c r="E27" s="1" t="s">
        <v>62</v>
      </c>
      <c r="G27" s="21" t="n">
        <f aca="false">8.9+5.2+15.1+4.4</f>
        <v>33.6</v>
      </c>
      <c r="I27" s="1" t="n">
        <v>36</v>
      </c>
      <c r="J27" s="8" t="s">
        <v>49</v>
      </c>
      <c r="L27" s="11" t="n">
        <f aca="false">G27*1089736</f>
        <v>36615129.6</v>
      </c>
      <c r="Q27" s="7"/>
      <c r="R27" s="22" t="n">
        <f aca="false">G27*356909</f>
        <v>11992142.4</v>
      </c>
      <c r="V27" s="14"/>
    </row>
    <row r="28" customFormat="false" ht="12.75" hidden="false" customHeight="false" outlineLevel="0" collapsed="false">
      <c r="C28" s="1" t="s">
        <v>62</v>
      </c>
      <c r="D28" s="1" t="s">
        <v>58</v>
      </c>
      <c r="E28" s="1" t="s">
        <v>63</v>
      </c>
      <c r="G28" s="21" t="n">
        <f aca="false">10.2+6.3</f>
        <v>16.5</v>
      </c>
      <c r="I28" s="1" t="n">
        <v>36</v>
      </c>
      <c r="J28" s="8" t="s">
        <v>49</v>
      </c>
      <c r="L28" s="11" t="n">
        <f aca="false">G28*1089736</f>
        <v>17980644</v>
      </c>
      <c r="Q28" s="7"/>
      <c r="R28" s="22" t="n">
        <f aca="false">G28*356909</f>
        <v>5888998.5</v>
      </c>
      <c r="V28" s="14"/>
    </row>
    <row r="29" customFormat="false" ht="12.75" hidden="false" customHeight="false" outlineLevel="0" collapsed="false">
      <c r="C29" s="23"/>
      <c r="D29" s="1"/>
      <c r="E29" s="23" t="s">
        <v>64</v>
      </c>
      <c r="G29" s="21"/>
      <c r="L29" s="11" t="n">
        <v>29700000</v>
      </c>
      <c r="Q29" s="7"/>
      <c r="R29" s="20"/>
      <c r="V29" s="14"/>
    </row>
    <row r="30" customFormat="false" ht="12.75" hidden="false" customHeight="false" outlineLevel="0" collapsed="false">
      <c r="C30" s="1"/>
      <c r="D30" s="1"/>
      <c r="E30" s="23"/>
      <c r="G30" s="21"/>
      <c r="L30" s="11"/>
      <c r="Q30" s="7"/>
      <c r="R30" s="20"/>
      <c r="V30" s="14"/>
    </row>
    <row r="31" customFormat="false" ht="12.75" hidden="false" customHeight="false" outlineLevel="0" collapsed="false">
      <c r="C31" s="1"/>
      <c r="D31" s="1"/>
      <c r="E31" s="1"/>
      <c r="F31" s="16" t="s">
        <v>65</v>
      </c>
      <c r="G31" s="24" t="n">
        <f aca="false">SUM(G24:G30)</f>
        <v>238.61</v>
      </c>
      <c r="L31" s="25" t="n">
        <f aca="false">SUM(L24:L30)</f>
        <v>289721906.96</v>
      </c>
      <c r="N31" s="4" t="n">
        <v>780</v>
      </c>
      <c r="P31" s="4" t="n">
        <v>2020</v>
      </c>
      <c r="Q31" s="7"/>
      <c r="R31" s="25" t="n">
        <f aca="false">SUM(R24:R30)</f>
        <v>85162056.49</v>
      </c>
      <c r="V31" s="14"/>
    </row>
    <row r="32" customFormat="false" ht="12.75" hidden="false" customHeight="true" outlineLevel="0" collapsed="false">
      <c r="C32" s="1"/>
      <c r="D32" s="1"/>
      <c r="E32" s="1"/>
      <c r="G32" s="21"/>
      <c r="L32" s="11"/>
      <c r="Q32" s="7"/>
      <c r="R32" s="20"/>
      <c r="V32" s="14"/>
    </row>
    <row r="33" customFormat="false" ht="12.75" hidden="false" customHeight="false" outlineLevel="0" collapsed="false">
      <c r="C33" s="1" t="s">
        <v>66</v>
      </c>
      <c r="D33" s="1" t="s">
        <v>58</v>
      </c>
      <c r="E33" s="1" t="s">
        <v>67</v>
      </c>
      <c r="G33" s="21" t="n">
        <v>133.5</v>
      </c>
      <c r="I33" s="1" t="n">
        <v>36</v>
      </c>
      <c r="J33" s="8" t="s">
        <v>49</v>
      </c>
      <c r="L33" s="11" t="n">
        <f aca="false">G33*1066165</f>
        <v>142333027.5</v>
      </c>
      <c r="Q33" s="7"/>
      <c r="R33" s="22" t="n">
        <f aca="false">G33*343083</f>
        <v>45801580.5</v>
      </c>
      <c r="V33" s="14"/>
    </row>
    <row r="34" customFormat="false" ht="12.75" hidden="false" customHeight="false" outlineLevel="0" collapsed="false">
      <c r="C34" s="1"/>
      <c r="D34" s="1"/>
      <c r="E34" s="7" t="s">
        <v>68</v>
      </c>
      <c r="G34" s="21" t="n">
        <v>35.3</v>
      </c>
      <c r="I34" s="1" t="n">
        <v>36</v>
      </c>
      <c r="J34" s="8" t="s">
        <v>49</v>
      </c>
      <c r="L34" s="11" t="n">
        <f aca="false">G34*1401217</f>
        <v>49462960.1</v>
      </c>
      <c r="Q34" s="7"/>
      <c r="R34" s="22" t="n">
        <f aca="false">G34*451647</f>
        <v>15943139.1</v>
      </c>
      <c r="V34" s="14"/>
    </row>
    <row r="35" customFormat="false" ht="12.75" hidden="false" customHeight="true" outlineLevel="0" collapsed="false">
      <c r="C35" s="1"/>
      <c r="D35" s="1"/>
      <c r="E35" s="1"/>
      <c r="G35" s="21"/>
      <c r="L35" s="14"/>
      <c r="Q35" s="7"/>
      <c r="R35" s="20"/>
      <c r="V35" s="14"/>
    </row>
    <row r="36" customFormat="false" ht="12.75" hidden="false" customHeight="false" outlineLevel="0" collapsed="false">
      <c r="F36" s="16" t="s">
        <v>69</v>
      </c>
      <c r="G36" s="17" t="n">
        <f aca="false">SUM(G33:G35)</f>
        <v>168.8</v>
      </c>
      <c r="L36" s="18" t="n">
        <f aca="false">SUM(L33:L35)</f>
        <v>191795987.6</v>
      </c>
      <c r="N36" s="4" t="s">
        <v>70</v>
      </c>
      <c r="P36" s="4" t="n">
        <v>750</v>
      </c>
      <c r="Q36" s="7"/>
      <c r="R36" s="25" t="n">
        <f aca="false">SUM(R33:R35)</f>
        <v>61744719.6</v>
      </c>
      <c r="V36" s="14"/>
    </row>
    <row r="37" customFormat="false" ht="13.5" hidden="false" customHeight="false" outlineLevel="0" collapsed="false">
      <c r="F37" s="16"/>
      <c r="G37" s="17"/>
      <c r="L37" s="18"/>
      <c r="N37" s="4"/>
      <c r="P37" s="4"/>
      <c r="Q37" s="7"/>
      <c r="R37" s="25"/>
      <c r="V37" s="14"/>
    </row>
    <row r="38" customFormat="false" ht="13.5" hidden="false" customHeight="false" outlineLevel="0" collapsed="false">
      <c r="F38" s="16" t="s">
        <v>71</v>
      </c>
      <c r="G38" s="17"/>
      <c r="L38" s="26" t="n">
        <f aca="false">L22+L31+L36</f>
        <v>657092842.38</v>
      </c>
      <c r="N38" s="4"/>
      <c r="P38" s="4"/>
      <c r="Q38" s="7"/>
      <c r="R38" s="25" t="n">
        <f aca="false">R31+R36</f>
        <v>146906776.09</v>
      </c>
      <c r="V38" s="14"/>
    </row>
    <row r="39" customFormat="false" ht="13.5" hidden="false" customHeight="false" outlineLevel="0" collapsed="false">
      <c r="F39" s="16" t="s">
        <v>72</v>
      </c>
      <c r="G39" s="17"/>
      <c r="L39" s="26" t="n">
        <f aca="false">L38+R38</f>
        <v>803999618.47</v>
      </c>
      <c r="N39" s="4"/>
      <c r="P39" s="4"/>
      <c r="Q39" s="7"/>
      <c r="R39" s="25"/>
      <c r="V39" s="14"/>
    </row>
    <row r="40" customFormat="false" ht="12.75" hidden="false" customHeight="false" outlineLevel="0" collapsed="false">
      <c r="F40" s="16"/>
      <c r="G40" s="17"/>
      <c r="L40" s="18"/>
      <c r="N40" s="4"/>
      <c r="P40" s="4"/>
      <c r="Q40" s="7"/>
      <c r="R40" s="25"/>
      <c r="V40" s="14"/>
    </row>
    <row r="41" customFormat="false" ht="12.75" hidden="false" customHeight="false" outlineLevel="0" collapsed="false">
      <c r="B41" s="27"/>
      <c r="F41" s="16"/>
      <c r="G41" s="17"/>
      <c r="L41" s="18"/>
      <c r="N41" s="4"/>
      <c r="P41" s="4"/>
      <c r="Q41" s="7"/>
      <c r="R41" s="25"/>
      <c r="V41" s="14"/>
    </row>
    <row r="42" customFormat="false" ht="12.75" hidden="false" customHeight="true" outlineLevel="0" collapsed="false">
      <c r="F42" s="16"/>
      <c r="G42" s="20"/>
      <c r="L42" s="14"/>
      <c r="Q42" s="7"/>
      <c r="R42" s="20"/>
      <c r="V42" s="14"/>
    </row>
    <row r="43" customFormat="false" ht="12.75" hidden="false" customHeight="false" outlineLevel="0" collapsed="false">
      <c r="F43" s="16"/>
      <c r="G43" s="28"/>
      <c r="L43" s="25"/>
      <c r="Q43" s="7"/>
      <c r="R43" s="20"/>
      <c r="V43" s="14"/>
    </row>
    <row r="44" customFormat="false" ht="12.75" hidden="false" customHeight="false" outlineLevel="0" collapsed="false">
      <c r="F44" s="16"/>
      <c r="G44" s="28"/>
      <c r="L44" s="29"/>
      <c r="Q44" s="7"/>
      <c r="R44" s="20"/>
      <c r="V44" s="14"/>
    </row>
    <row r="45" customFormat="false" ht="12.75" hidden="false" customHeight="false" outlineLevel="0" collapsed="false">
      <c r="C45" s="1" t="s">
        <v>73</v>
      </c>
      <c r="D45" s="0" t="s">
        <v>8</v>
      </c>
      <c r="E45" s="0" t="s">
        <v>74</v>
      </c>
      <c r="F45" s="16"/>
      <c r="G45" s="28"/>
      <c r="L45" s="25"/>
      <c r="Q45" s="7"/>
      <c r="R45" s="20"/>
      <c r="V45" s="14"/>
    </row>
    <row r="46" customFormat="false" ht="12.75" hidden="false" customHeight="false" outlineLevel="0" collapsed="false">
      <c r="D46" s="0" t="s">
        <v>10</v>
      </c>
      <c r="E46" s="0" t="s">
        <v>75</v>
      </c>
      <c r="F46" s="16"/>
      <c r="G46" s="28"/>
      <c r="L46" s="25"/>
      <c r="Q46" s="7"/>
      <c r="R46" s="20"/>
      <c r="V46" s="14"/>
    </row>
    <row r="47" customFormat="false" ht="12.75" hidden="false" customHeight="false" outlineLevel="0" collapsed="false">
      <c r="D47" s="0" t="s">
        <v>12</v>
      </c>
      <c r="E47" s="0" t="s">
        <v>76</v>
      </c>
      <c r="F47" s="16"/>
      <c r="G47" s="28"/>
      <c r="L47" s="25"/>
      <c r="Q47" s="7"/>
      <c r="R47" s="20"/>
      <c r="V47" s="14"/>
    </row>
    <row r="48" customFormat="false" ht="12.75" hidden="false" customHeight="false" outlineLevel="0" collapsed="false">
      <c r="F48" s="16"/>
      <c r="G48" s="28"/>
      <c r="L48" s="25"/>
      <c r="Q48" s="7"/>
      <c r="R48" s="20"/>
      <c r="V48" s="14"/>
    </row>
    <row r="49" customFormat="false" ht="12.75" hidden="false" customHeight="false" outlineLevel="0" collapsed="false">
      <c r="F49" s="16"/>
      <c r="G49" s="28"/>
      <c r="L49" s="25"/>
      <c r="Q49" s="7"/>
      <c r="R49" s="20"/>
      <c r="V49" s="14"/>
    </row>
    <row r="50" customFormat="false" ht="12.75" hidden="false" customHeight="false" outlineLevel="0" collapsed="false">
      <c r="F50" s="16"/>
      <c r="G50" s="28"/>
      <c r="L50" s="25"/>
      <c r="Q50" s="7"/>
      <c r="R50" s="20"/>
      <c r="V50" s="14"/>
    </row>
    <row r="51" customFormat="false" ht="12.75" hidden="false" customHeight="false" outlineLevel="0" collapsed="false">
      <c r="F51" s="16"/>
      <c r="G51" s="28"/>
      <c r="L51" s="25"/>
      <c r="Q51" s="7"/>
      <c r="R51" s="20"/>
      <c r="V51" s="14"/>
    </row>
    <row r="52" customFormat="false" ht="12.75" hidden="false" customHeight="false" outlineLevel="0" collapsed="false">
      <c r="F52" s="16"/>
      <c r="G52" s="28"/>
      <c r="L52" s="25"/>
      <c r="Q52" s="7"/>
      <c r="R52" s="20"/>
      <c r="V52" s="14"/>
    </row>
    <row r="53" customFormat="false" ht="12.75" hidden="false" customHeight="false" outlineLevel="0" collapsed="false">
      <c r="F53" s="16"/>
      <c r="G53" s="28"/>
      <c r="L53" s="25"/>
      <c r="Q53" s="7"/>
      <c r="R53" s="20"/>
      <c r="V53" s="14"/>
    </row>
    <row r="54" customFormat="false" ht="12.75" hidden="false" customHeight="false" outlineLevel="0" collapsed="false">
      <c r="F54" s="16"/>
      <c r="G54" s="28"/>
      <c r="L54" s="25"/>
      <c r="Q54" s="7"/>
      <c r="R54" s="20"/>
      <c r="V54" s="14"/>
    </row>
    <row r="55" customFormat="false" ht="12.75" hidden="false" customHeight="false" outlineLevel="0" collapsed="false">
      <c r="F55" s="16"/>
      <c r="G55" s="28"/>
      <c r="L55" s="25"/>
      <c r="Q55" s="7"/>
      <c r="R55" s="20"/>
      <c r="V55" s="14"/>
    </row>
    <row r="56" customFormat="false" ht="12.75" hidden="false" customHeight="false" outlineLevel="0" collapsed="false">
      <c r="F56" s="16"/>
      <c r="G56" s="28"/>
      <c r="L56" s="25"/>
      <c r="Q56" s="7"/>
      <c r="R56" s="20"/>
      <c r="V56" s="14"/>
    </row>
    <row r="57" customFormat="false" ht="12.75" hidden="false" customHeight="false" outlineLevel="0" collapsed="false">
      <c r="F57" s="16"/>
      <c r="G57" s="28"/>
      <c r="L57" s="25"/>
      <c r="Q57" s="7"/>
      <c r="R57" s="20"/>
      <c r="V57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2002-01-29T17:31:31Z</cp:lastPrinted>
  <dcterms:modified xsi:type="dcterms:W3CDTF">2002-01-31T17:07:18Z</dcterms:modified>
  <cp:revision>0</cp:revision>
  <dc:subject/>
  <dc:title/>
</cp:coreProperties>
</file>