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June" sheetId="1" state="visible" r:id="rId3"/>
    <sheet name="prepay" sheetId="2" state="hidden" r:id="rId4"/>
  </sheets>
  <definedNames>
    <definedName function="false" hidden="false" localSheetId="0" name="_xlnm.Print_Area" vbProcedure="false">June!$A$1:$AC$147</definedName>
    <definedName function="false" hidden="false" localSheetId="0" name="_xlnm.Print_Titles" vbProcedure="false">June!$A:$E,June!$1:$7</definedName>
    <definedName function="false" hidden="false" name="hide" vbProcedure="false">#REF!,#REF!,#REF!,#REF!,#REF!,#REF!,#REF!,#REF!,#REF!,#REF!,#REF!,#REF!,#REF!,#REF!,#REF!,#REF!,#REF!,#REF!,#REF!,#REF!</definedName>
    <definedName function="false" hidden="false" name="hide10" vbProcedure="false">June!$11:$11,June!$12:$12,June!$13:$13,June!$15:$15,June!$16:$16,June!$17:$17,June!$18:$18,June!$20:$20,June!$21:$21,June!$22:$22,June!$26:$26,June!$27:$27,June!$28:$28,June!$30:$30,June!$31:$31,June!$32:$32,June!$33:$33,June!$35:$35,June!$36:$36,June!$37:$37,June!$40:$40,June!$41:$41,June!$42:$42,June!$55:$55,June!$56:$56,June!$57:$57,June!$60:$60,June!$61:$61,June!$62:$62,June!$130:$130,June!$131:$131,June!$132:$132,June!$133:$133,June!$134:$134</definedName>
    <definedName function="false" hidden="false" name="hide2" vbProcedure="false">#REF!,#REF!,#REF!,#REF!,#REF!,#REF!,#REF!,#REF!,#REF!,#REF!,#REF!,#REF!,#REF!,#REF!,#REF!,#REF!,#REF!,#REF!,#REF!,#REF!,#REF!,#REF!</definedName>
    <definedName function="false" hidden="false" name="hide3" vbProcedure="false">#REF!,#REF!,#REF!,#REF!,#REF!,#REF!,#REF!,#REF!,#REF!,#REF!,#REF!,#REF!,#REF!,#REF!,#REF!,#REF!,#REF!,#REF!,#REF!,#REF!,#REF!,#REF!,#REF!,#REF!,#REF!,#REF!,#REF!,#REF!,#REF!,#REF!</definedName>
    <definedName function="false" hidden="false" name="hide4" vbProcedure="false">#REF!,#REF!,#REF!,#REF!,#REF!,#REF!,#REF!,#REF!,#REF!,#REF!,#REF!,#REF!,#REF!,#REF!,#REF!,#REF!,#REF!,#REF!,#REF!,#REF!,#REF!,#REF!,#REF!,#REF!,#REF!</definedName>
    <definedName function="false" hidden="false" name="hide5" vbProcedure="false">#REF!,#REF!,#REF!,#REF!,#REF!,#REF!,#REF!,#REF!,#REF!,#REF!,#REF!,#REF!,#REF!,#REF!,#REF!,#REF!,#REF!,#REF!,#REF!,#REF!,#REF!,#REF!,#REF!,#REF!,#REF!,#REF!,#REF!</definedName>
    <definedName function="false" hidden="false" localSheetId="0" name="hide" vbProcedure="false">June!$11:$11,June!$12:$12,June!$13:$13,June!$16:$16,June!$17:$17,June!$18:$18,June!$20:$20,June!$21:$21,June!$22:$22,June!$26:$26,June!$27:$27,June!$28:$28,June!$31:$31,June!$32:$32,June!$33:$33,June!$35:$35,June!$36:$36,June!$37:$37,June!$40:$40,June!$41:$41,June!$42:$42,June!$61:$61,June!$62:$62,June!$130:$130,June!$131:$131,June!$132:$132,June!$133:$133</definedName>
    <definedName function="false" hidden="false" localSheetId="0" name="hide2" vbProcedure="false">June!$11:$11,June!$12:$12,June!$13:$13,June!$16:$16,June!$17:$17,June!$18:$18,June!$20:$20,June!$21:$21,June!$22:$22,June!$26:$26,June!$27:$27,June!$28:$28,June!$31:$31,June!$32:$32,June!$33:$33,June!$35:$35,June!$36:$36,June!$37:$37,June!$40:$40,June!$41:$41,June!$42:$42,June!$61:$61,June!$62:$62,June!$130:$130,June!$131:$131,June!$132:$132,June!$133:$133,June!$15:$15,June!$30:$30</definedName>
    <definedName function="false" hidden="false" localSheetId="0" name="hide3" vbProcedure="false">June!$11:$11,June!$12:$12,June!$13:$13,June!$16:$16,June!$17:$17,June!$18:$18,June!$20:$20,June!$21:$21,June!$22:$22,June!$26:$26,June!$27:$27,June!$28:$28,June!$31:$31,June!$32:$32,June!$33:$33,June!$35:$35,June!$36:$36,June!$37:$37,June!$40:$40,June!$41:$41,June!$42:$42,June!$61:$61,June!$62:$62,June!$130:$130,June!$131:$131,June!$132:$132,June!$133:$133,June!$15:$15,June!$30:$30,June!$134:$134</definedName>
    <definedName function="false" hidden="false" localSheetId="0" name="hide4" vbProcedure="false">June!$11:$11,June!$12:$12,June!$13:$13,June!$16:$16,June!$17:$17,June!$18:$18,June!$20:$20,June!$21:$21,June!$22:$22,June!$26:$26,June!$27:$27,June!$28:$28,June!$31:$31,June!$32:$32,June!$33:$33,June!$35:$35,June!$36:$36,June!$37:$37,June!$61:$61,June!$62:$62,June!$130:$130,June!$131:$131,June!$132:$132,June!$133:$133,June!$134:$134</definedName>
    <definedName function="false" hidden="false" localSheetId="0" name="hide5" vbProcedure="false">June!$11:$11,June!$12:$12,June!$13:$13,June!$16:$16,June!$17:$17,June!$18:$18,June!$20:$20,June!$21:$21,June!$22:$22,June!$26:$26,June!$27:$27,June!$28:$28,June!$31:$31,June!$32:$32,June!$33:$33,June!$35:$35,June!$36:$36,June!$37:$37,June!$61:$61,June!$62:$62,June!$130:$130,June!$131:$131,June!$132:$132,June!$133:$133,June!$134:$134,June!$15:$15,June!$30:$30</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G12" authorId="0">
      <text>
        <r>
          <rPr>
            <b val="true"/>
            <sz val="8"/>
            <color rgb="FF000000"/>
            <rFont val="Tahoma"/>
            <family val="0"/>
          </rPr>
          <t xml:space="preserve">rcothran:
</t>
        </r>
        <r>
          <rPr>
            <sz val="8"/>
            <color rgb="FF000000"/>
            <rFont val="Tahoma"/>
            <family val="0"/>
          </rPr>
          <t xml:space="preserve">6/20 - Updated per Frank Cernosek from 7.6 to 8.3</t>
        </r>
      </text>
      <mc:AlternateContent>
        <mc:Choice Requires="v2">
          <commentPr autoFill="true" autoScale="false" colHidden="false" locked="false" rowHidden="true" textHAlign="justify" textVAlign="top">
            <anchor moveWithCells="false" sizeWithCells="false">
              <xdr:from>
                <xdr:col>7</xdr:col>
                <xdr:colOff>16</xdr:colOff>
                <xdr:row>13</xdr:row>
                <xdr:rowOff>7</xdr:rowOff>
              </xdr:from>
              <xdr:to>
                <xdr:col>8</xdr:col>
                <xdr:colOff>63</xdr:colOff>
                <xdr:row>24</xdr:row>
                <xdr:rowOff>12</xdr:rowOff>
              </xdr:to>
            </anchor>
          </commentPr>
        </mc:Choice>
        <mc:Fallback/>
      </mc:AlternateContent>
    </comment>
    <comment ref="G13" authorId="0">
      <text>
        <r>
          <rPr>
            <b val="true"/>
            <sz val="8"/>
            <color rgb="FF000000"/>
            <rFont val="Tahoma"/>
            <family val="0"/>
          </rPr>
          <t xml:space="preserve">rcothran:
</t>
        </r>
        <r>
          <rPr>
            <sz val="8"/>
            <color rgb="FF000000"/>
            <rFont val="Tahoma"/>
            <family val="0"/>
          </rPr>
          <t xml:space="preserve">6/20 - Updated per Frank Cernosek from -.5 to -.642</t>
        </r>
      </text>
      <mc:AlternateContent>
        <mc:Choice Requires="v2">
          <commentPr autoFill="true" autoScale="false" colHidden="false" locked="false" rowHidden="true" textHAlign="justify" textVAlign="top">
            <anchor moveWithCells="false" sizeWithCells="false">
              <xdr:from>
                <xdr:col>7</xdr:col>
                <xdr:colOff>16</xdr:colOff>
                <xdr:row>18</xdr:row>
                <xdr:rowOff>7</xdr:rowOff>
              </xdr:from>
              <xdr:to>
                <xdr:col>8</xdr:col>
                <xdr:colOff>63</xdr:colOff>
                <xdr:row>28</xdr:row>
                <xdr:rowOff>12</xdr:rowOff>
              </xdr:to>
            </anchor>
          </commentPr>
        </mc:Choice>
        <mc:Fallback/>
      </mc:AlternateContent>
    </comment>
    <comment ref="G17" authorId="0">
      <text>
        <r>
          <rPr>
            <b val="true"/>
            <sz val="8"/>
            <color rgb="FF000000"/>
            <rFont val="Tahoma"/>
            <family val="0"/>
          </rPr>
          <t xml:space="preserve">rcothran:
</t>
        </r>
        <r>
          <rPr>
            <sz val="8"/>
            <color rgb="FF000000"/>
            <rFont val="Tahoma"/>
            <family val="0"/>
          </rPr>
          <t xml:space="preserve">6/20 - Updated per Frank Cernosek from 3.4 to 3.7</t>
        </r>
      </text>
      <mc:AlternateContent>
        <mc:Choice Requires="v2">
          <commentPr autoFill="true" autoScale="false" colHidden="false" locked="false" rowHidden="true" textHAlign="justify" textVAlign="top">
            <anchor moveWithCells="false" sizeWithCells="false">
              <xdr:from>
                <xdr:col>7</xdr:col>
                <xdr:colOff>16</xdr:colOff>
                <xdr:row>28</xdr:row>
                <xdr:rowOff>7</xdr:rowOff>
              </xdr:from>
              <xdr:to>
                <xdr:col>8</xdr:col>
                <xdr:colOff>63</xdr:colOff>
                <xdr:row>42</xdr:row>
                <xdr:rowOff>12</xdr:rowOff>
              </xdr:to>
            </anchor>
          </commentPr>
        </mc:Choice>
        <mc:Fallback/>
      </mc:AlternateContent>
    </comment>
    <comment ref="G18" authorId="0">
      <text>
        <r>
          <rPr>
            <b val="true"/>
            <sz val="8"/>
            <color rgb="FF000000"/>
            <rFont val="Tahoma"/>
            <family val="0"/>
          </rPr>
          <t xml:space="preserve">rcothran:
</t>
        </r>
        <r>
          <rPr>
            <sz val="8"/>
            <color rgb="FF000000"/>
            <rFont val="Tahoma"/>
            <family val="0"/>
          </rPr>
          <t xml:space="preserve">6/20 - Updated per Frank Cernosek from -8.5 to -11.668</t>
        </r>
      </text>
      <mc:AlternateContent>
        <mc:Choice Requires="v2">
          <commentPr autoFill="true" autoScale="false" colHidden="false" locked="false" rowHidden="true" textHAlign="justify" textVAlign="top">
            <anchor moveWithCells="false" sizeWithCells="false">
              <xdr:from>
                <xdr:col>7</xdr:col>
                <xdr:colOff>16</xdr:colOff>
                <xdr:row>33</xdr:row>
                <xdr:rowOff>7</xdr:rowOff>
              </xdr:from>
              <xdr:to>
                <xdr:col>8</xdr:col>
                <xdr:colOff>63</xdr:colOff>
                <xdr:row>43</xdr:row>
                <xdr:rowOff>12</xdr:rowOff>
              </xdr:to>
            </anchor>
          </commentPr>
        </mc:Choice>
        <mc:Fallback/>
      </mc:AlternateContent>
    </comment>
    <comment ref="I12" authorId="0">
      <text>
        <r>
          <rPr>
            <b val="true"/>
            <sz val="8"/>
            <color rgb="FF000000"/>
            <rFont val="Tahoma"/>
            <family val="0"/>
          </rPr>
          <t xml:space="preserve">rcothran:
</t>
        </r>
        <r>
          <rPr>
            <sz val="8"/>
            <color rgb="FF000000"/>
            <rFont val="Tahoma"/>
            <family val="0"/>
          </rPr>
          <t xml:space="preserve">6/20 - Updated per Frank Cernosek from 14.7 to 1.627</t>
        </r>
      </text>
      <mc:AlternateContent>
        <mc:Choice Requires="v2">
          <commentPr autoFill="true" autoScale="false" colHidden="false" locked="false" rowHidden="true" textHAlign="justify" textVAlign="top">
            <anchor moveWithCells="false" sizeWithCells="false">
              <xdr:from>
                <xdr:col>9</xdr:col>
                <xdr:colOff>16</xdr:colOff>
                <xdr:row>13</xdr:row>
                <xdr:rowOff>7</xdr:rowOff>
              </xdr:from>
              <xdr:to>
                <xdr:col>10</xdr:col>
                <xdr:colOff>63</xdr:colOff>
                <xdr:row>24</xdr:row>
                <xdr:rowOff>12</xdr:rowOff>
              </xdr:to>
            </anchor>
          </commentPr>
        </mc:Choice>
        <mc:Fallback/>
      </mc:AlternateContent>
    </comment>
    <comment ref="I17" authorId="0">
      <text>
        <r>
          <rPr>
            <b val="true"/>
            <sz val="8"/>
            <color rgb="FF000000"/>
            <rFont val="Tahoma"/>
            <family val="0"/>
          </rPr>
          <t xml:space="preserve">rcothran:
</t>
        </r>
        <r>
          <rPr>
            <sz val="8"/>
            <color rgb="FF000000"/>
            <rFont val="Tahoma"/>
            <family val="0"/>
          </rPr>
          <t xml:space="preserve">6/20 - Updated per Frank Cernosek from 3.7 to 4.905</t>
        </r>
      </text>
      <mc:AlternateContent>
        <mc:Choice Requires="v2">
          <commentPr autoFill="true" autoScale="false" colHidden="false" locked="false" rowHidden="true" textHAlign="justify" textVAlign="top">
            <anchor moveWithCells="false" sizeWithCells="false">
              <xdr:from>
                <xdr:col>9</xdr:col>
                <xdr:colOff>16</xdr:colOff>
                <xdr:row>28</xdr:row>
                <xdr:rowOff>7</xdr:rowOff>
              </xdr:from>
              <xdr:to>
                <xdr:col>10</xdr:col>
                <xdr:colOff>63</xdr:colOff>
                <xdr:row>42</xdr:row>
                <xdr:rowOff>12</xdr:rowOff>
              </xdr:to>
            </anchor>
          </commentPr>
        </mc:Choice>
        <mc:Fallback/>
      </mc:AlternateContent>
    </comment>
    <comment ref="I18" authorId="0">
      <text>
        <r>
          <rPr>
            <b val="true"/>
            <sz val="8"/>
            <color rgb="FF000000"/>
            <rFont val="Tahoma"/>
            <family val="0"/>
          </rPr>
          <t xml:space="preserve">rcothran:
</t>
        </r>
        <r>
          <rPr>
            <sz val="8"/>
            <color rgb="FF000000"/>
            <rFont val="Tahoma"/>
            <family val="0"/>
          </rPr>
          <t xml:space="preserve">6/20 - Updated per Frank Cernosek from -17.7 to -5.834</t>
        </r>
      </text>
      <mc:AlternateContent>
        <mc:Choice Requires="v2">
          <commentPr autoFill="true" autoScale="false" colHidden="false" locked="false" rowHidden="true" textHAlign="justify" textVAlign="top">
            <anchor moveWithCells="false" sizeWithCells="false">
              <xdr:from>
                <xdr:col>9</xdr:col>
                <xdr:colOff>16</xdr:colOff>
                <xdr:row>33</xdr:row>
                <xdr:rowOff>7</xdr:rowOff>
              </xdr:from>
              <xdr:to>
                <xdr:col>10</xdr:col>
                <xdr:colOff>63</xdr:colOff>
                <xdr:row>43</xdr:row>
                <xdr:rowOff>12</xdr:rowOff>
              </xdr:to>
            </anchor>
          </commentPr>
        </mc:Choice>
        <mc:Fallback/>
      </mc:AlternateContent>
    </comment>
    <comment ref="J46" authorId="0">
      <text>
        <r>
          <rPr>
            <b val="true"/>
            <sz val="8"/>
            <color rgb="FF000000"/>
            <rFont val="Tahoma"/>
            <family val="0"/>
          </rPr>
          <t xml:space="preserve">rcothran:
</t>
        </r>
        <r>
          <rPr>
            <sz val="8"/>
            <color rgb="FF000000"/>
            <rFont val="Tahoma"/>
            <family val="0"/>
          </rPr>
          <t xml:space="preserve">6/21 - Per Cernosek, update from 3.1 to 3.31
</t>
        </r>
      </text>
      <mc:AlternateContent>
        <mc:Choice Requires="v2">
          <commentPr autoFill="true" autoScale="false" colHidden="false" locked="false" rowHidden="false" textHAlign="justify" textVAlign="top">
            <anchor moveWithCells="false" sizeWithCells="false">
              <xdr:from>
                <xdr:col>10</xdr:col>
                <xdr:colOff>16</xdr:colOff>
                <xdr:row>78</xdr:row>
                <xdr:rowOff>4</xdr:rowOff>
              </xdr:from>
              <xdr:to>
                <xdr:col>11</xdr:col>
                <xdr:colOff>63</xdr:colOff>
                <xdr:row>82</xdr:row>
                <xdr:rowOff>9</xdr:rowOff>
              </xdr:to>
            </anchor>
          </commentPr>
        </mc:Choice>
        <mc:Fallback/>
      </mc:AlternateContent>
    </comment>
    <comment ref="L17" authorId="0">
      <text>
        <r>
          <rPr>
            <b val="true"/>
            <sz val="8"/>
            <color rgb="FF000000"/>
            <rFont val="Tahoma"/>
            <family val="0"/>
          </rPr>
          <t xml:space="preserve">rcothran:
</t>
        </r>
        <r>
          <rPr>
            <sz val="8"/>
            <color rgb="FF000000"/>
            <rFont val="Tahoma"/>
            <family val="0"/>
          </rPr>
          <t xml:space="preserve">6/20 - Updated per Frank Cernosek from 4.6 to 4.710</t>
        </r>
      </text>
      <mc:AlternateContent>
        <mc:Choice Requires="v2">
          <commentPr autoFill="true" autoScale="false" colHidden="false" locked="false" rowHidden="true" textHAlign="justify" textVAlign="top">
            <anchor moveWithCells="false" sizeWithCells="false">
              <xdr:from>
                <xdr:col>12</xdr:col>
                <xdr:colOff>16</xdr:colOff>
                <xdr:row>28</xdr:row>
                <xdr:rowOff>7</xdr:rowOff>
              </xdr:from>
              <xdr:to>
                <xdr:col>13</xdr:col>
                <xdr:colOff>63</xdr:colOff>
                <xdr:row>42</xdr:row>
                <xdr:rowOff>12</xdr:rowOff>
              </xdr:to>
            </anchor>
          </commentPr>
        </mc:Choice>
        <mc:Fallback/>
      </mc:AlternateContent>
    </comment>
    <comment ref="M18" authorId="0">
      <text>
        <r>
          <rPr>
            <b val="true"/>
            <sz val="8"/>
            <color rgb="FF000000"/>
            <rFont val="Tahoma"/>
            <family val="0"/>
          </rPr>
          <t xml:space="preserve">rcothran:
</t>
        </r>
        <r>
          <rPr>
            <sz val="8"/>
            <color rgb="FF000000"/>
            <rFont val="Tahoma"/>
            <family val="0"/>
          </rPr>
          <t xml:space="preserve">6/20 - Updated per Frank Cernosek from  
-11.5 to -12.149</t>
        </r>
      </text>
      <mc:AlternateContent>
        <mc:Choice Requires="v2">
          <commentPr autoFill="true" autoScale="false" colHidden="false" locked="false" rowHidden="true" textHAlign="justify" textVAlign="top">
            <anchor moveWithCells="false" sizeWithCells="false">
              <xdr:from>
                <xdr:col>13</xdr:col>
                <xdr:colOff>16</xdr:colOff>
                <xdr:row>33</xdr:row>
                <xdr:rowOff>7</xdr:rowOff>
              </xdr:from>
              <xdr:to>
                <xdr:col>14</xdr:col>
                <xdr:colOff>63</xdr:colOff>
                <xdr:row>43</xdr:row>
                <xdr:rowOff>12</xdr:rowOff>
              </xdr:to>
            </anchor>
          </commentPr>
        </mc:Choice>
        <mc:Fallback/>
      </mc:AlternateContent>
    </comment>
    <comment ref="M73" authorId="0">
      <text>
        <r>
          <rPr>
            <b val="true"/>
            <sz val="8"/>
            <color rgb="FF000000"/>
            <rFont val="Tahoma"/>
            <family val="0"/>
          </rPr>
          <t xml:space="preserve">rcothran:
</t>
        </r>
        <r>
          <rPr>
            <sz val="8"/>
            <color rgb="FF000000"/>
            <rFont val="Tahoma"/>
            <family val="0"/>
          </rPr>
          <t xml:space="preserve">6/19 - removed the form ula for the Netherlands piece</t>
        </r>
      </text>
      <mc:AlternateContent>
        <mc:Choice Requires="v2">
          <commentPr autoFill="true" autoScale="false" colHidden="false" locked="false" rowHidden="false" textHAlign="justify" textVAlign="top">
            <anchor moveWithCells="false" sizeWithCells="false">
              <xdr:from>
                <xdr:col>13</xdr:col>
                <xdr:colOff>16</xdr:colOff>
                <xdr:row>71</xdr:row>
                <xdr:rowOff>7</xdr:rowOff>
              </xdr:from>
              <xdr:to>
                <xdr:col>14</xdr:col>
                <xdr:colOff>63</xdr:colOff>
                <xdr:row>75</xdr:row>
                <xdr:rowOff>12</xdr:rowOff>
              </xdr:to>
            </anchor>
          </commentPr>
        </mc:Choice>
        <mc:Fallback/>
      </mc:AlternateContent>
    </comment>
    <comment ref="M118" authorId="0">
      <text>
        <r>
          <rPr>
            <b val="true"/>
            <sz val="8"/>
            <color rgb="FF000000"/>
            <rFont val="Tahoma"/>
            <family val="0"/>
          </rPr>
          <t xml:space="preserve">rcothran:
</t>
        </r>
        <r>
          <rPr>
            <sz val="8"/>
            <color rgb="FF000000"/>
            <rFont val="Tahoma"/>
            <family val="0"/>
          </rPr>
          <t xml:space="preserve">6/20 - Per Treasury, removed Netherland fundings of 24.9
6/19 - Per Paul this s/be an outflow; changed from 24.9</t>
        </r>
      </text>
      <mc:AlternateContent>
        <mc:Choice Requires="v2">
          <commentPr autoFill="true" autoScale="false" colHidden="false" locked="false" rowHidden="true" textHAlign="justify" textVAlign="top">
            <anchor moveWithCells="false" sizeWithCells="false">
              <xdr:from>
                <xdr:col>13</xdr:col>
                <xdr:colOff>14</xdr:colOff>
                <xdr:row>162</xdr:row>
                <xdr:rowOff>8</xdr:rowOff>
              </xdr:from>
              <xdr:to>
                <xdr:col>14</xdr:col>
                <xdr:colOff>62</xdr:colOff>
                <xdr:row>166</xdr:row>
                <xdr:rowOff>13</xdr:rowOff>
              </xdr:to>
            </anchor>
          </commentPr>
        </mc:Choice>
        <mc:Fallback/>
      </mc:AlternateContent>
    </comment>
    <comment ref="M130" authorId="0">
      <text>
        <r>
          <rPr>
            <b val="true"/>
            <sz val="8"/>
            <color rgb="FF000000"/>
            <rFont val="Tahoma"/>
            <family val="0"/>
          </rPr>
          <t xml:space="preserve">rcothran:
</t>
        </r>
        <r>
          <rPr>
            <sz val="8"/>
            <color rgb="FF000000"/>
            <rFont val="Tahoma"/>
            <family val="0"/>
          </rPr>
          <t xml:space="preserve">6/20 - Updated per Treasury, for removal of Netherland funding from 110.6 to 135.5
6/19 - Per Paul Garcia, the correct amount to use is the egf amount of 110.6</t>
        </r>
      </text>
      <mc:AlternateContent>
        <mc:Choice Requires="v2">
          <commentPr autoFill="true" autoScale="false" colHidden="false" locked="false" rowHidden="true" textHAlign="justify" textVAlign="top">
            <anchor moveWithCells="false" sizeWithCells="false">
              <xdr:from>
                <xdr:col>13</xdr:col>
                <xdr:colOff>14</xdr:colOff>
                <xdr:row>171</xdr:row>
                <xdr:rowOff>5</xdr:rowOff>
              </xdr:from>
              <xdr:to>
                <xdr:col>14</xdr:col>
                <xdr:colOff>62</xdr:colOff>
                <xdr:row>175</xdr:row>
                <xdr:rowOff>11</xdr:rowOff>
              </xdr:to>
            </anchor>
          </commentPr>
        </mc:Choice>
        <mc:Fallback/>
      </mc:AlternateContent>
    </comment>
    <comment ref="P46" authorId="0">
      <text>
        <r>
          <rPr>
            <b val="true"/>
            <sz val="8"/>
            <color rgb="FF000000"/>
            <rFont val="Tahoma"/>
            <family val="0"/>
          </rPr>
          <t xml:space="preserve">rcothran:
</t>
        </r>
        <r>
          <rPr>
            <sz val="8"/>
            <color rgb="FF000000"/>
            <rFont val="Tahoma"/>
            <family val="0"/>
          </rPr>
          <t xml:space="preserve">6/19 - changed from 79.2 to 89.69</t>
        </r>
      </text>
      <mc:AlternateContent>
        <mc:Choice Requires="v2">
          <commentPr autoFill="true" autoScale="false" colHidden="false" locked="false" rowHidden="false" textHAlign="justify" textVAlign="top">
            <anchor moveWithCells="false" sizeWithCells="false">
              <xdr:from>
                <xdr:col>16</xdr:col>
                <xdr:colOff>16</xdr:colOff>
                <xdr:row>78</xdr:row>
                <xdr:rowOff>4</xdr:rowOff>
              </xdr:from>
              <xdr:to>
                <xdr:col>17</xdr:col>
                <xdr:colOff>63</xdr:colOff>
                <xdr:row>82</xdr:row>
                <xdr:rowOff>9</xdr:rowOff>
              </xdr:to>
            </anchor>
          </commentPr>
        </mc:Choice>
        <mc:Fallback/>
      </mc:AlternateContent>
    </comment>
    <comment ref="P51" authorId="0">
      <text>
        <r>
          <rPr>
            <b val="true"/>
            <sz val="8"/>
            <color rgb="FF000000"/>
            <rFont val="Tahoma"/>
            <family val="0"/>
          </rPr>
          <t xml:space="preserve">rcothran:
</t>
        </r>
        <r>
          <rPr>
            <sz val="8"/>
            <color rgb="FF000000"/>
            <rFont val="Tahoma"/>
            <family val="0"/>
          </rPr>
          <t xml:space="preserve">6/19 - changed from 12.3 to 15.750</t>
        </r>
      </text>
      <mc:AlternateContent>
        <mc:Choice Requires="v2">
          <commentPr autoFill="true" autoScale="false" colHidden="false" locked="false" rowHidden="false" textHAlign="justify" textVAlign="top">
            <anchor moveWithCells="false" sizeWithCells="false">
              <xdr:from>
                <xdr:col>16</xdr:col>
                <xdr:colOff>16</xdr:colOff>
                <xdr:row>83</xdr:row>
                <xdr:rowOff>4</xdr:rowOff>
              </xdr:from>
              <xdr:to>
                <xdr:col>17</xdr:col>
                <xdr:colOff>63</xdr:colOff>
                <xdr:row>87</xdr:row>
                <xdr:rowOff>9</xdr:rowOff>
              </xdr:to>
            </anchor>
          </commentPr>
        </mc:Choice>
        <mc:Fallback/>
      </mc:AlternateContent>
    </comment>
    <comment ref="Q46" authorId="0">
      <text>
        <r>
          <rPr>
            <b val="true"/>
            <sz val="8"/>
            <color rgb="FF000000"/>
            <rFont val="Tahoma"/>
            <family val="0"/>
          </rPr>
          <t xml:space="preserve">rcothran:
</t>
        </r>
        <r>
          <rPr>
            <sz val="8"/>
            <color rgb="FF000000"/>
            <rFont val="Tahoma"/>
            <family val="0"/>
          </rPr>
          <t xml:space="preserve">6/22 - Per Cernosek, changed from 123.7 to 125.45</t>
        </r>
      </text>
      <mc:AlternateContent>
        <mc:Choice Requires="v2">
          <commentPr autoFill="true" autoScale="false" colHidden="false" locked="false" rowHidden="false" textHAlign="justify" textVAlign="top">
            <anchor moveWithCells="false" sizeWithCells="false">
              <xdr:from>
                <xdr:col>17</xdr:col>
                <xdr:colOff>16</xdr:colOff>
                <xdr:row>78</xdr:row>
                <xdr:rowOff>4</xdr:rowOff>
              </xdr:from>
              <xdr:to>
                <xdr:col>18</xdr:col>
                <xdr:colOff>63</xdr:colOff>
                <xdr:row>82</xdr:row>
                <xdr:rowOff>9</xdr:rowOff>
              </xdr:to>
            </anchor>
          </commentPr>
        </mc:Choice>
        <mc:Fallback/>
      </mc:AlternateContent>
    </comment>
    <comment ref="Q51" authorId="0">
      <text>
        <r>
          <rPr>
            <b val="true"/>
            <sz val="8"/>
            <color rgb="FF000000"/>
            <rFont val="Tahoma"/>
            <family val="0"/>
          </rPr>
          <t xml:space="preserve">rcothran:
</t>
        </r>
        <r>
          <rPr>
            <sz val="8"/>
            <color rgb="FF000000"/>
            <rFont val="Tahoma"/>
            <family val="0"/>
          </rPr>
          <t xml:space="preserve">6/20 - Updated per Frank Cernosek from 0 to 3.5</t>
        </r>
      </text>
      <mc:AlternateContent>
        <mc:Choice Requires="v2">
          <commentPr autoFill="true" autoScale="false" colHidden="false" locked="false" rowHidden="false" textHAlign="justify" textVAlign="top">
            <anchor moveWithCells="false" sizeWithCells="false">
              <xdr:from>
                <xdr:col>17</xdr:col>
                <xdr:colOff>16</xdr:colOff>
                <xdr:row>83</xdr:row>
                <xdr:rowOff>4</xdr:rowOff>
              </xdr:from>
              <xdr:to>
                <xdr:col>18</xdr:col>
                <xdr:colOff>63</xdr:colOff>
                <xdr:row>87</xdr:row>
                <xdr:rowOff>9</xdr:rowOff>
              </xdr:to>
            </anchor>
          </commentPr>
        </mc:Choice>
        <mc:Fallback/>
      </mc:AlternateContent>
    </comment>
    <comment ref="Q118" authorId="0">
      <text>
        <r>
          <rPr>
            <b val="true"/>
            <sz val="8"/>
            <color rgb="FF000000"/>
            <rFont val="Tahoma"/>
            <family val="0"/>
          </rPr>
          <t xml:space="preserve">rcothran:
</t>
        </r>
        <r>
          <rPr>
            <sz val="8"/>
            <color rgb="FF000000"/>
            <rFont val="Tahoma"/>
            <family val="0"/>
          </rPr>
          <t xml:space="preserve">6/20 - Per Treasury, Netherland funding of 19.6 s/ be removed
6/18 - Per Reginald/Paul - this is sb e an OUTflow of cash</t>
        </r>
      </text>
      <mc:AlternateContent>
        <mc:Choice Requires="v2">
          <commentPr autoFill="true" autoScale="false" colHidden="false" locked="false" rowHidden="true" textHAlign="justify" textVAlign="top">
            <anchor moveWithCells="false" sizeWithCells="false">
              <xdr:from>
                <xdr:col>17</xdr:col>
                <xdr:colOff>18</xdr:colOff>
                <xdr:row>162</xdr:row>
                <xdr:rowOff>0</xdr:rowOff>
              </xdr:from>
              <xdr:to>
                <xdr:col>18</xdr:col>
                <xdr:colOff>67</xdr:colOff>
                <xdr:row>166</xdr:row>
                <xdr:rowOff>5</xdr:rowOff>
              </xdr:to>
            </anchor>
          </commentPr>
        </mc:Choice>
        <mc:Fallback/>
      </mc:AlternateContent>
    </comment>
    <comment ref="Q130" authorId="0">
      <text>
        <r>
          <rPr>
            <b val="true"/>
            <sz val="8"/>
            <color rgb="FF000000"/>
            <rFont val="Tahoma"/>
            <family val="0"/>
          </rPr>
          <t xml:space="preserve">rcothran:
</t>
        </r>
        <r>
          <rPr>
            <sz val="8"/>
            <color rgb="FF000000"/>
            <rFont val="Tahoma"/>
            <family val="0"/>
          </rPr>
          <t xml:space="preserve">6/20 - Per Treasury, Netherland funding of 19.6 has been removed, so our total s/ be 104.7 vs 85.1
6/19 - Per Paul Garcia, the correct tie out amount for egf s/ be 85.1
</t>
        </r>
      </text>
      <mc:AlternateContent>
        <mc:Choice Requires="v2">
          <commentPr autoFill="true" autoScale="false" colHidden="false" locked="false" rowHidden="true" textHAlign="justify" textVAlign="top">
            <anchor moveWithCells="false" sizeWithCells="false">
              <xdr:from>
                <xdr:col>17</xdr:col>
                <xdr:colOff>21</xdr:colOff>
                <xdr:row>177</xdr:row>
                <xdr:rowOff>8</xdr:rowOff>
              </xdr:from>
              <xdr:to>
                <xdr:col>18</xdr:col>
                <xdr:colOff>69</xdr:colOff>
                <xdr:row>182</xdr:row>
                <xdr:rowOff>1</xdr:rowOff>
              </xdr:to>
            </anchor>
          </commentPr>
        </mc:Choice>
        <mc:Fallback/>
      </mc:AlternateContent>
    </comment>
    <comment ref="R118" authorId="0">
      <text>
        <r>
          <rPr>
            <b val="true"/>
            <sz val="8"/>
            <color rgb="FF000000"/>
            <rFont val="Tahoma"/>
            <family val="0"/>
          </rPr>
          <t xml:space="preserve">rcothran:
</t>
        </r>
        <r>
          <rPr>
            <sz val="8"/>
            <color rgb="FF000000"/>
            <rFont val="Tahoma"/>
            <family val="0"/>
          </rPr>
          <t xml:space="preserve">6/20 - Per Treasury, Netherland funding of 28.1 s/ be removed</t>
        </r>
      </text>
      <mc:AlternateContent>
        <mc:Choice Requires="v2">
          <commentPr autoFill="true" autoScale="false" colHidden="false" locked="false" rowHidden="true" textHAlign="justify" textVAlign="top">
            <anchor moveWithCells="false" sizeWithCells="false">
              <xdr:from>
                <xdr:col>18</xdr:col>
                <xdr:colOff>16</xdr:colOff>
                <xdr:row>168</xdr:row>
                <xdr:rowOff>0</xdr:rowOff>
              </xdr:from>
              <xdr:to>
                <xdr:col>19</xdr:col>
                <xdr:colOff>63</xdr:colOff>
                <xdr:row>172</xdr:row>
                <xdr:rowOff>5</xdr:rowOff>
              </xdr:to>
            </anchor>
          </commentPr>
        </mc:Choice>
        <mc:Fallback/>
      </mc:AlternateContent>
    </comment>
    <comment ref="R130" authorId="0">
      <text>
        <r>
          <rPr>
            <b val="true"/>
            <sz val="8"/>
            <color rgb="FF000000"/>
            <rFont val="Tahoma"/>
            <family val="0"/>
          </rPr>
          <t xml:space="preserve">rcothran:
</t>
        </r>
        <r>
          <rPr>
            <sz val="8"/>
            <color rgb="FF000000"/>
            <rFont val="Tahoma"/>
            <family val="0"/>
          </rPr>
          <t xml:space="preserve">6/20 - Per Treasury, Netherlands funding of 28.1 s/ be remoeved to give a total of -229.1 vs -257.3
6/19 - Per Ppaul Garcia -257.3  is the correct amount</t>
        </r>
      </text>
      <mc:AlternateContent>
        <mc:Choice Requires="v2">
          <commentPr autoFill="true" autoScale="false" colHidden="false" locked="false" rowHidden="true" textHAlign="justify" textVAlign="top">
            <anchor moveWithCells="false" sizeWithCells="false">
              <xdr:from>
                <xdr:col>17</xdr:col>
                <xdr:colOff>45</xdr:colOff>
                <xdr:row>172</xdr:row>
                <xdr:rowOff>0</xdr:rowOff>
              </xdr:from>
              <xdr:to>
                <xdr:col>19</xdr:col>
                <xdr:colOff>5</xdr:colOff>
                <xdr:row>176</xdr:row>
                <xdr:rowOff>8</xdr:rowOff>
              </xdr:to>
            </anchor>
          </commentPr>
        </mc:Choice>
        <mc:Fallback/>
      </mc:AlternateContent>
    </comment>
    <comment ref="S46" authorId="0">
      <text>
        <r>
          <rPr>
            <b val="true"/>
            <sz val="8"/>
            <color rgb="FF000000"/>
            <rFont val="Tahoma"/>
            <family val="0"/>
          </rPr>
          <t xml:space="preserve">rcothran:
</t>
        </r>
        <r>
          <rPr>
            <sz val="8"/>
            <color rgb="FF000000"/>
            <rFont val="Tahoma"/>
            <family val="0"/>
          </rPr>
          <t xml:space="preserve">6/22 - Per Cernosek, changed from 81.2 to 83.79
6/21 - Per Cernosek, changed from 80.3 to 81.190</t>
        </r>
      </text>
      <mc:AlternateContent>
        <mc:Choice Requires="v2">
          <commentPr autoFill="true" autoScale="false" colHidden="false" locked="false" rowHidden="false" textHAlign="justify" textVAlign="top">
            <anchor moveWithCells="false" sizeWithCells="false">
              <xdr:from>
                <xdr:col>19</xdr:col>
                <xdr:colOff>16</xdr:colOff>
                <xdr:row>78</xdr:row>
                <xdr:rowOff>4</xdr:rowOff>
              </xdr:from>
              <xdr:to>
                <xdr:col>20</xdr:col>
                <xdr:colOff>54</xdr:colOff>
                <xdr:row>82</xdr:row>
                <xdr:rowOff>9</xdr:rowOff>
              </xdr:to>
            </anchor>
          </commentPr>
        </mc:Choice>
        <mc:Fallback/>
      </mc:AlternateContent>
    </comment>
  </commentList>
</comments>
</file>

<file path=xl/sharedStrings.xml><?xml version="1.0" encoding="utf-8"?>
<sst xmlns="http://schemas.openxmlformats.org/spreadsheetml/2006/main" count="249" uniqueCount="178">
  <si>
    <t xml:space="preserve">ENRON AMERICAS DIRECT CASH FLOW</t>
  </si>
  <si>
    <t xml:space="preserve">June 2001</t>
  </si>
  <si>
    <t xml:space="preserve">(In Millions)</t>
  </si>
  <si>
    <t xml:space="preserve">Estimated</t>
  </si>
  <si>
    <t xml:space="preserve">June</t>
  </si>
  <si>
    <t xml:space="preserve">May</t>
  </si>
  <si>
    <t xml:space="preserve">TOTAL</t>
  </si>
  <si>
    <t xml:space="preserve">BROKER DEPOSITS</t>
  </si>
  <si>
    <t xml:space="preserve">NYMEX  - Gas and Other Commodities </t>
  </si>
  <si>
    <t xml:space="preserve">Initial Margin - Gas and Other Commodities</t>
  </si>
  <si>
    <t xml:space="preserve">Decrease</t>
  </si>
  <si>
    <t xml:space="preserve">Increase</t>
  </si>
  <si>
    <t xml:space="preserve">Initial Margin</t>
  </si>
  <si>
    <t xml:space="preserve">Variation Margin - Gas and Other Commodities</t>
  </si>
  <si>
    <t xml:space="preserve">Favorable Market Movement</t>
  </si>
  <si>
    <t xml:space="preserve">Unfavorable Market Movement</t>
  </si>
  <si>
    <t xml:space="preserve">Variation Margin</t>
  </si>
  <si>
    <t xml:space="preserve">Net NYMEX - Gas and Other Commodities</t>
  </si>
  <si>
    <t xml:space="preserve">Received</t>
  </si>
  <si>
    <t xml:space="preserve">Disbursed</t>
  </si>
  <si>
    <t xml:space="preserve">NYMEX - Power</t>
  </si>
  <si>
    <t xml:space="preserve">Initial Margin - Power</t>
  </si>
  <si>
    <t xml:space="preserve">Variation Margin - Power</t>
  </si>
  <si>
    <t xml:space="preserve">Net NYMEX - Power</t>
  </si>
  <si>
    <t xml:space="preserve">Net NYMEX - Power </t>
  </si>
  <si>
    <t xml:space="preserve">Net NYMEX - Total</t>
  </si>
  <si>
    <t xml:space="preserve">OTC - Gas and Other Commodities</t>
  </si>
  <si>
    <t xml:space="preserve">Net OTC - Gas and Other Commodities</t>
  </si>
  <si>
    <t xml:space="preserve">OTC - Power</t>
  </si>
  <si>
    <t xml:space="preserve">Net OTC - Power</t>
  </si>
  <si>
    <t xml:space="preserve">OTC - Total</t>
  </si>
  <si>
    <t xml:space="preserve">Net OTC - Total</t>
  </si>
  <si>
    <t xml:space="preserve">TOTAL BROKER DEPOSITS, NET</t>
  </si>
  <si>
    <t xml:space="preserve">PREPAYMENTS</t>
  </si>
  <si>
    <t xml:space="preserve">Enron Credit Link Note II</t>
  </si>
  <si>
    <t xml:space="preserve">Fees Related to Enron Credit Link Note II</t>
  </si>
  <si>
    <t xml:space="preserve">SETTLEMENTS</t>
  </si>
  <si>
    <t xml:space="preserve">Gas</t>
  </si>
  <si>
    <t xml:space="preserve">Financial</t>
  </si>
  <si>
    <t xml:space="preserve">Net</t>
  </si>
  <si>
    <t xml:space="preserve">Physical</t>
  </si>
  <si>
    <t xml:space="preserve">Net Gas</t>
  </si>
  <si>
    <t xml:space="preserve">Power</t>
  </si>
  <si>
    <t xml:space="preserve">TOTAL SETTLEMENTS</t>
  </si>
  <si>
    <t xml:space="preserve">INVESTMENTS</t>
  </si>
  <si>
    <t xml:space="preserve">Merchant:</t>
  </si>
  <si>
    <t xml:space="preserve">Serveron - Principal Investments</t>
  </si>
  <si>
    <t xml:space="preserve">ENA CLO NOTE Repurchase - Condor</t>
  </si>
  <si>
    <t xml:space="preserve">Fuel Cell Margin Call</t>
  </si>
  <si>
    <t xml:space="preserve">Condor Distribution</t>
  </si>
  <si>
    <t xml:space="preserve">1N2 - Canfibre of Lackawanna</t>
  </si>
  <si>
    <t xml:space="preserve">LV Cogen - Priscilla (JEDI)</t>
  </si>
  <si>
    <t xml:space="preserve">HPL Sale:</t>
  </si>
  <si>
    <t xml:space="preserve">Sale of HPL Stock</t>
  </si>
  <si>
    <t xml:space="preserve">Bammel Working Gas</t>
  </si>
  <si>
    <t xml:space="preserve">Bam Lease Co Prepayment</t>
  </si>
  <si>
    <t xml:space="preserve">Power Plants:</t>
  </si>
  <si>
    <t xml:space="preserve">Austin Project - Nepco</t>
  </si>
  <si>
    <t xml:space="preserve">Fees Related to Peakers Sale</t>
  </si>
  <si>
    <t xml:space="preserve">E-Next - 4 Delta Turbines</t>
  </si>
  <si>
    <t xml:space="preserve">E-Next Funding (LV II, Columbia/Longview, Blue Dog)</t>
  </si>
  <si>
    <t xml:space="preserve">Haywood  AES</t>
  </si>
  <si>
    <t xml:space="preserve">Georgia Pacific CA Power Production Credits Purchase</t>
  </si>
  <si>
    <t xml:space="preserve">East Power - Performance Bonus (Doyle Power Plant)</t>
  </si>
  <si>
    <t xml:space="preserve">Vitro Project Reimbursement</t>
  </si>
  <si>
    <t xml:space="preserve">Blue Dog Turbine</t>
  </si>
  <si>
    <t xml:space="preserve">Total </t>
  </si>
  <si>
    <t xml:space="preserve">I/C Fundings</t>
  </si>
  <si>
    <t xml:space="preserve">Europe </t>
  </si>
  <si>
    <t xml:space="preserve">xxxx</t>
  </si>
  <si>
    <t xml:space="preserve">Total</t>
  </si>
  <si>
    <t xml:space="preserve">Other</t>
  </si>
  <si>
    <t xml:space="preserve">Purchase of T-Bills for OTC Collateral</t>
  </si>
  <si>
    <t xml:space="preserve">Starr VPP Restricted Cash</t>
  </si>
  <si>
    <t xml:space="preserve">G&amp;A, Net</t>
  </si>
  <si>
    <t xml:space="preserve">TOTAL DIRECT CASH FLOWS</t>
  </si>
  <si>
    <t xml:space="preserve">per intranet reserve forecast</t>
  </si>
  <si>
    <t xml:space="preserve">diff</t>
  </si>
  <si>
    <t xml:space="preserve">per tws</t>
  </si>
  <si>
    <t xml:space="preserve">PROOF</t>
  </si>
  <si>
    <t xml:space="preserve">NONCASH ACTIVITY</t>
  </si>
  <si>
    <t xml:space="preserve">Houston Payroll Related Costs (includes salaries, benefits, &amp; taxes)</t>
  </si>
  <si>
    <t xml:space="preserve">Mexico Payroll Fundings</t>
  </si>
  <si>
    <t xml:space="preserve">Canada Payroll Fundings</t>
  </si>
  <si>
    <t xml:space="preserve">South America Payroll Fundings</t>
  </si>
  <si>
    <t xml:space="preserve">Total Noncash Activity</t>
  </si>
  <si>
    <t xml:space="preserve">TOTAL CASH &amp; NONCASH ACTIVITIES</t>
  </si>
  <si>
    <t xml:space="preserve">Notes:</t>
  </si>
  <si>
    <t xml:space="preserve">LV Cogen - Priscilla (JEDI) also termed "Bridgeloan."</t>
  </si>
  <si>
    <t xml:space="preserve">Use Elaine variant for ref 3 column on pay entity report</t>
  </si>
  <si>
    <t xml:space="preserve">Europe - comprised of funding to co 0912 - zba 577</t>
  </si>
  <si>
    <r>
      <rPr>
        <sz val="10"/>
        <rFont val="Times New Roman"/>
        <family val="1"/>
      </rPr>
      <t xml:space="preserve">For </t>
    </r>
    <r>
      <rPr>
        <b val="true"/>
        <sz val="8.5"/>
        <rFont val="Times New Roman"/>
        <family val="1"/>
      </rPr>
      <t xml:space="preserve">future</t>
    </r>
    <r>
      <rPr>
        <sz val="10"/>
        <rFont val="Times New Roman"/>
        <family val="1"/>
      </rPr>
      <t xml:space="preserve"> references, place a new section below "TOTAL DIRECT CASH FLOWS" line:</t>
    </r>
  </si>
  <si>
    <t xml:space="preserve">Non-Cash Activity</t>
  </si>
  <si>
    <t xml:space="preserve">  Payroll</t>
  </si>
  <si>
    <t xml:space="preserve">  Taxes</t>
  </si>
  <si>
    <t xml:space="preserve">co 364 is comprised of both financial &amp; physical</t>
  </si>
  <si>
    <t xml:space="preserve">012 &amp; 078 are physical</t>
  </si>
  <si>
    <t xml:space="preserve">1 outflow account</t>
  </si>
  <si>
    <t xml:space="preserve">2 inflow accts: financial &amp; physical</t>
  </si>
  <si>
    <t xml:space="preserve">**from Jun, forward, the prepay will run through Global Markets, and not Enron Americas (as seen in the May spreadhseet).</t>
  </si>
  <si>
    <t xml:space="preserve"> -robert cothran</t>
  </si>
  <si>
    <t xml:space="preserve">From: </t>
  </si>
  <si>
    <t xml:space="preserve">Garcia, Paul  </t>
  </si>
  <si>
    <t xml:space="preserve">Sent:</t>
  </si>
  <si>
    <t xml:space="preserve">Tuesday, June 12, 2001 5:42 PM</t>
  </si>
  <si>
    <t xml:space="preserve">To:</t>
  </si>
  <si>
    <t xml:space="preserve">Beltri, Angeles; Rodriguez, Nadia A.</t>
  </si>
  <si>
    <t xml:space="preserve">Subject:</t>
  </si>
  <si>
    <t xml:space="preserve">RE: Change of Account - USD Prepay</t>
  </si>
  <si>
    <t xml:space="preserve">These bank accounts are acceptable. Thank you.</t>
  </si>
  <si>
    <t xml:space="preserve"> -----Original Message-----</t>
  </si>
  <si>
    <t xml:space="preserve">Beltri, Angeles  </t>
  </si>
  <si>
    <t xml:space="preserve">Tuesday, June 12, 2001 4:20 PM</t>
  </si>
  <si>
    <t xml:space="preserve">Rodriguez, Nadia A.</t>
  </si>
  <si>
    <t xml:space="preserve">Cc:</t>
  </si>
  <si>
    <t xml:space="preserve">Garcia, Paul</t>
  </si>
  <si>
    <t xml:space="preserve">Nadia - I have not heard from Paul.</t>
  </si>
  <si>
    <t xml:space="preserve">Paul - Please let me know if the account below will work.</t>
  </si>
  <si>
    <t xml:space="preserve">thanks, Angeles</t>
  </si>
  <si>
    <t xml:space="preserve">Rodriguez, Nadia A.  </t>
  </si>
  <si>
    <t xml:space="preserve">Monday, June 11, 2001 8:07 AM</t>
  </si>
  <si>
    <t xml:space="preserve">Beltri, Angeles</t>
  </si>
  <si>
    <t xml:space="preserve">FW: Change of Account - USD Prepay</t>
  </si>
  <si>
    <t xml:space="preserve">Did Paul approve the bank account that the prepays will now be going through?  I hadn’t heard anything further.</t>
  </si>
  <si>
    <t xml:space="preserve">Nadia A. Rodriguez</t>
  </si>
  <si>
    <t xml:space="preserve">Enron Americas</t>
  </si>
  <si>
    <t xml:space="preserve">Business Analysis &amp; Reporting</t>
  </si>
  <si>
    <t xml:space="preserve">Ph: (713) 345-3946</t>
  </si>
  <si>
    <t xml:space="preserve">Fax: (713) 646-8564</t>
  </si>
  <si>
    <t xml:space="preserve">Schield, Elaine  </t>
  </si>
  <si>
    <t xml:space="preserve">Wednesday, June 06, 2001 3:30 PM</t>
  </si>
  <si>
    <t xml:space="preserve">Bloom, Patricia; Rodriguez, Nadia A.</t>
  </si>
  <si>
    <t xml:space="preserve">FYI</t>
  </si>
  <si>
    <t xml:space="preserve">Wednesday, June 06, 2001 3:17 PM</t>
  </si>
  <si>
    <t xml:space="preserve">Garcia, Paul; Sammon, Robert; Schield, Elaine; Smith, Jeff E.</t>
  </si>
  <si>
    <t xml:space="preserve">Cook, Mary; Herrera, Olga; Medwedeff, Mark; Lawson, Brad</t>
  </si>
  <si>
    <t xml:space="preserve">We spoke with Mary Cook, legal, about the USD bank account to be used for inflows and outflows for the USD Prepay.  She agreed that changing the wiring instructions from Co. 530 Acct 4078-1075 to Co. 1021's USD bank account would not present a problem.  She has provided the contact information below for Delta and Citibank.  We will be sending a letter to to the counterparties notifying them of the change in wiring instructions.  Please let me know if you have any questions.</t>
  </si>
  <si>
    <t xml:space="preserve">Paul - we plan to use Co. 1021's Citibank Acct # 30420778.  Please let me know if this is acceptable.</t>
  </si>
  <si>
    <t xml:space="preserve">Thank you, Angeles</t>
  </si>
  <si>
    <t xml:space="preserve">Herrera, Olga  </t>
  </si>
  <si>
    <t xml:space="preserve">Wednesday, June 06, 2001 2:29 PM</t>
  </si>
  <si>
    <t xml:space="preserve">FW: Change of Account</t>
  </si>
  <si>
    <t xml:space="preserve">Cook, Mary  </t>
  </si>
  <si>
    <t xml:space="preserve">Wednesday, June 06, 2001 2:26 PM</t>
  </si>
  <si>
    <t xml:space="preserve">Herrera, Olga</t>
  </si>
  <si>
    <t xml:space="preserve">Change of Account</t>
  </si>
  <si>
    <t xml:space="preserve">For Delta:</t>
  </si>
  <si>
    <t xml:space="preserve">Delta Energy Corporation</t>
  </si>
  <si>
    <t xml:space="preserve">c/o Givens Hall Bank &amp; Trust LTd.</t>
  </si>
  <si>
    <t xml:space="preserve">PO Box 1040</t>
  </si>
  <si>
    <t xml:space="preserve">Harbour Centre, 2nd Floor</t>
  </si>
  <si>
    <t xml:space="preserve">N. Church Street</t>
  </si>
  <si>
    <t xml:space="preserve">George Town, Grand Cayman</t>
  </si>
  <si>
    <t xml:space="preserve">Cayman Islands, British West Indies</t>
  </si>
  <si>
    <t xml:space="preserve">Attn:  Sharon Lamb</t>
  </si>
  <si>
    <t xml:space="preserve">Fax   345 949 5409</t>
  </si>
  <si>
    <t xml:space="preserve">Phone  345 949 8141</t>
  </si>
  <si>
    <t xml:space="preserve">and</t>
  </si>
  <si>
    <t xml:space="preserve">PO Box 309</t>
  </si>
  <si>
    <t xml:space="preserve">Grand Cayman, Cayman Islands</t>
  </si>
  <si>
    <t xml:space="preserve">British West Indies</t>
  </si>
  <si>
    <t xml:space="preserve">John Benbow</t>
  </si>
  <si>
    <t xml:space="preserve">Fax  345 949 8295</t>
  </si>
  <si>
    <t xml:space="preserve">For Citibank:</t>
  </si>
  <si>
    <t xml:space="preserve">Citibank, N.A.</t>
  </si>
  <si>
    <t xml:space="preserve">333 West 34th Street, 2nd Floor</t>
  </si>
  <si>
    <t xml:space="preserve">NY, NY   10001</t>
  </si>
  <si>
    <t xml:space="preserve">Attention:  Confirmation Unit</t>
  </si>
  <si>
    <t xml:space="preserve">Fax  212 615  8985</t>
  </si>
  <si>
    <t xml:space="preserve">Phone  212 615 8982</t>
  </si>
  <si>
    <t xml:space="preserve">Cordially,</t>
  </si>
  <si>
    <t xml:space="preserve">Mary Cook</t>
  </si>
  <si>
    <t xml:space="preserve">Enron North America Corp.</t>
  </si>
  <si>
    <t xml:space="preserve">1400 Smith, 38th Floor, Legal</t>
  </si>
  <si>
    <t xml:space="preserve">Houston, Texas   77002-7361</t>
  </si>
  <si>
    <t xml:space="preserve">(713) 345-7732 (phone)</t>
  </si>
  <si>
    <t xml:space="preserve">(713) 646-3490 (fax)</t>
  </si>
  <si>
    <t xml:space="preserve">mary.cook@enron.com &lt;mailto:mary.cook@enron.com&gt; &lt;&lt;mailto:mary.cook@enron.com&gt;&gt;</t>
  </si>
</sst>
</file>

<file path=xl/styles.xml><?xml version="1.0" encoding="utf-8"?>
<styleSheet xmlns="http://schemas.openxmlformats.org/spreadsheetml/2006/main">
  <numFmts count="13">
    <numFmt numFmtId="164" formatCode="General"/>
    <numFmt numFmtId="165" formatCode="_(* #,##0.00_);_(* \(#,##0.00\);_(* \-??_);_(@_)"/>
    <numFmt numFmtId="166" formatCode="_(* #,##0.0_);_(* \(#,##0.0\);_(* \-??_);_(@_)"/>
    <numFmt numFmtId="167" formatCode="[$-409]#,##0_);\(#,##0\)"/>
    <numFmt numFmtId="168" formatCode="mmmm\ yyyy"/>
    <numFmt numFmtId="169" formatCode="m/d/yy"/>
    <numFmt numFmtId="170" formatCode="#,##0.0_);\(#,##0.0\)"/>
    <numFmt numFmtId="171" formatCode="_(\$* #,##0.0_);_(\$* \(#,##0.0\);_(\$* \-?_);_(@_)"/>
    <numFmt numFmtId="172" formatCode="_(\$* #,##0.00_);_(\$* \(#,##0.00\);_(\$* \-??_);_(@_)"/>
    <numFmt numFmtId="173" formatCode="_(* #,##0.0_);_(* \(#,##0.0\);_(* \-?_);_(@_)"/>
    <numFmt numFmtId="174" formatCode="_(\$* #,##0.0_);_(\$* \(#,##0.0\);_(\$* \-??_);_(@_)"/>
    <numFmt numFmtId="175" formatCode="0.00"/>
    <numFmt numFmtId="176" formatCode="_(* #,##0_);_(* \(#,##0\);_(* \-??_);_(@_)"/>
  </numFmts>
  <fonts count="13">
    <font>
      <sz val="10"/>
      <name val="Arial"/>
      <family val="0"/>
    </font>
    <font>
      <sz val="10"/>
      <name val="Arial"/>
      <family val="0"/>
    </font>
    <font>
      <sz val="10"/>
      <name val="Arial"/>
      <family val="0"/>
    </font>
    <font>
      <sz val="10"/>
      <name val="Arial"/>
      <family val="0"/>
    </font>
    <font>
      <b val="true"/>
      <u val="single"/>
      <sz val="10"/>
      <name val="Times New Roman"/>
      <family val="1"/>
    </font>
    <font>
      <sz val="10"/>
      <name val="Times New Roman"/>
      <family val="1"/>
    </font>
    <font>
      <b val="true"/>
      <sz val="10"/>
      <name val="Times New Roman"/>
      <family val="1"/>
    </font>
    <font>
      <sz val="9"/>
      <name val="Times New Roman"/>
      <family val="1"/>
    </font>
    <font>
      <u val="single"/>
      <sz val="10"/>
      <name val="Times New Roman"/>
      <family val="1"/>
    </font>
    <font>
      <b val="true"/>
      <sz val="8.5"/>
      <name val="Times New Roman"/>
      <family val="1"/>
    </font>
    <font>
      <b val="true"/>
      <sz val="8"/>
      <color rgb="FF000000"/>
      <name val="Tahoma"/>
      <family val="0"/>
    </font>
    <font>
      <sz val="8"/>
      <color rgb="FF000000"/>
      <name val="Tahoma"/>
      <family val="0"/>
    </font>
    <font>
      <b val="true"/>
      <sz val="10"/>
      <name val="Arial"/>
      <family val="2"/>
    </font>
  </fonts>
  <fills count="4">
    <fill>
      <patternFill patternType="none"/>
    </fill>
    <fill>
      <patternFill patternType="gray125"/>
    </fill>
    <fill>
      <patternFill patternType="solid">
        <fgColor rgb="FFC0C0C0"/>
        <bgColor rgb="FFCCCCFF"/>
      </patternFill>
    </fill>
    <fill>
      <patternFill patternType="solid">
        <fgColor rgb="FF00FFFF"/>
        <bgColor rgb="FF00FFFF"/>
      </patternFill>
    </fill>
  </fills>
  <borders count="8">
    <border diagonalUp="false" diagonalDown="false">
      <left/>
      <right/>
      <top/>
      <bottom/>
      <diagonal/>
    </border>
    <border diagonalUp="false" diagonalDown="false">
      <left style="thin"/>
      <right style="thin"/>
      <top style="thin"/>
      <bottom/>
      <diagonal/>
    </border>
    <border diagonalUp="false" diagonalDown="false">
      <left/>
      <right/>
      <top/>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bottom/>
      <diagonal/>
    </border>
    <border diagonalUp="false" diagonalDown="false">
      <left/>
      <right/>
      <top/>
      <bottom style="double"/>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72"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6" fillId="0" borderId="0" xfId="0" applyFont="true" applyBorder="false" applyAlignment="true" applyProtection="false">
      <alignment horizontal="general" vertical="bottom" textRotation="0" wrapText="false" indent="0" shrinkToFit="false"/>
      <protection locked="true" hidden="false"/>
    </xf>
    <xf numFmtId="168" fontId="6" fillId="0" borderId="0" xfId="0" applyFont="true" applyBorder="true" applyAlignment="true" applyProtection="false">
      <alignment horizontal="left" vertical="bottom" textRotation="0" wrapText="false" indent="0" shrinkToFit="false"/>
      <protection locked="true" hidden="false"/>
    </xf>
    <xf numFmtId="168" fontId="5" fillId="0" borderId="0" xfId="0" applyFont="true" applyBorder="true" applyAlignment="true" applyProtection="false">
      <alignment horizontal="center" vertical="bottom" textRotation="0" wrapText="false" indent="0" shrinkToFit="false"/>
      <protection locked="true" hidden="false"/>
    </xf>
    <xf numFmtId="166" fontId="6" fillId="0" borderId="0"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1" xfId="15" applyFont="true" applyBorder="true" applyAlignment="true" applyProtection="true">
      <alignment horizontal="center"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9" fontId="5" fillId="0" borderId="0" xfId="0" applyFont="true" applyBorder="false" applyAlignment="false" applyProtection="false">
      <alignment horizontal="general" vertical="bottom" textRotation="0" wrapText="false" indent="0" shrinkToFit="false"/>
      <protection locked="true" hidden="false"/>
    </xf>
    <xf numFmtId="169" fontId="5" fillId="0" borderId="2" xfId="0" applyFont="true" applyBorder="true" applyAlignment="true" applyProtection="false">
      <alignment horizontal="center" vertical="bottom" textRotation="0" wrapText="false" indent="0" shrinkToFit="false"/>
      <protection locked="true" hidden="false"/>
    </xf>
    <xf numFmtId="169" fontId="5" fillId="0" borderId="0" xfId="0" applyFont="true" applyBorder="true" applyAlignment="true" applyProtection="false">
      <alignment horizontal="center" vertical="bottom" textRotation="0" wrapText="false" indent="0" shrinkToFit="false"/>
      <protection locked="true" hidden="false"/>
    </xf>
    <xf numFmtId="169" fontId="5" fillId="0" borderId="3" xfId="15" applyFont="true" applyBorder="true" applyAlignment="true" applyProtection="true">
      <alignment horizontal="center" vertical="bottom" textRotation="0" wrapText="false" indent="0" shrinkToFit="false"/>
      <protection locked="true" hidden="false"/>
    </xf>
    <xf numFmtId="169"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70" fontId="5" fillId="0" borderId="4" xfId="15" applyFont="true" applyBorder="true" applyAlignment="true" applyProtection="true">
      <alignment horizontal="general" vertical="bottom" textRotation="0" wrapText="false" indent="0" shrinkToFit="false"/>
      <protection locked="true" hidden="false"/>
    </xf>
    <xf numFmtId="166" fontId="5" fillId="0" borderId="4" xfId="15" applyFont="true" applyBorder="true" applyAlignment="true" applyProtection="true">
      <alignment horizontal="general" vertical="bottom" textRotation="0" wrapText="false" indent="0" shrinkToFit="false"/>
      <protection locked="true" hidden="false"/>
    </xf>
    <xf numFmtId="171" fontId="6" fillId="0" borderId="0" xfId="0" applyFont="tru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false" applyProtection="false">
      <alignment horizontal="general" vertical="bottom" textRotation="0" wrapText="false" indent="0" shrinkToFit="false"/>
      <protection locked="true" hidden="false"/>
    </xf>
    <xf numFmtId="171" fontId="5" fillId="0" borderId="0" xfId="15" applyFont="true" applyBorder="true" applyAlignment="true" applyProtection="true">
      <alignment horizontal="general" vertical="bottom" textRotation="0" wrapText="false" indent="0" shrinkToFit="false"/>
      <protection locked="true" hidden="false"/>
    </xf>
    <xf numFmtId="171" fontId="5" fillId="0" borderId="4" xfId="15" applyFont="true" applyBorder="true" applyAlignment="true" applyProtection="true">
      <alignment horizontal="general" vertical="bottom" textRotation="0" wrapText="false" indent="0" shrinkToFit="false"/>
      <protection locked="true" hidden="false"/>
    </xf>
    <xf numFmtId="171" fontId="5" fillId="0" borderId="0" xfId="0" applyFont="true" applyBorder="true" applyAlignment="false" applyProtection="false">
      <alignment horizontal="general" vertical="bottom" textRotation="0" wrapText="false" indent="0" shrinkToFit="false"/>
      <protection locked="true" hidden="false"/>
    </xf>
    <xf numFmtId="171" fontId="5" fillId="0" borderId="4" xfId="17" applyFont="true" applyBorder="true" applyAlignment="true" applyProtection="true">
      <alignment horizontal="general" vertical="bottom" textRotation="0" wrapText="false" indent="0" shrinkToFit="false"/>
      <protection locked="true" hidden="false"/>
    </xf>
    <xf numFmtId="173" fontId="5" fillId="0" borderId="2" xfId="15" applyFont="true" applyBorder="true" applyAlignment="true" applyProtection="true">
      <alignment horizontal="general" vertical="bottom" textRotation="0" wrapText="false" indent="0" shrinkToFit="false"/>
      <protection locked="true" hidden="false"/>
    </xf>
    <xf numFmtId="173" fontId="5" fillId="0" borderId="0" xfId="15" applyFont="true" applyBorder="true" applyAlignment="true" applyProtection="true">
      <alignment horizontal="general" vertical="bottom" textRotation="0" wrapText="false" indent="0" shrinkToFit="false"/>
      <protection locked="true" hidden="false"/>
    </xf>
    <xf numFmtId="171" fontId="5" fillId="0" borderId="3" xfId="15" applyFont="true" applyBorder="true" applyAlignment="true" applyProtection="true">
      <alignment horizontal="general" vertical="bottom" textRotation="0" wrapText="false" indent="0" shrinkToFit="false"/>
      <protection locked="true" hidden="false"/>
    </xf>
    <xf numFmtId="171" fontId="5" fillId="0" borderId="3" xfId="17" applyFont="true" applyBorder="true" applyAlignment="true" applyProtection="true">
      <alignment horizontal="general" vertical="bottom" textRotation="0" wrapText="false" indent="0" shrinkToFit="false"/>
      <protection locked="true" hidden="false"/>
    </xf>
    <xf numFmtId="174" fontId="6" fillId="0" borderId="0" xfId="17" applyFont="true" applyBorder="true" applyAlignment="true" applyProtection="true">
      <alignment horizontal="general" vertical="bottom" textRotation="0" wrapText="false" indent="0" shrinkToFit="false"/>
      <protection locked="true" hidden="false"/>
    </xf>
    <xf numFmtId="174" fontId="5" fillId="0" borderId="0" xfId="17" applyFont="true" applyBorder="true" applyAlignment="true" applyProtection="true">
      <alignment horizontal="general" vertical="bottom" textRotation="0" wrapText="false" indent="0" shrinkToFit="false"/>
      <protection locked="true" hidden="false"/>
    </xf>
    <xf numFmtId="171" fontId="5" fillId="0" borderId="0" xfId="17" applyFont="true" applyBorder="true" applyAlignment="true" applyProtection="true">
      <alignment horizontal="general" vertical="bottom" textRotation="0" wrapText="false" indent="0" shrinkToFit="false"/>
      <protection locked="true" hidden="false"/>
    </xf>
    <xf numFmtId="174" fontId="5" fillId="0" borderId="4" xfId="17" applyFont="true" applyBorder="true" applyAlignment="true" applyProtection="true">
      <alignment horizontal="general" vertical="bottom" textRotation="0" wrapText="false" indent="0" shrinkToFit="false"/>
      <protection locked="true" hidden="false"/>
    </xf>
    <xf numFmtId="173" fontId="5" fillId="0" borderId="4" xfId="15" applyFont="true" applyBorder="true" applyAlignment="true" applyProtection="true">
      <alignment horizontal="general" vertical="bottom" textRotation="0" wrapText="false" indent="0" shrinkToFit="false"/>
      <protection locked="true" hidden="false"/>
    </xf>
    <xf numFmtId="173" fontId="5" fillId="0" borderId="3" xfId="15" applyFont="true" applyBorder="true" applyAlignment="true" applyProtection="true">
      <alignment horizontal="general" vertical="bottom" textRotation="0" wrapText="false" indent="0" shrinkToFit="false"/>
      <protection locked="true" hidden="false"/>
    </xf>
    <xf numFmtId="174" fontId="5" fillId="0" borderId="3" xfId="17"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71" fontId="5" fillId="0" borderId="5" xfId="17" applyFont="true" applyBorder="true" applyAlignment="true" applyProtection="true">
      <alignment horizontal="general" vertical="bottom" textRotation="0" wrapText="false" indent="0" shrinkToFit="false"/>
      <protection locked="true" hidden="false"/>
    </xf>
    <xf numFmtId="175"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71" fontId="5" fillId="0" borderId="6"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70" fontId="5" fillId="2" borderId="0" xfId="15" applyFont="true" applyBorder="true" applyAlignment="true" applyProtection="true">
      <alignment horizontal="general" vertical="bottom" textRotation="0" wrapText="false" indent="0" shrinkToFit="false"/>
      <protection locked="true" hidden="false"/>
    </xf>
    <xf numFmtId="173" fontId="5" fillId="2" borderId="0" xfId="15" applyFont="true" applyBorder="true" applyAlignment="true" applyProtection="tru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71" fontId="5" fillId="2" borderId="0" xfId="15" applyFont="true" applyBorder="true" applyAlignment="true" applyProtection="true">
      <alignment horizontal="general" vertical="bottom" textRotation="0" wrapText="false" indent="0" shrinkToFit="false"/>
      <protection locked="true" hidden="false"/>
    </xf>
    <xf numFmtId="166" fontId="5" fillId="3" borderId="7" xfId="15" applyFont="true" applyBorder="true" applyAlignment="true" applyProtection="true">
      <alignment horizontal="general" vertical="bottom" textRotation="0" wrapText="false" indent="0" shrinkToFit="false"/>
      <protection locked="true" hidden="false"/>
    </xf>
    <xf numFmtId="164" fontId="5" fillId="3" borderId="0" xfId="0" applyFont="true" applyBorder="true" applyAlignment="false" applyProtection="false">
      <alignment horizontal="general" vertical="bottom" textRotation="0" wrapText="false" indent="0" shrinkToFit="false"/>
      <protection locked="true" hidden="false"/>
    </xf>
    <xf numFmtId="171" fontId="5" fillId="0" borderId="2" xfId="17" applyFont="true" applyBorder="true" applyAlignment="true" applyProtection="true">
      <alignment horizontal="general" vertical="bottom" textRotation="0" wrapText="false" indent="0" shrinkToFit="false"/>
      <protection locked="true" hidden="false"/>
    </xf>
    <xf numFmtId="166" fontId="4" fillId="0" borderId="0" xfId="15" applyFont="true" applyBorder="true" applyAlignment="true" applyProtection="true">
      <alignment horizontal="general" vertical="bottom" textRotation="0" wrapText="false" indent="0" shrinkToFit="false"/>
      <protection locked="true" hidden="false"/>
    </xf>
    <xf numFmtId="171" fontId="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3" fontId="5" fillId="0" borderId="0" xfId="0" applyFont="true" applyBorder="false" applyAlignment="false" applyProtection="false">
      <alignment horizontal="general" vertical="bottom" textRotation="0" wrapText="false" indent="0" shrinkToFit="false"/>
      <protection locked="true" hidden="false"/>
    </xf>
    <xf numFmtId="173" fontId="5" fillId="0" borderId="0" xfId="0" applyFont="true" applyBorder="true" applyAlignment="false" applyProtection="false">
      <alignment horizontal="general" vertical="bottom" textRotation="0" wrapText="false" indent="0" shrinkToFit="false"/>
      <protection locked="true" hidden="false"/>
    </xf>
    <xf numFmtId="173" fontId="6" fillId="0" borderId="0" xfId="15"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76" fontId="0" fillId="0" borderId="0" xfId="15"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0.28"/>
    <col collapsed="false" customWidth="true" hidden="false" outlineLevel="0" max="2" min="2" style="1" width="2.84"/>
    <col collapsed="false" customWidth="true" hidden="false" outlineLevel="0" max="3" min="3" style="2" width="3.7"/>
    <col collapsed="false" customWidth="true" hidden="false" outlineLevel="0" max="4" min="4" style="2" width="3.99"/>
    <col collapsed="false" customWidth="true" hidden="false" outlineLevel="0" max="5" min="5" style="2" width="41.56"/>
    <col collapsed="false" customWidth="true" hidden="false" outlineLevel="0" max="6" min="6" style="2" width="1.99"/>
    <col collapsed="false" customWidth="true" hidden="false" outlineLevel="0" max="11" min="7" style="3" width="11.7"/>
    <col collapsed="false" customWidth="true" hidden="false" outlineLevel="0" max="15" min="12" style="2" width="11.7"/>
    <col collapsed="false" customWidth="true" hidden="false" outlineLevel="0" max="18" min="16" style="3" width="11.7"/>
    <col collapsed="false" customWidth="true" hidden="false" outlineLevel="0" max="19" min="19" style="2" width="11.7"/>
    <col collapsed="false" customWidth="true" hidden="false" outlineLevel="0" max="20" min="20" style="2" width="13.14"/>
    <col collapsed="false" customWidth="true" hidden="false" outlineLevel="0" max="23" min="21" style="2" width="11.7"/>
    <col collapsed="false" customWidth="true" hidden="true" outlineLevel="0" max="27" min="24" style="2" width="11.7"/>
    <col collapsed="false" customWidth="true" hidden="false" outlineLevel="0" max="28" min="28" style="4" width="4.85"/>
    <col collapsed="false" customWidth="true" hidden="false" outlineLevel="0" max="29" min="29" style="2" width="10.41"/>
    <col collapsed="false" customWidth="true" hidden="false" outlineLevel="0" max="30" min="30" style="2" width="6.85"/>
    <col collapsed="false" customWidth="true" hidden="true" outlineLevel="0" max="31" min="31" style="2" width="2.84"/>
    <col collapsed="false" customWidth="false" hidden="false" outlineLevel="0" max="257" min="32" style="2" width="9.14"/>
  </cols>
  <sheetData>
    <row r="1" customFormat="false" ht="12.75" hidden="false" customHeight="false" outlineLevel="0" collapsed="false">
      <c r="A1" s="5" t="s">
        <v>0</v>
      </c>
      <c r="B1" s="5"/>
    </row>
    <row r="2" customFormat="false" ht="12.75" hidden="false" customHeight="false" outlineLevel="0" collapsed="false">
      <c r="A2" s="6" t="s">
        <v>1</v>
      </c>
      <c r="B2" s="6"/>
      <c r="C2" s="7"/>
      <c r="AD2" s="4"/>
    </row>
    <row r="3" customFormat="false" ht="12.75" hidden="false" customHeight="false" outlineLevel="0" collapsed="false">
      <c r="A3" s="5" t="s">
        <v>2</v>
      </c>
      <c r="B3" s="5"/>
      <c r="AC3" s="4"/>
      <c r="AD3" s="4"/>
      <c r="AE3" s="4"/>
    </row>
    <row r="4" customFormat="false" ht="12.75" hidden="false" customHeight="false" outlineLevel="0" collapsed="false">
      <c r="A4" s="5"/>
      <c r="B4" s="5"/>
      <c r="AC4" s="4"/>
      <c r="AD4" s="4"/>
      <c r="AE4" s="4"/>
    </row>
    <row r="5" customFormat="false" ht="12.75" hidden="false" customHeight="false" outlineLevel="0" collapsed="false">
      <c r="A5" s="5"/>
      <c r="B5" s="5"/>
      <c r="AC5" s="4"/>
      <c r="AD5" s="4"/>
      <c r="AE5" s="4"/>
    </row>
    <row r="6" customFormat="false" ht="12.75" hidden="false" customHeight="false" outlineLevel="0" collapsed="false">
      <c r="H6" s="8"/>
      <c r="W6" s="8" t="s">
        <v>3</v>
      </c>
      <c r="AB6" s="9"/>
      <c r="AC6" s="10" t="s">
        <v>4</v>
      </c>
      <c r="AD6" s="4"/>
      <c r="AE6" s="10" t="s">
        <v>5</v>
      </c>
    </row>
    <row r="7" customFormat="false" ht="12.75" hidden="false" customHeight="false" outlineLevel="0" collapsed="false">
      <c r="A7" s="11"/>
      <c r="B7" s="11"/>
      <c r="C7" s="12"/>
      <c r="D7" s="12"/>
      <c r="E7" s="12"/>
      <c r="F7" s="12"/>
      <c r="G7" s="13" t="n">
        <v>37043</v>
      </c>
      <c r="H7" s="13" t="n">
        <v>37046</v>
      </c>
      <c r="I7" s="13" t="n">
        <v>37047</v>
      </c>
      <c r="J7" s="13" t="n">
        <v>37048</v>
      </c>
      <c r="K7" s="13" t="n">
        <v>37049</v>
      </c>
      <c r="L7" s="13" t="n">
        <v>37050</v>
      </c>
      <c r="M7" s="13" t="n">
        <v>37053</v>
      </c>
      <c r="N7" s="13" t="n">
        <v>37054</v>
      </c>
      <c r="O7" s="13" t="n">
        <v>37055</v>
      </c>
      <c r="P7" s="13" t="n">
        <v>37056</v>
      </c>
      <c r="Q7" s="13" t="n">
        <v>37057</v>
      </c>
      <c r="R7" s="13" t="n">
        <v>37060</v>
      </c>
      <c r="S7" s="13" t="n">
        <v>37061</v>
      </c>
      <c r="T7" s="13" t="n">
        <v>37062</v>
      </c>
      <c r="U7" s="13" t="n">
        <v>37063</v>
      </c>
      <c r="V7" s="13" t="n">
        <v>37064</v>
      </c>
      <c r="W7" s="13" t="n">
        <v>37067</v>
      </c>
      <c r="X7" s="13" t="n">
        <v>37068</v>
      </c>
      <c r="Y7" s="13" t="n">
        <v>37069</v>
      </c>
      <c r="Z7" s="13" t="n">
        <v>37070</v>
      </c>
      <c r="AA7" s="13" t="n">
        <v>37071</v>
      </c>
      <c r="AB7" s="14"/>
      <c r="AC7" s="15" t="s">
        <v>6</v>
      </c>
      <c r="AD7" s="16"/>
      <c r="AE7" s="15" t="s">
        <v>6</v>
      </c>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false" outlineLevel="0" collapsed="false">
      <c r="A8" s="17"/>
      <c r="B8" s="17"/>
      <c r="L8" s="3"/>
      <c r="M8" s="3"/>
      <c r="N8" s="3"/>
      <c r="O8" s="3"/>
      <c r="S8" s="18"/>
      <c r="T8" s="18"/>
      <c r="U8" s="18"/>
      <c r="V8" s="18"/>
      <c r="W8" s="18"/>
      <c r="X8" s="18"/>
      <c r="Y8" s="18"/>
      <c r="Z8" s="18"/>
      <c r="AA8" s="18"/>
      <c r="AC8" s="19"/>
      <c r="AD8" s="4"/>
      <c r="AE8" s="19"/>
    </row>
    <row r="9" customFormat="false" ht="12.75" hidden="false" customHeight="false" outlineLevel="0" collapsed="false">
      <c r="A9" s="17" t="s">
        <v>7</v>
      </c>
      <c r="B9" s="17"/>
      <c r="L9" s="3"/>
      <c r="M9" s="3"/>
      <c r="N9" s="3"/>
      <c r="O9" s="3"/>
      <c r="S9" s="3"/>
      <c r="T9" s="3"/>
      <c r="U9" s="3"/>
      <c r="V9" s="3"/>
      <c r="W9" s="3"/>
      <c r="X9" s="3"/>
      <c r="Y9" s="3"/>
      <c r="Z9" s="3"/>
      <c r="AA9" s="3"/>
      <c r="AC9" s="20"/>
      <c r="AD9" s="4"/>
      <c r="AE9" s="19"/>
    </row>
    <row r="10" customFormat="false" ht="12.75" hidden="false" customHeight="false" outlineLevel="0" collapsed="false">
      <c r="A10" s="2"/>
      <c r="B10" s="17" t="s">
        <v>8</v>
      </c>
      <c r="G10" s="18"/>
      <c r="H10" s="18"/>
      <c r="I10" s="18"/>
      <c r="J10" s="18"/>
      <c r="K10" s="18"/>
      <c r="L10" s="18"/>
      <c r="M10" s="18"/>
      <c r="N10" s="18"/>
      <c r="O10" s="18"/>
      <c r="P10" s="18"/>
      <c r="Q10" s="18"/>
      <c r="R10" s="18"/>
      <c r="S10" s="18"/>
      <c r="T10" s="18"/>
      <c r="U10" s="18"/>
      <c r="V10" s="18"/>
      <c r="W10" s="18"/>
      <c r="X10" s="18"/>
      <c r="Y10" s="18"/>
      <c r="Z10" s="18"/>
      <c r="AA10" s="18"/>
      <c r="AC10" s="19"/>
      <c r="AD10" s="4"/>
      <c r="AE10" s="19"/>
    </row>
    <row r="11" customFormat="false" ht="12.75" hidden="true" customHeight="false" outlineLevel="0" collapsed="false">
      <c r="A11" s="17"/>
      <c r="B11" s="17"/>
      <c r="C11" s="2" t="s">
        <v>9</v>
      </c>
      <c r="G11" s="18"/>
      <c r="H11" s="18"/>
      <c r="I11" s="18"/>
      <c r="J11" s="18"/>
      <c r="K11" s="18"/>
      <c r="L11" s="18"/>
      <c r="M11" s="18"/>
      <c r="N11" s="18"/>
      <c r="O11" s="18"/>
      <c r="P11" s="18"/>
      <c r="Q11" s="18"/>
      <c r="R11" s="18"/>
      <c r="S11" s="18"/>
      <c r="T11" s="18"/>
      <c r="U11" s="18"/>
      <c r="V11" s="18"/>
      <c r="W11" s="18"/>
      <c r="X11" s="18"/>
      <c r="Y11" s="18"/>
      <c r="Z11" s="18"/>
      <c r="AA11" s="18"/>
      <c r="AC11" s="19"/>
      <c r="AD11" s="4"/>
      <c r="AE11" s="19"/>
    </row>
    <row r="12" customFormat="false" ht="12.75" hidden="true" customHeight="false" outlineLevel="0" collapsed="false">
      <c r="A12" s="21"/>
      <c r="B12" s="21"/>
      <c r="C12" s="22"/>
      <c r="D12" s="2" t="s">
        <v>10</v>
      </c>
      <c r="E12" s="22"/>
      <c r="F12" s="22"/>
      <c r="G12" s="23" t="n">
        <v>8.382</v>
      </c>
      <c r="H12" s="23" t="n">
        <v>1.314</v>
      </c>
      <c r="I12" s="23" t="n">
        <v>1.627</v>
      </c>
      <c r="J12" s="23" t="n">
        <v>6.238</v>
      </c>
      <c r="K12" s="23" t="n">
        <v>0.2</v>
      </c>
      <c r="L12" s="23" t="n">
        <v>0.49</v>
      </c>
      <c r="M12" s="23" t="n">
        <v>0.146</v>
      </c>
      <c r="N12" s="23" t="n">
        <v>1.558</v>
      </c>
      <c r="O12" s="23" t="n">
        <v>1.589</v>
      </c>
      <c r="P12" s="23" t="n">
        <v>1.589</v>
      </c>
      <c r="Q12" s="23" t="n">
        <v>6</v>
      </c>
      <c r="R12" s="23" t="n">
        <v>1.741</v>
      </c>
      <c r="S12" s="23" t="n">
        <v>0</v>
      </c>
      <c r="T12" s="23" t="n">
        <v>0.076</v>
      </c>
      <c r="U12" s="23" t="n">
        <v>15.423</v>
      </c>
      <c r="V12" s="23" t="n">
        <v>0.457</v>
      </c>
      <c r="W12" s="23" t="n">
        <v>0</v>
      </c>
      <c r="X12" s="23" t="n">
        <v>0</v>
      </c>
      <c r="Y12" s="23" t="n">
        <v>0</v>
      </c>
      <c r="Z12" s="23" t="n">
        <v>0</v>
      </c>
      <c r="AA12" s="23" t="n">
        <v>0</v>
      </c>
      <c r="AB12" s="23"/>
      <c r="AC12" s="24" t="n">
        <f aca="false">SUM(G12:AB12)</f>
        <v>46.83</v>
      </c>
      <c r="AD12" s="25"/>
      <c r="AE12" s="26" t="n">
        <v>139.904</v>
      </c>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row>
    <row r="13" customFormat="false" ht="12.75" hidden="true" customHeight="false" outlineLevel="0" collapsed="false">
      <c r="A13" s="17"/>
      <c r="B13" s="17"/>
      <c r="D13" s="2" t="s">
        <v>11</v>
      </c>
      <c r="G13" s="27" t="n">
        <v>-0.642</v>
      </c>
      <c r="H13" s="27" t="n">
        <v>-6.561</v>
      </c>
      <c r="I13" s="27" t="n">
        <v>-3.787</v>
      </c>
      <c r="J13" s="27" t="n">
        <v>-0.737</v>
      </c>
      <c r="K13" s="27" t="n">
        <v>-2.166</v>
      </c>
      <c r="L13" s="27" t="n">
        <v>-1.56</v>
      </c>
      <c r="M13" s="27" t="n">
        <v>-6.826</v>
      </c>
      <c r="N13" s="27" t="n">
        <v>-3.529</v>
      </c>
      <c r="O13" s="27" t="n">
        <v>-1.005</v>
      </c>
      <c r="P13" s="27" t="n">
        <v>-2.039</v>
      </c>
      <c r="Q13" s="27" t="n">
        <v>-0.138</v>
      </c>
      <c r="R13" s="27" t="n">
        <v>-0.414</v>
      </c>
      <c r="S13" s="27" t="n">
        <v>-1.103</v>
      </c>
      <c r="T13" s="27" t="n">
        <v>-16.279</v>
      </c>
      <c r="U13" s="27" t="n">
        <v>-0.124</v>
      </c>
      <c r="V13" s="27" t="n">
        <v>-2.827</v>
      </c>
      <c r="W13" s="27" t="n">
        <v>0</v>
      </c>
      <c r="X13" s="27" t="n">
        <v>0</v>
      </c>
      <c r="Y13" s="27" t="n">
        <v>0</v>
      </c>
      <c r="Z13" s="27" t="n">
        <v>0</v>
      </c>
      <c r="AA13" s="27" t="n">
        <v>0</v>
      </c>
      <c r="AB13" s="28"/>
      <c r="AC13" s="29" t="n">
        <f aca="false">SUM(G13:AB13)</f>
        <v>-49.737</v>
      </c>
      <c r="AD13" s="4"/>
      <c r="AE13" s="30" t="n">
        <v>-103.313</v>
      </c>
    </row>
    <row r="14" customFormat="false" ht="12.75" hidden="false" customHeight="false" outlineLevel="0" collapsed="false">
      <c r="A14" s="31"/>
      <c r="B14" s="31"/>
      <c r="C14" s="2" t="s">
        <v>12</v>
      </c>
      <c r="D14" s="32"/>
      <c r="E14" s="32"/>
      <c r="F14" s="32"/>
      <c r="G14" s="32" t="n">
        <f aca="false">SUM(G12:G13)</f>
        <v>7.74</v>
      </c>
      <c r="H14" s="33" t="n">
        <f aca="false">SUM(H12:H13)</f>
        <v>-5.247</v>
      </c>
      <c r="I14" s="33" t="n">
        <f aca="false">SUM(I12:I13)</f>
        <v>-2.16</v>
      </c>
      <c r="J14" s="33" t="n">
        <f aca="false">SUM(J12:J13)</f>
        <v>5.501</v>
      </c>
      <c r="K14" s="33" t="n">
        <f aca="false">SUM(K12:K13)</f>
        <v>-1.966</v>
      </c>
      <c r="L14" s="33" t="n">
        <f aca="false">SUM(L12:L13)</f>
        <v>-1.07</v>
      </c>
      <c r="M14" s="33" t="n">
        <f aca="false">SUM(M12:M13)</f>
        <v>-6.68</v>
      </c>
      <c r="N14" s="33" t="n">
        <f aca="false">SUM(N12:N13)</f>
        <v>-1.971</v>
      </c>
      <c r="O14" s="33" t="n">
        <f aca="false">SUM(O12:O13)</f>
        <v>0.584</v>
      </c>
      <c r="P14" s="33" t="n">
        <f aca="false">SUM(P12:P13)</f>
        <v>-0.45</v>
      </c>
      <c r="Q14" s="33" t="n">
        <f aca="false">SUM(Q12:Q13)</f>
        <v>5.862</v>
      </c>
      <c r="R14" s="33" t="n">
        <f aca="false">SUM(R12:R13)</f>
        <v>1.327</v>
      </c>
      <c r="S14" s="33" t="n">
        <f aca="false">SUM(S12:S13)</f>
        <v>-1.103</v>
      </c>
      <c r="T14" s="33" t="n">
        <f aca="false">SUM(T12:T13)</f>
        <v>-16.203</v>
      </c>
      <c r="U14" s="33" t="n">
        <f aca="false">SUM(U12:U13)</f>
        <v>15.299</v>
      </c>
      <c r="V14" s="33" t="n">
        <f aca="false">SUM(V12:V13)</f>
        <v>-2.37</v>
      </c>
      <c r="W14" s="33" t="n">
        <f aca="false">SUM(W12:W13)</f>
        <v>0</v>
      </c>
      <c r="X14" s="33" t="n">
        <f aca="false">SUM(X12:X13)</f>
        <v>0</v>
      </c>
      <c r="Y14" s="33" t="n">
        <f aca="false">SUM(Y12:Y13)</f>
        <v>0</v>
      </c>
      <c r="Z14" s="33" t="n">
        <f aca="false">SUM(Z12:Z13)</f>
        <v>0</v>
      </c>
      <c r="AA14" s="33" t="n">
        <f aca="false">SUM(AA12:AA13)</f>
        <v>0</v>
      </c>
      <c r="AB14" s="33"/>
      <c r="AC14" s="34" t="n">
        <f aca="false">SUM(AC12:AC13)</f>
        <v>-2.907</v>
      </c>
      <c r="AD14" s="32"/>
      <c r="AE14" s="34" t="n">
        <v>36.591</v>
      </c>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row>
    <row r="15" customFormat="false" ht="12.75" hidden="true" customHeight="false" outlineLevel="0" collapsed="false">
      <c r="A15" s="17"/>
      <c r="B15" s="17"/>
      <c r="G15" s="28"/>
      <c r="H15" s="28"/>
      <c r="I15" s="28"/>
      <c r="J15" s="28"/>
      <c r="K15" s="28"/>
      <c r="L15" s="28"/>
      <c r="M15" s="28"/>
      <c r="N15" s="28"/>
      <c r="O15" s="28"/>
      <c r="P15" s="28"/>
      <c r="Q15" s="28"/>
      <c r="R15" s="28"/>
      <c r="S15" s="28"/>
      <c r="T15" s="28"/>
      <c r="U15" s="28"/>
      <c r="V15" s="28"/>
      <c r="W15" s="28"/>
      <c r="X15" s="28"/>
      <c r="Y15" s="28"/>
      <c r="Z15" s="28"/>
      <c r="AA15" s="28"/>
      <c r="AB15" s="28"/>
      <c r="AC15" s="35"/>
      <c r="AD15" s="4"/>
      <c r="AE15" s="19"/>
    </row>
    <row r="16" customFormat="false" ht="12.75" hidden="true" customHeight="false" outlineLevel="0" collapsed="false">
      <c r="A16" s="17"/>
      <c r="B16" s="17"/>
      <c r="C16" s="2" t="s">
        <v>13</v>
      </c>
      <c r="G16" s="28"/>
      <c r="H16" s="28"/>
      <c r="I16" s="28"/>
      <c r="J16" s="28"/>
      <c r="K16" s="28"/>
      <c r="L16" s="28"/>
      <c r="M16" s="28"/>
      <c r="N16" s="28"/>
      <c r="O16" s="28"/>
      <c r="P16" s="28"/>
      <c r="Q16" s="28"/>
      <c r="R16" s="28"/>
      <c r="S16" s="28"/>
      <c r="T16" s="28"/>
      <c r="U16" s="28"/>
      <c r="V16" s="28"/>
      <c r="W16" s="28"/>
      <c r="X16" s="28"/>
      <c r="Y16" s="28"/>
      <c r="Z16" s="28"/>
      <c r="AA16" s="28"/>
      <c r="AB16" s="28"/>
      <c r="AC16" s="35"/>
      <c r="AD16" s="4"/>
      <c r="AE16" s="19"/>
    </row>
    <row r="17" customFormat="false" ht="12.75" hidden="true" customHeight="false" outlineLevel="0" collapsed="false">
      <c r="A17" s="17"/>
      <c r="B17" s="17"/>
      <c r="D17" s="2" t="s">
        <v>14</v>
      </c>
      <c r="G17" s="28" t="n">
        <v>3.724</v>
      </c>
      <c r="H17" s="28" t="n">
        <v>4.244</v>
      </c>
      <c r="I17" s="28" t="n">
        <v>4.905</v>
      </c>
      <c r="J17" s="28" t="n">
        <v>2.332</v>
      </c>
      <c r="K17" s="28" t="n">
        <v>4.797</v>
      </c>
      <c r="L17" s="28" t="n">
        <v>4.71</v>
      </c>
      <c r="M17" s="28" t="n">
        <v>4.689</v>
      </c>
      <c r="N17" s="28" t="n">
        <v>8.883</v>
      </c>
      <c r="O17" s="28" t="n">
        <v>9.947</v>
      </c>
      <c r="P17" s="28" t="n">
        <v>12.338</v>
      </c>
      <c r="Q17" s="28" t="n">
        <v>7.9</v>
      </c>
      <c r="R17" s="28" t="n">
        <v>7.87</v>
      </c>
      <c r="S17" s="28" t="n">
        <v>9.443</v>
      </c>
      <c r="T17" s="28" t="n">
        <v>11.013</v>
      </c>
      <c r="U17" s="28" t="n">
        <v>18.981</v>
      </c>
      <c r="V17" s="28" t="n">
        <v>1.109</v>
      </c>
      <c r="W17" s="28" t="n">
        <v>0</v>
      </c>
      <c r="X17" s="28" t="n">
        <v>0</v>
      </c>
      <c r="Y17" s="28" t="n">
        <v>0</v>
      </c>
      <c r="Z17" s="28" t="n">
        <v>0</v>
      </c>
      <c r="AA17" s="28" t="n">
        <v>0</v>
      </c>
      <c r="AB17" s="28"/>
      <c r="AC17" s="24" t="n">
        <f aca="false">SUM(G17:AB17)</f>
        <v>116.885</v>
      </c>
      <c r="AD17" s="4"/>
      <c r="AE17" s="26" t="n">
        <v>315.496</v>
      </c>
    </row>
    <row r="18" customFormat="false" ht="12.75" hidden="true" customHeight="false" outlineLevel="0" collapsed="false">
      <c r="A18" s="17"/>
      <c r="B18" s="17"/>
      <c r="D18" s="2" t="s">
        <v>15</v>
      </c>
      <c r="G18" s="27" t="n">
        <v>-11.668</v>
      </c>
      <c r="H18" s="27" t="n">
        <v>-4.683</v>
      </c>
      <c r="I18" s="27" t="n">
        <v>-5.834</v>
      </c>
      <c r="J18" s="27" t="n">
        <v>-8.663</v>
      </c>
      <c r="K18" s="27" t="n">
        <v>-5.829</v>
      </c>
      <c r="L18" s="27" t="n">
        <v>-0.729</v>
      </c>
      <c r="M18" s="27" t="n">
        <v>-12.149</v>
      </c>
      <c r="N18" s="27" t="n">
        <v>-20.311</v>
      </c>
      <c r="O18" s="27" t="n">
        <v>-14.454</v>
      </c>
      <c r="P18" s="27" t="n">
        <v>-6.243</v>
      </c>
      <c r="Q18" s="27" t="n">
        <v>-2.5</v>
      </c>
      <c r="R18" s="27" t="n">
        <v>-1.073</v>
      </c>
      <c r="S18" s="27" t="n">
        <v>-5.259</v>
      </c>
      <c r="T18" s="27" t="n">
        <v>-3.052</v>
      </c>
      <c r="U18" s="27" t="n">
        <v>-23.347</v>
      </c>
      <c r="V18" s="27" t="n">
        <v>-2.203</v>
      </c>
      <c r="W18" s="27" t="n">
        <v>0</v>
      </c>
      <c r="X18" s="27" t="n">
        <v>0</v>
      </c>
      <c r="Y18" s="27" t="n">
        <v>0</v>
      </c>
      <c r="Z18" s="27" t="n">
        <v>0</v>
      </c>
      <c r="AA18" s="27" t="n">
        <v>0</v>
      </c>
      <c r="AB18" s="28"/>
      <c r="AC18" s="29" t="n">
        <f aca="false">SUM(G18:AB18)</f>
        <v>-127.997</v>
      </c>
      <c r="AD18" s="4"/>
      <c r="AE18" s="30" t="n">
        <v>-267.299</v>
      </c>
    </row>
    <row r="19" customFormat="false" ht="12.75" hidden="false" customHeight="false" outlineLevel="0" collapsed="false">
      <c r="A19" s="17"/>
      <c r="B19" s="17"/>
      <c r="C19" s="2" t="s">
        <v>16</v>
      </c>
      <c r="G19" s="27" t="n">
        <f aca="false">SUM(G17:G18)</f>
        <v>-7.944</v>
      </c>
      <c r="H19" s="27" t="n">
        <f aca="false">SUM(H17:H18)</f>
        <v>-0.439</v>
      </c>
      <c r="I19" s="27" t="n">
        <f aca="false">SUM(I17:I18)</f>
        <v>-0.928999999999999</v>
      </c>
      <c r="J19" s="27" t="n">
        <f aca="false">SUM(J17:J18)</f>
        <v>-6.331</v>
      </c>
      <c r="K19" s="27" t="n">
        <f aca="false">SUM(K17:K18)</f>
        <v>-1.032</v>
      </c>
      <c r="L19" s="27" t="n">
        <f aca="false">SUM(L17:L18)</f>
        <v>3.981</v>
      </c>
      <c r="M19" s="27" t="n">
        <f aca="false">SUM(M17:M18)</f>
        <v>-7.46</v>
      </c>
      <c r="N19" s="27" t="n">
        <f aca="false">SUM(N17:N18)</f>
        <v>-11.428</v>
      </c>
      <c r="O19" s="27" t="n">
        <f aca="false">SUM(O17:O18)</f>
        <v>-4.507</v>
      </c>
      <c r="P19" s="27" t="n">
        <f aca="false">SUM(P17:P18)</f>
        <v>6.095</v>
      </c>
      <c r="Q19" s="27" t="n">
        <f aca="false">SUM(Q17:Q18)</f>
        <v>5.4</v>
      </c>
      <c r="R19" s="27" t="n">
        <f aca="false">SUM(R17:R18)</f>
        <v>6.797</v>
      </c>
      <c r="S19" s="27" t="n">
        <f aca="false">SUM(S17:S18)</f>
        <v>4.184</v>
      </c>
      <c r="T19" s="27" t="n">
        <f aca="false">SUM(T17:T18)</f>
        <v>7.961</v>
      </c>
      <c r="U19" s="27" t="n">
        <f aca="false">SUM(U17:U18)</f>
        <v>-4.366</v>
      </c>
      <c r="V19" s="27" t="n">
        <f aca="false">SUM(V17:V18)</f>
        <v>-1.094</v>
      </c>
      <c r="W19" s="27" t="n">
        <f aca="false">SUM(W17:W18)</f>
        <v>0</v>
      </c>
      <c r="X19" s="27" t="n">
        <f aca="false">SUM(X17:X18)</f>
        <v>0</v>
      </c>
      <c r="Y19" s="27" t="n">
        <f aca="false">SUM(Y17:Y18)</f>
        <v>0</v>
      </c>
      <c r="Z19" s="27" t="n">
        <f aca="false">SUM(Z17:Z18)</f>
        <v>0</v>
      </c>
      <c r="AA19" s="27" t="n">
        <f aca="false">SUM(AA17:AA18)</f>
        <v>0</v>
      </c>
      <c r="AB19" s="28"/>
      <c r="AC19" s="36" t="n">
        <f aca="false">SUM(AC17:AC18)</f>
        <v>-11.112</v>
      </c>
      <c r="AD19" s="4"/>
      <c r="AE19" s="37" t="n">
        <v>48.197</v>
      </c>
    </row>
    <row r="20" customFormat="false" ht="12.75" hidden="true" customHeight="false" outlineLevel="0" collapsed="false">
      <c r="A20" s="2"/>
      <c r="B20" s="2"/>
      <c r="C20" s="2" t="s">
        <v>17</v>
      </c>
      <c r="G20" s="28"/>
      <c r="H20" s="28"/>
      <c r="I20" s="28"/>
      <c r="J20" s="28"/>
      <c r="K20" s="28"/>
      <c r="L20" s="28"/>
      <c r="M20" s="28"/>
      <c r="N20" s="28"/>
      <c r="O20" s="28"/>
      <c r="P20" s="28"/>
      <c r="Q20" s="28"/>
      <c r="R20" s="28"/>
      <c r="S20" s="28"/>
      <c r="T20" s="28"/>
      <c r="U20" s="28"/>
      <c r="V20" s="28"/>
      <c r="W20" s="28"/>
      <c r="X20" s="28"/>
      <c r="Y20" s="28"/>
      <c r="Z20" s="28"/>
      <c r="AA20" s="28"/>
      <c r="AB20" s="28"/>
      <c r="AC20" s="35"/>
      <c r="AD20" s="4"/>
      <c r="AE20" s="19"/>
    </row>
    <row r="21" customFormat="false" ht="10.5" hidden="true" customHeight="true" outlineLevel="0" collapsed="false">
      <c r="A21" s="17"/>
      <c r="B21" s="17"/>
      <c r="D21" s="2" t="s">
        <v>18</v>
      </c>
      <c r="G21" s="28" t="n">
        <f aca="false">G12+G17</f>
        <v>12.106</v>
      </c>
      <c r="H21" s="28" t="n">
        <f aca="false">H12+H17</f>
        <v>5.558</v>
      </c>
      <c r="I21" s="28" t="n">
        <f aca="false">I12+I17</f>
        <v>6.532</v>
      </c>
      <c r="J21" s="28" t="n">
        <f aca="false">J12+J17</f>
        <v>8.57</v>
      </c>
      <c r="K21" s="28" t="n">
        <f aca="false">K12+K17</f>
        <v>4.997</v>
      </c>
      <c r="L21" s="28" t="n">
        <f aca="false">L12+L17</f>
        <v>5.2</v>
      </c>
      <c r="M21" s="28" t="n">
        <f aca="false">M12+M17</f>
        <v>4.835</v>
      </c>
      <c r="N21" s="28" t="n">
        <f aca="false">N12+N17</f>
        <v>10.441</v>
      </c>
      <c r="O21" s="28" t="n">
        <f aca="false">O12+O17</f>
        <v>11.536</v>
      </c>
      <c r="P21" s="28" t="n">
        <f aca="false">P12+P17</f>
        <v>13.927</v>
      </c>
      <c r="Q21" s="28" t="n">
        <f aca="false">Q12+Q17</f>
        <v>13.9</v>
      </c>
      <c r="R21" s="28" t="n">
        <f aca="false">R12+R17</f>
        <v>9.611</v>
      </c>
      <c r="S21" s="28" t="n">
        <f aca="false">S12+S17</f>
        <v>9.443</v>
      </c>
      <c r="T21" s="28" t="n">
        <f aca="false">T12+T17</f>
        <v>11.089</v>
      </c>
      <c r="U21" s="28" t="n">
        <f aca="false">U12+U17</f>
        <v>34.404</v>
      </c>
      <c r="V21" s="28" t="n">
        <f aca="false">V12+V17</f>
        <v>1.566</v>
      </c>
      <c r="W21" s="28" t="n">
        <f aca="false">W12+W17</f>
        <v>0</v>
      </c>
      <c r="X21" s="28" t="n">
        <f aca="false">X12+X17</f>
        <v>0</v>
      </c>
      <c r="Y21" s="28" t="n">
        <f aca="false">Y12+Y17</f>
        <v>0</v>
      </c>
      <c r="Z21" s="28" t="n">
        <f aca="false">Z12+Z17</f>
        <v>0</v>
      </c>
      <c r="AA21" s="28" t="n">
        <f aca="false">AA12+AA17</f>
        <v>0</v>
      </c>
      <c r="AB21" s="28"/>
      <c r="AC21" s="35" t="n">
        <f aca="false">AC12+AC17</f>
        <v>163.715</v>
      </c>
      <c r="AD21" s="4"/>
      <c r="AE21" s="26" t="n">
        <v>455.4</v>
      </c>
    </row>
    <row r="22" customFormat="false" ht="12.75" hidden="true" customHeight="false" outlineLevel="0" collapsed="false">
      <c r="A22" s="17"/>
      <c r="B22" s="17"/>
      <c r="D22" s="2" t="s">
        <v>19</v>
      </c>
      <c r="G22" s="27" t="n">
        <f aca="false">G13+G18</f>
        <v>-12.31</v>
      </c>
      <c r="H22" s="27" t="n">
        <f aca="false">H13+H18</f>
        <v>-11.244</v>
      </c>
      <c r="I22" s="27" t="n">
        <f aca="false">I13+I18</f>
        <v>-9.621</v>
      </c>
      <c r="J22" s="27" t="n">
        <f aca="false">J13+J18</f>
        <v>-9.4</v>
      </c>
      <c r="K22" s="27" t="n">
        <f aca="false">K13+K18</f>
        <v>-7.995</v>
      </c>
      <c r="L22" s="27" t="n">
        <f aca="false">L13+L18</f>
        <v>-2.289</v>
      </c>
      <c r="M22" s="27" t="n">
        <f aca="false">M13+M18</f>
        <v>-18.975</v>
      </c>
      <c r="N22" s="27" t="n">
        <f aca="false">N13+N18</f>
        <v>-23.84</v>
      </c>
      <c r="O22" s="27" t="n">
        <f aca="false">O13+O18</f>
        <v>-15.459</v>
      </c>
      <c r="P22" s="27" t="n">
        <f aca="false">P13+P18</f>
        <v>-8.282</v>
      </c>
      <c r="Q22" s="27" t="n">
        <f aca="false">Q13+Q18</f>
        <v>-2.638</v>
      </c>
      <c r="R22" s="27" t="n">
        <f aca="false">R13+R18</f>
        <v>-1.487</v>
      </c>
      <c r="S22" s="27" t="n">
        <f aca="false">S13+S18</f>
        <v>-6.362</v>
      </c>
      <c r="T22" s="27" t="n">
        <f aca="false">T13+T18</f>
        <v>-19.331</v>
      </c>
      <c r="U22" s="27" t="n">
        <f aca="false">U13+U18</f>
        <v>-23.471</v>
      </c>
      <c r="V22" s="27" t="n">
        <f aca="false">V13+V18</f>
        <v>-5.03</v>
      </c>
      <c r="W22" s="27" t="n">
        <f aca="false">W13+W18</f>
        <v>0</v>
      </c>
      <c r="X22" s="27" t="n">
        <f aca="false">X13+X18</f>
        <v>0</v>
      </c>
      <c r="Y22" s="27" t="n">
        <f aca="false">Y13+Y18</f>
        <v>0</v>
      </c>
      <c r="Z22" s="27" t="n">
        <f aca="false">Z13+Z18</f>
        <v>0</v>
      </c>
      <c r="AA22" s="27" t="n">
        <f aca="false">AA13+AA18</f>
        <v>0</v>
      </c>
      <c r="AB22" s="28"/>
      <c r="AC22" s="36" t="n">
        <f aca="false">AC13+AC18</f>
        <v>-177.734</v>
      </c>
      <c r="AD22" s="4"/>
      <c r="AE22" s="30" t="n">
        <v>-370.612</v>
      </c>
    </row>
    <row r="23" customFormat="false" ht="12.75" hidden="false" customHeight="false" outlineLevel="0" collapsed="false">
      <c r="A23" s="17"/>
      <c r="B23" s="17"/>
      <c r="C23" s="17" t="s">
        <v>17</v>
      </c>
      <c r="G23" s="28" t="n">
        <f aca="false">SUM(G21:G22)</f>
        <v>-0.203999999999999</v>
      </c>
      <c r="H23" s="28" t="n">
        <f aca="false">SUM(H21:H22)</f>
        <v>-5.686</v>
      </c>
      <c r="I23" s="28" t="n">
        <f aca="false">SUM(I21:I22)</f>
        <v>-3.089</v>
      </c>
      <c r="J23" s="28" t="n">
        <f aca="false">SUM(J21:J22)</f>
        <v>-0.83</v>
      </c>
      <c r="K23" s="28" t="n">
        <f aca="false">SUM(K21:K22)</f>
        <v>-2.998</v>
      </c>
      <c r="L23" s="28" t="n">
        <f aca="false">SUM(L21:L22)</f>
        <v>2.911</v>
      </c>
      <c r="M23" s="28" t="n">
        <f aca="false">SUM(M21:M22)</f>
        <v>-14.14</v>
      </c>
      <c r="N23" s="28" t="n">
        <f aca="false">SUM(N21:N22)</f>
        <v>-13.399</v>
      </c>
      <c r="O23" s="28" t="n">
        <f aca="false">SUM(O21:O22)</f>
        <v>-3.923</v>
      </c>
      <c r="P23" s="28" t="n">
        <f aca="false">SUM(P21:P22)</f>
        <v>5.645</v>
      </c>
      <c r="Q23" s="28" t="n">
        <f aca="false">SUM(Q21:Q22)</f>
        <v>11.262</v>
      </c>
      <c r="R23" s="28" t="n">
        <f aca="false">SUM(R21:R22)</f>
        <v>8.124</v>
      </c>
      <c r="S23" s="28" t="n">
        <f aca="false">SUM(S21:S22)</f>
        <v>3.081</v>
      </c>
      <c r="T23" s="28" t="n">
        <f aca="false">SUM(T21:T22)</f>
        <v>-8.242</v>
      </c>
      <c r="U23" s="28" t="n">
        <f aca="false">SUM(U21:U22)</f>
        <v>10.933</v>
      </c>
      <c r="V23" s="28" t="n">
        <f aca="false">SUM(V21:V22)</f>
        <v>-3.464</v>
      </c>
      <c r="W23" s="28" t="n">
        <f aca="false">SUM(W21:W22)</f>
        <v>0</v>
      </c>
      <c r="X23" s="28" t="n">
        <f aca="false">SUM(X21:X22)</f>
        <v>0</v>
      </c>
      <c r="Y23" s="28" t="n">
        <f aca="false">SUM(Y21:Y22)</f>
        <v>0</v>
      </c>
      <c r="Z23" s="28" t="n">
        <f aca="false">SUM(Z21:Z22)</f>
        <v>0</v>
      </c>
      <c r="AA23" s="28" t="n">
        <f aca="false">SUM(AA21:AA22)</f>
        <v>0</v>
      </c>
      <c r="AB23" s="28"/>
      <c r="AC23" s="35" t="n">
        <f aca="false">SUM(AC21:AC22)</f>
        <v>-14.019</v>
      </c>
      <c r="AD23" s="4"/>
      <c r="AE23" s="20" t="n">
        <v>84.788</v>
      </c>
    </row>
    <row r="24" customFormat="false" ht="12.75" hidden="false" customHeight="false" outlineLevel="0" collapsed="false">
      <c r="A24" s="17"/>
      <c r="B24" s="17"/>
      <c r="G24" s="28"/>
      <c r="H24" s="28"/>
      <c r="I24" s="28"/>
      <c r="J24" s="28"/>
      <c r="K24" s="28"/>
      <c r="L24" s="28"/>
      <c r="M24" s="28"/>
      <c r="N24" s="28"/>
      <c r="O24" s="28"/>
      <c r="P24" s="28"/>
      <c r="Q24" s="28"/>
      <c r="R24" s="28"/>
      <c r="S24" s="28"/>
      <c r="T24" s="28"/>
      <c r="U24" s="28"/>
      <c r="V24" s="28"/>
      <c r="W24" s="28"/>
      <c r="X24" s="28"/>
      <c r="Y24" s="28"/>
      <c r="Z24" s="28"/>
      <c r="AA24" s="28"/>
      <c r="AB24" s="28"/>
      <c r="AC24" s="35"/>
      <c r="AD24" s="4"/>
      <c r="AE24" s="20"/>
    </row>
    <row r="25" customFormat="false" ht="12.75" hidden="false" customHeight="false" outlineLevel="0" collapsed="false">
      <c r="A25" s="17"/>
      <c r="B25" s="17" t="s">
        <v>20</v>
      </c>
      <c r="G25" s="28"/>
      <c r="H25" s="28"/>
      <c r="I25" s="28"/>
      <c r="J25" s="28"/>
      <c r="K25" s="28"/>
      <c r="L25" s="28"/>
      <c r="M25" s="28"/>
      <c r="N25" s="28"/>
      <c r="O25" s="28"/>
      <c r="P25" s="28"/>
      <c r="Q25" s="28"/>
      <c r="R25" s="28"/>
      <c r="S25" s="28"/>
      <c r="T25" s="28"/>
      <c r="U25" s="28"/>
      <c r="V25" s="28"/>
      <c r="W25" s="28"/>
      <c r="X25" s="28"/>
      <c r="Y25" s="28"/>
      <c r="Z25" s="28"/>
      <c r="AA25" s="28"/>
      <c r="AB25" s="28"/>
      <c r="AC25" s="35"/>
      <c r="AD25" s="4"/>
      <c r="AE25" s="20"/>
    </row>
    <row r="26" customFormat="false" ht="12.75" hidden="true" customHeight="false" outlineLevel="0" collapsed="false">
      <c r="A26" s="17"/>
      <c r="B26" s="17"/>
      <c r="C26" s="2" t="s">
        <v>21</v>
      </c>
      <c r="G26" s="28"/>
      <c r="H26" s="28"/>
      <c r="I26" s="28"/>
      <c r="J26" s="28"/>
      <c r="K26" s="28"/>
      <c r="L26" s="28"/>
      <c r="M26" s="28"/>
      <c r="N26" s="28"/>
      <c r="O26" s="28"/>
      <c r="P26" s="28"/>
      <c r="Q26" s="28"/>
      <c r="R26" s="28"/>
      <c r="S26" s="28"/>
      <c r="T26" s="28"/>
      <c r="U26" s="28"/>
      <c r="V26" s="28"/>
      <c r="W26" s="28"/>
      <c r="X26" s="28"/>
      <c r="Y26" s="28"/>
      <c r="Z26" s="28"/>
      <c r="AA26" s="28"/>
      <c r="AB26" s="28"/>
      <c r="AC26" s="35"/>
      <c r="AD26" s="4"/>
      <c r="AE26" s="20"/>
    </row>
    <row r="27" customFormat="false" ht="12.75" hidden="true" customHeight="false" outlineLevel="0" collapsed="false">
      <c r="A27" s="17"/>
      <c r="B27" s="21"/>
      <c r="C27" s="22"/>
      <c r="D27" s="2" t="s">
        <v>10</v>
      </c>
      <c r="E27" s="22"/>
      <c r="G27" s="23" t="n">
        <v>0</v>
      </c>
      <c r="H27" s="23" t="n">
        <v>0</v>
      </c>
      <c r="I27" s="23" t="n">
        <v>0</v>
      </c>
      <c r="J27" s="23" t="n">
        <v>0</v>
      </c>
      <c r="K27" s="23" t="n">
        <v>0</v>
      </c>
      <c r="L27" s="23" t="n">
        <v>0</v>
      </c>
      <c r="M27" s="23" t="n">
        <v>0</v>
      </c>
      <c r="N27" s="23" t="n">
        <v>0</v>
      </c>
      <c r="O27" s="23" t="n">
        <v>0</v>
      </c>
      <c r="P27" s="23" t="n">
        <v>0</v>
      </c>
      <c r="Q27" s="23" t="n">
        <v>0</v>
      </c>
      <c r="R27" s="23" t="n">
        <v>0</v>
      </c>
      <c r="S27" s="23" t="n">
        <v>0</v>
      </c>
      <c r="T27" s="23" t="n">
        <v>0</v>
      </c>
      <c r="U27" s="23" t="n">
        <v>0</v>
      </c>
      <c r="V27" s="23" t="n">
        <v>0</v>
      </c>
      <c r="W27" s="23" t="n">
        <v>0</v>
      </c>
      <c r="X27" s="23" t="n">
        <v>0</v>
      </c>
      <c r="Y27" s="23" t="n">
        <v>0</v>
      </c>
      <c r="Z27" s="23" t="n">
        <v>0</v>
      </c>
      <c r="AA27" s="23" t="n">
        <v>0</v>
      </c>
      <c r="AB27" s="23"/>
      <c r="AC27" s="35" t="n">
        <f aca="false">SUM(G27:AB27)</f>
        <v>0</v>
      </c>
      <c r="AD27" s="4"/>
      <c r="AE27" s="20"/>
    </row>
    <row r="28" customFormat="false" ht="12.75" hidden="true" customHeight="false" outlineLevel="0" collapsed="false">
      <c r="A28" s="17"/>
      <c r="B28" s="17"/>
      <c r="D28" s="2" t="s">
        <v>11</v>
      </c>
      <c r="G28" s="27" t="n">
        <v>0</v>
      </c>
      <c r="H28" s="27" t="n">
        <v>0</v>
      </c>
      <c r="I28" s="27" t="n">
        <v>0</v>
      </c>
      <c r="J28" s="27" t="n">
        <v>0</v>
      </c>
      <c r="K28" s="27" t="n">
        <v>0</v>
      </c>
      <c r="L28" s="27" t="n">
        <v>0</v>
      </c>
      <c r="M28" s="27" t="n">
        <v>0</v>
      </c>
      <c r="N28" s="27" t="n">
        <v>0</v>
      </c>
      <c r="O28" s="27" t="n">
        <v>0</v>
      </c>
      <c r="P28" s="27" t="n">
        <v>0</v>
      </c>
      <c r="Q28" s="27" t="n">
        <v>0</v>
      </c>
      <c r="R28" s="27" t="n">
        <v>0</v>
      </c>
      <c r="S28" s="27" t="n">
        <v>0</v>
      </c>
      <c r="T28" s="27" t="n">
        <v>0</v>
      </c>
      <c r="U28" s="27" t="n">
        <v>0</v>
      </c>
      <c r="V28" s="27" t="n">
        <v>0</v>
      </c>
      <c r="W28" s="27" t="n">
        <v>0</v>
      </c>
      <c r="X28" s="27" t="n">
        <v>0</v>
      </c>
      <c r="Y28" s="27" t="n">
        <v>0</v>
      </c>
      <c r="Z28" s="27" t="n">
        <v>0</v>
      </c>
      <c r="AA28" s="27" t="n">
        <v>0</v>
      </c>
      <c r="AB28" s="28"/>
      <c r="AC28" s="36" t="n">
        <f aca="false">SUM(G28:AB28)</f>
        <v>0</v>
      </c>
      <c r="AD28" s="4"/>
      <c r="AE28" s="20"/>
    </row>
    <row r="29" customFormat="false" ht="12.75" hidden="false" customHeight="false" outlineLevel="0" collapsed="false">
      <c r="A29" s="17"/>
      <c r="B29" s="17"/>
      <c r="C29" s="2" t="s">
        <v>12</v>
      </c>
      <c r="G29" s="28" t="n">
        <f aca="false">SUM(G27:G28)</f>
        <v>0</v>
      </c>
      <c r="H29" s="28" t="n">
        <f aca="false">SUM(H27:H28)</f>
        <v>0</v>
      </c>
      <c r="I29" s="28" t="n">
        <f aca="false">SUM(I27:I28)</f>
        <v>0</v>
      </c>
      <c r="J29" s="28" t="n">
        <f aca="false">SUM(J27:J28)</f>
        <v>0</v>
      </c>
      <c r="K29" s="28" t="n">
        <f aca="false">SUM(K27:K28)</f>
        <v>0</v>
      </c>
      <c r="L29" s="28" t="n">
        <f aca="false">SUM(L27:L28)</f>
        <v>0</v>
      </c>
      <c r="M29" s="28" t="n">
        <f aca="false">SUM(M27:M28)</f>
        <v>0</v>
      </c>
      <c r="N29" s="28" t="n">
        <f aca="false">SUM(N27:N28)</f>
        <v>0</v>
      </c>
      <c r="O29" s="28" t="n">
        <f aca="false">SUM(O27:O28)</f>
        <v>0</v>
      </c>
      <c r="P29" s="28" t="n">
        <f aca="false">SUM(P27:P28)</f>
        <v>0</v>
      </c>
      <c r="Q29" s="28" t="n">
        <f aca="false">SUM(Q27:Q28)</f>
        <v>0</v>
      </c>
      <c r="R29" s="28" t="n">
        <f aca="false">SUM(R27:R28)</f>
        <v>0</v>
      </c>
      <c r="S29" s="28" t="n">
        <f aca="false">SUM(S27:S28)</f>
        <v>0</v>
      </c>
      <c r="T29" s="28" t="n">
        <f aca="false">SUM(T27:T28)</f>
        <v>0</v>
      </c>
      <c r="U29" s="28" t="n">
        <f aca="false">SUM(U27:U28)</f>
        <v>0</v>
      </c>
      <c r="V29" s="28" t="n">
        <f aca="false">SUM(V27:V28)</f>
        <v>0</v>
      </c>
      <c r="W29" s="28" t="n">
        <f aca="false">SUM(W27:W28)</f>
        <v>0</v>
      </c>
      <c r="X29" s="28" t="n">
        <f aca="false">SUM(X27:X28)</f>
        <v>0</v>
      </c>
      <c r="Y29" s="28" t="n">
        <f aca="false">SUM(Y27:Y28)</f>
        <v>0</v>
      </c>
      <c r="Z29" s="28" t="n">
        <f aca="false">SUM(Z27:Z28)</f>
        <v>0</v>
      </c>
      <c r="AA29" s="28" t="n">
        <f aca="false">SUM(AA27:AA28)</f>
        <v>0</v>
      </c>
      <c r="AB29" s="28"/>
      <c r="AC29" s="35" t="n">
        <f aca="false">SUM(AC27:AC28)</f>
        <v>0</v>
      </c>
      <c r="AD29" s="4"/>
      <c r="AE29" s="20"/>
    </row>
    <row r="30" customFormat="false" ht="12.75" hidden="true" customHeight="false" outlineLevel="0" collapsed="false">
      <c r="A30" s="17"/>
      <c r="B30" s="17"/>
      <c r="G30" s="28"/>
      <c r="H30" s="28"/>
      <c r="I30" s="28"/>
      <c r="J30" s="28"/>
      <c r="K30" s="28"/>
      <c r="L30" s="28"/>
      <c r="M30" s="28"/>
      <c r="N30" s="28"/>
      <c r="O30" s="28"/>
      <c r="P30" s="28"/>
      <c r="Q30" s="28"/>
      <c r="R30" s="28"/>
      <c r="S30" s="28"/>
      <c r="T30" s="28"/>
      <c r="U30" s="28"/>
      <c r="V30" s="28"/>
      <c r="W30" s="28"/>
      <c r="X30" s="28"/>
      <c r="Y30" s="28"/>
      <c r="Z30" s="28"/>
      <c r="AA30" s="28"/>
      <c r="AB30" s="28"/>
      <c r="AC30" s="35"/>
      <c r="AD30" s="4"/>
      <c r="AE30" s="20"/>
    </row>
    <row r="31" customFormat="false" ht="12.75" hidden="true" customHeight="false" outlineLevel="0" collapsed="false">
      <c r="A31" s="17"/>
      <c r="B31" s="17"/>
      <c r="C31" s="2" t="s">
        <v>22</v>
      </c>
      <c r="G31" s="28"/>
      <c r="H31" s="28"/>
      <c r="I31" s="28"/>
      <c r="J31" s="28"/>
      <c r="K31" s="28"/>
      <c r="L31" s="28"/>
      <c r="M31" s="28"/>
      <c r="N31" s="28"/>
      <c r="O31" s="28"/>
      <c r="P31" s="28"/>
      <c r="Q31" s="28"/>
      <c r="R31" s="28"/>
      <c r="S31" s="28"/>
      <c r="T31" s="28"/>
      <c r="U31" s="28"/>
      <c r="V31" s="28"/>
      <c r="W31" s="28"/>
      <c r="X31" s="28"/>
      <c r="Y31" s="28"/>
      <c r="Z31" s="28"/>
      <c r="AA31" s="28"/>
      <c r="AB31" s="28"/>
      <c r="AC31" s="35"/>
      <c r="AD31" s="4"/>
      <c r="AE31" s="20"/>
    </row>
    <row r="32" customFormat="false" ht="12.75" hidden="true" customHeight="false" outlineLevel="0" collapsed="false">
      <c r="A32" s="17"/>
      <c r="B32" s="17"/>
      <c r="D32" s="2" t="s">
        <v>14</v>
      </c>
      <c r="G32" s="28" t="n">
        <v>0.155</v>
      </c>
      <c r="H32" s="28" t="n">
        <v>0</v>
      </c>
      <c r="I32" s="28" t="n">
        <v>0.139</v>
      </c>
      <c r="J32" s="28" t="n">
        <v>0.202</v>
      </c>
      <c r="K32" s="28" t="n">
        <v>0.138</v>
      </c>
      <c r="L32" s="28" t="n">
        <v>0</v>
      </c>
      <c r="M32" s="28" t="n">
        <v>0</v>
      </c>
      <c r="N32" s="28" t="n">
        <v>0</v>
      </c>
      <c r="O32" s="28" t="n">
        <v>0</v>
      </c>
      <c r="P32" s="28" t="n">
        <v>0</v>
      </c>
      <c r="Q32" s="28" t="n">
        <v>0.217</v>
      </c>
      <c r="R32" s="28" t="n">
        <v>0</v>
      </c>
      <c r="S32" s="28" t="n">
        <v>0.028</v>
      </c>
      <c r="T32" s="28" t="n">
        <v>0.207</v>
      </c>
      <c r="U32" s="28" t="n">
        <v>0</v>
      </c>
      <c r="V32" s="28" t="n">
        <v>0.039</v>
      </c>
      <c r="W32" s="28" t="n">
        <v>0</v>
      </c>
      <c r="X32" s="28" t="n">
        <v>0</v>
      </c>
      <c r="Y32" s="28" t="n">
        <v>0</v>
      </c>
      <c r="Z32" s="28" t="n">
        <v>0</v>
      </c>
      <c r="AA32" s="28" t="n">
        <v>0</v>
      </c>
      <c r="AB32" s="28"/>
      <c r="AC32" s="35" t="n">
        <f aca="false">SUM(G32:AB32)</f>
        <v>1.125</v>
      </c>
      <c r="AD32" s="4"/>
      <c r="AE32" s="20"/>
    </row>
    <row r="33" customFormat="false" ht="12.75" hidden="true" customHeight="false" outlineLevel="0" collapsed="false">
      <c r="A33" s="17"/>
      <c r="B33" s="17"/>
      <c r="D33" s="2" t="s">
        <v>15</v>
      </c>
      <c r="G33" s="27" t="n">
        <v>0</v>
      </c>
      <c r="H33" s="27" t="n">
        <v>-0.045</v>
      </c>
      <c r="I33" s="27" t="n">
        <v>0</v>
      </c>
      <c r="J33" s="27" t="n">
        <v>0</v>
      </c>
      <c r="K33" s="27" t="n">
        <v>0</v>
      </c>
      <c r="L33" s="27" t="n">
        <v>0</v>
      </c>
      <c r="M33" s="27" t="n">
        <v>-0.11</v>
      </c>
      <c r="N33" s="27" t="n">
        <v>0</v>
      </c>
      <c r="O33" s="27" t="n">
        <v>0</v>
      </c>
      <c r="P33" s="27" t="n">
        <v>0</v>
      </c>
      <c r="Q33" s="27" t="n">
        <v>0</v>
      </c>
      <c r="R33" s="27" t="n">
        <v>0</v>
      </c>
      <c r="S33" s="27" t="n">
        <v>0</v>
      </c>
      <c r="T33" s="27" t="n">
        <v>0</v>
      </c>
      <c r="U33" s="27" t="n">
        <v>0</v>
      </c>
      <c r="V33" s="27" t="n">
        <v>0</v>
      </c>
      <c r="W33" s="27" t="n">
        <v>0</v>
      </c>
      <c r="X33" s="27" t="n">
        <v>0</v>
      </c>
      <c r="Y33" s="27" t="n">
        <v>0</v>
      </c>
      <c r="Z33" s="27" t="n">
        <v>0</v>
      </c>
      <c r="AA33" s="27" t="n">
        <v>0</v>
      </c>
      <c r="AB33" s="28"/>
      <c r="AC33" s="36" t="n">
        <f aca="false">SUM(G33:AB33)</f>
        <v>-0.155</v>
      </c>
      <c r="AD33" s="4"/>
      <c r="AE33" s="20"/>
    </row>
    <row r="34" customFormat="false" ht="12.75" hidden="false" customHeight="false" outlineLevel="0" collapsed="false">
      <c r="A34" s="17"/>
      <c r="B34" s="17"/>
      <c r="C34" s="2" t="s">
        <v>16</v>
      </c>
      <c r="G34" s="27" t="n">
        <f aca="false">SUM(G32:G33)</f>
        <v>0.155</v>
      </c>
      <c r="H34" s="27" t="n">
        <f aca="false">SUM(H32:H33)</f>
        <v>-0.045</v>
      </c>
      <c r="I34" s="27" t="n">
        <f aca="false">SUM(I32:I33)</f>
        <v>0.139</v>
      </c>
      <c r="J34" s="27" t="n">
        <f aca="false">SUM(J32:J33)</f>
        <v>0.202</v>
      </c>
      <c r="K34" s="27" t="n">
        <f aca="false">SUM(K32:K33)</f>
        <v>0.138</v>
      </c>
      <c r="L34" s="27" t="n">
        <f aca="false">SUM(L32:L33)</f>
        <v>0</v>
      </c>
      <c r="M34" s="27" t="n">
        <f aca="false">SUM(M32:M33)</f>
        <v>-0.11</v>
      </c>
      <c r="N34" s="27" t="n">
        <f aca="false">SUM(N32:N33)</f>
        <v>0</v>
      </c>
      <c r="O34" s="27" t="n">
        <f aca="false">SUM(O32:O33)</f>
        <v>0</v>
      </c>
      <c r="P34" s="27" t="n">
        <f aca="false">SUM(P32:P33)</f>
        <v>0</v>
      </c>
      <c r="Q34" s="27" t="n">
        <f aca="false">SUM(Q32:Q33)</f>
        <v>0.217</v>
      </c>
      <c r="R34" s="27" t="n">
        <f aca="false">SUM(R32:R33)</f>
        <v>0</v>
      </c>
      <c r="S34" s="27" t="n">
        <f aca="false">SUM(S32:S33)</f>
        <v>0.028</v>
      </c>
      <c r="T34" s="27" t="n">
        <f aca="false">SUM(T32:T33)</f>
        <v>0.207</v>
      </c>
      <c r="U34" s="27" t="n">
        <f aca="false">SUM(U32:U33)</f>
        <v>0</v>
      </c>
      <c r="V34" s="27" t="n">
        <f aca="false">SUM(V32:V33)</f>
        <v>0.039</v>
      </c>
      <c r="W34" s="27" t="n">
        <f aca="false">SUM(W32:W33)</f>
        <v>0</v>
      </c>
      <c r="X34" s="27" t="n">
        <f aca="false">SUM(X32:X33)</f>
        <v>0</v>
      </c>
      <c r="Y34" s="27" t="n">
        <f aca="false">SUM(Y32:Y33)</f>
        <v>0</v>
      </c>
      <c r="Z34" s="27" t="n">
        <f aca="false">SUM(Z32:Z33)</f>
        <v>0</v>
      </c>
      <c r="AA34" s="27" t="n">
        <f aca="false">SUM(AA32:AA33)</f>
        <v>0</v>
      </c>
      <c r="AB34" s="28"/>
      <c r="AC34" s="36" t="n">
        <f aca="false">SUM(AC32:AC33)</f>
        <v>0.97</v>
      </c>
      <c r="AD34" s="4"/>
      <c r="AE34" s="20"/>
    </row>
    <row r="35" customFormat="false" ht="12.75" hidden="true" customHeight="false" outlineLevel="0" collapsed="false">
      <c r="A35" s="17"/>
      <c r="B35" s="2"/>
      <c r="C35" s="2" t="s">
        <v>23</v>
      </c>
      <c r="G35" s="28"/>
      <c r="H35" s="28"/>
      <c r="I35" s="28"/>
      <c r="J35" s="28"/>
      <c r="K35" s="28"/>
      <c r="L35" s="28"/>
      <c r="M35" s="28"/>
      <c r="N35" s="28"/>
      <c r="O35" s="28"/>
      <c r="P35" s="28"/>
      <c r="Q35" s="28"/>
      <c r="R35" s="28"/>
      <c r="S35" s="28"/>
      <c r="T35" s="28"/>
      <c r="U35" s="28"/>
      <c r="V35" s="28"/>
      <c r="W35" s="28"/>
      <c r="X35" s="28"/>
      <c r="Y35" s="28"/>
      <c r="Z35" s="28"/>
      <c r="AA35" s="28"/>
      <c r="AB35" s="28"/>
      <c r="AC35" s="35"/>
      <c r="AD35" s="4"/>
      <c r="AE35" s="20"/>
    </row>
    <row r="36" customFormat="false" ht="12.75" hidden="true" customHeight="false" outlineLevel="0" collapsed="false">
      <c r="A36" s="17"/>
      <c r="B36" s="17"/>
      <c r="D36" s="2" t="s">
        <v>18</v>
      </c>
      <c r="G36" s="28" t="n">
        <f aca="false">G27+G32</f>
        <v>0.155</v>
      </c>
      <c r="H36" s="28" t="n">
        <f aca="false">H27+H32</f>
        <v>0</v>
      </c>
      <c r="I36" s="28" t="n">
        <f aca="false">I27+I32</f>
        <v>0.139</v>
      </c>
      <c r="J36" s="28" t="n">
        <f aca="false">J27+J32</f>
        <v>0.202</v>
      </c>
      <c r="K36" s="28" t="n">
        <f aca="false">K27+K32</f>
        <v>0.138</v>
      </c>
      <c r="L36" s="28" t="n">
        <f aca="false">L27+L32</f>
        <v>0</v>
      </c>
      <c r="M36" s="28" t="n">
        <f aca="false">M27+M32</f>
        <v>0</v>
      </c>
      <c r="N36" s="28" t="n">
        <f aca="false">N27+N32</f>
        <v>0</v>
      </c>
      <c r="O36" s="28" t="n">
        <f aca="false">O27+O32</f>
        <v>0</v>
      </c>
      <c r="P36" s="28" t="n">
        <f aca="false">P27+P32</f>
        <v>0</v>
      </c>
      <c r="Q36" s="28" t="n">
        <f aca="false">Q27+Q32</f>
        <v>0.217</v>
      </c>
      <c r="R36" s="28" t="n">
        <f aca="false">R27+R32</f>
        <v>0</v>
      </c>
      <c r="S36" s="28" t="n">
        <f aca="false">S27+S32</f>
        <v>0.028</v>
      </c>
      <c r="T36" s="28" t="n">
        <f aca="false">T27+T32</f>
        <v>0.207</v>
      </c>
      <c r="U36" s="28" t="n">
        <f aca="false">U27+U32</f>
        <v>0</v>
      </c>
      <c r="V36" s="28" t="n">
        <f aca="false">V27+V32</f>
        <v>0.039</v>
      </c>
      <c r="W36" s="28" t="n">
        <f aca="false">W27+W32</f>
        <v>0</v>
      </c>
      <c r="X36" s="28" t="n">
        <f aca="false">X27+X32</f>
        <v>0</v>
      </c>
      <c r="Y36" s="28" t="n">
        <f aca="false">Y27+Y32</f>
        <v>0</v>
      </c>
      <c r="Z36" s="28" t="n">
        <f aca="false">Z27+Z32</f>
        <v>0</v>
      </c>
      <c r="AA36" s="28" t="n">
        <f aca="false">AA27+AA32</f>
        <v>0</v>
      </c>
      <c r="AB36" s="28"/>
      <c r="AC36" s="35" t="n">
        <f aca="false">AC27+AC32</f>
        <v>1.125</v>
      </c>
      <c r="AD36" s="4"/>
      <c r="AE36" s="20"/>
    </row>
    <row r="37" customFormat="false" ht="12.75" hidden="true" customHeight="false" outlineLevel="0" collapsed="false">
      <c r="A37" s="17"/>
      <c r="B37" s="17"/>
      <c r="D37" s="2" t="s">
        <v>19</v>
      </c>
      <c r="G37" s="27" t="n">
        <f aca="false">G28+G33</f>
        <v>0</v>
      </c>
      <c r="H37" s="27" t="n">
        <f aca="false">H28+H33</f>
        <v>-0.045</v>
      </c>
      <c r="I37" s="27" t="n">
        <f aca="false">I28+I33</f>
        <v>0</v>
      </c>
      <c r="J37" s="27" t="n">
        <f aca="false">J28+J33</f>
        <v>0</v>
      </c>
      <c r="K37" s="27" t="n">
        <f aca="false">K28+K33</f>
        <v>0</v>
      </c>
      <c r="L37" s="27" t="n">
        <f aca="false">L28+L33</f>
        <v>0</v>
      </c>
      <c r="M37" s="27" t="n">
        <f aca="false">M28+M33</f>
        <v>-0.11</v>
      </c>
      <c r="N37" s="27" t="n">
        <f aca="false">N28+N33</f>
        <v>0</v>
      </c>
      <c r="O37" s="27" t="n">
        <f aca="false">O28+O33</f>
        <v>0</v>
      </c>
      <c r="P37" s="27" t="n">
        <f aca="false">P28+P33</f>
        <v>0</v>
      </c>
      <c r="Q37" s="27" t="n">
        <f aca="false">Q28+Q33</f>
        <v>0</v>
      </c>
      <c r="R37" s="27" t="n">
        <f aca="false">R28+R33</f>
        <v>0</v>
      </c>
      <c r="S37" s="27" t="n">
        <f aca="false">S28+S33</f>
        <v>0</v>
      </c>
      <c r="T37" s="27" t="n">
        <f aca="false">T28+T33</f>
        <v>0</v>
      </c>
      <c r="U37" s="27" t="n">
        <f aca="false">U28+U33</f>
        <v>0</v>
      </c>
      <c r="V37" s="27" t="n">
        <f aca="false">V28+V33</f>
        <v>0</v>
      </c>
      <c r="W37" s="27" t="n">
        <f aca="false">W28+W33</f>
        <v>0</v>
      </c>
      <c r="X37" s="27" t="n">
        <f aca="false">X28+X33</f>
        <v>0</v>
      </c>
      <c r="Y37" s="27" t="n">
        <f aca="false">Y28+Y33</f>
        <v>0</v>
      </c>
      <c r="Z37" s="27" t="n">
        <f aca="false">Z28+Z33</f>
        <v>0</v>
      </c>
      <c r="AA37" s="27" t="n">
        <f aca="false">AA28+AA33</f>
        <v>0</v>
      </c>
      <c r="AB37" s="28"/>
      <c r="AC37" s="36" t="n">
        <f aca="false">AC28+AC33</f>
        <v>-0.155</v>
      </c>
      <c r="AD37" s="4"/>
      <c r="AE37" s="20"/>
    </row>
    <row r="38" customFormat="false" ht="12.75" hidden="false" customHeight="false" outlineLevel="0" collapsed="false">
      <c r="A38" s="17"/>
      <c r="B38" s="17"/>
      <c r="C38" s="17" t="s">
        <v>24</v>
      </c>
      <c r="G38" s="28" t="n">
        <f aca="false">SUM(G36:G37)</f>
        <v>0.155</v>
      </c>
      <c r="H38" s="28" t="n">
        <f aca="false">SUM(H36:H37)</f>
        <v>-0.045</v>
      </c>
      <c r="I38" s="28" t="n">
        <f aca="false">SUM(I36:I37)</f>
        <v>0.139</v>
      </c>
      <c r="J38" s="28" t="n">
        <f aca="false">SUM(J36:J37)</f>
        <v>0.202</v>
      </c>
      <c r="K38" s="28" t="n">
        <f aca="false">SUM(K36:K37)</f>
        <v>0.138</v>
      </c>
      <c r="L38" s="28" t="n">
        <f aca="false">SUM(L36:L37)</f>
        <v>0</v>
      </c>
      <c r="M38" s="28" t="n">
        <f aca="false">SUM(M36:M37)</f>
        <v>-0.11</v>
      </c>
      <c r="N38" s="28" t="n">
        <f aca="false">SUM(N36:N37)</f>
        <v>0</v>
      </c>
      <c r="O38" s="28" t="n">
        <f aca="false">SUM(O36:O37)</f>
        <v>0</v>
      </c>
      <c r="P38" s="28" t="n">
        <f aca="false">SUM(P36:P37)</f>
        <v>0</v>
      </c>
      <c r="Q38" s="28" t="n">
        <f aca="false">SUM(Q36:Q37)</f>
        <v>0.217</v>
      </c>
      <c r="R38" s="28" t="n">
        <f aca="false">SUM(R36:R37)</f>
        <v>0</v>
      </c>
      <c r="S38" s="28" t="n">
        <f aca="false">SUM(S36:S37)</f>
        <v>0.028</v>
      </c>
      <c r="T38" s="28" t="n">
        <f aca="false">SUM(T36:T37)</f>
        <v>0.207</v>
      </c>
      <c r="U38" s="28" t="n">
        <f aca="false">SUM(U36:U37)</f>
        <v>0</v>
      </c>
      <c r="V38" s="28" t="n">
        <f aca="false">SUM(V36:V37)</f>
        <v>0.039</v>
      </c>
      <c r="W38" s="28" t="n">
        <f aca="false">SUM(W36:W37)</f>
        <v>0</v>
      </c>
      <c r="X38" s="28" t="n">
        <f aca="false">SUM(X36:X37)</f>
        <v>0</v>
      </c>
      <c r="Y38" s="28" t="n">
        <f aca="false">SUM(Y36:Y37)</f>
        <v>0</v>
      </c>
      <c r="Z38" s="28" t="n">
        <f aca="false">SUM(Z36:Z37)</f>
        <v>0</v>
      </c>
      <c r="AA38" s="28" t="n">
        <f aca="false">SUM(AA36:AA37)</f>
        <v>0</v>
      </c>
      <c r="AB38" s="28"/>
      <c r="AC38" s="35" t="n">
        <f aca="false">SUM(AC36:AC37)</f>
        <v>0.97</v>
      </c>
      <c r="AD38" s="4"/>
      <c r="AE38" s="20"/>
    </row>
    <row r="39" customFormat="false" ht="12.75" hidden="false" customHeight="false" outlineLevel="0" collapsed="false">
      <c r="A39" s="17"/>
      <c r="B39" s="17"/>
      <c r="G39" s="28"/>
      <c r="H39" s="28"/>
      <c r="I39" s="28"/>
      <c r="J39" s="28"/>
      <c r="K39" s="28"/>
      <c r="L39" s="28"/>
      <c r="M39" s="28"/>
      <c r="N39" s="28"/>
      <c r="O39" s="28"/>
      <c r="P39" s="28"/>
      <c r="Q39" s="28"/>
      <c r="R39" s="28"/>
      <c r="S39" s="28"/>
      <c r="T39" s="28"/>
      <c r="U39" s="28"/>
      <c r="V39" s="28"/>
      <c r="W39" s="28"/>
      <c r="X39" s="28"/>
      <c r="Y39" s="28"/>
      <c r="Z39" s="28"/>
      <c r="AA39" s="28"/>
      <c r="AB39" s="28"/>
      <c r="AC39" s="35"/>
      <c r="AD39" s="4"/>
      <c r="AE39" s="20"/>
    </row>
    <row r="40" customFormat="false" ht="12.75" hidden="true" customHeight="false" outlineLevel="0" collapsed="false">
      <c r="A40" s="17"/>
      <c r="B40" s="17" t="s">
        <v>25</v>
      </c>
      <c r="G40" s="28"/>
      <c r="H40" s="28"/>
      <c r="I40" s="28"/>
      <c r="J40" s="28"/>
      <c r="K40" s="28"/>
      <c r="L40" s="28"/>
      <c r="M40" s="28"/>
      <c r="N40" s="28"/>
      <c r="O40" s="28"/>
      <c r="P40" s="28"/>
      <c r="Q40" s="28"/>
      <c r="R40" s="28"/>
      <c r="S40" s="28"/>
      <c r="T40" s="28"/>
      <c r="U40" s="28"/>
      <c r="V40" s="28"/>
      <c r="W40" s="28"/>
      <c r="X40" s="28"/>
      <c r="Y40" s="28"/>
      <c r="Z40" s="28"/>
      <c r="AA40" s="28"/>
      <c r="AB40" s="28"/>
      <c r="AC40" s="35"/>
      <c r="AD40" s="4"/>
      <c r="AE40" s="20"/>
    </row>
    <row r="41" customFormat="false" ht="12.75" hidden="true" customHeight="false" outlineLevel="0" collapsed="false">
      <c r="A41" s="17"/>
      <c r="B41" s="17"/>
      <c r="C41" s="2" t="s">
        <v>12</v>
      </c>
      <c r="G41" s="33" t="n">
        <f aca="false">G21+G36</f>
        <v>12.261</v>
      </c>
      <c r="H41" s="33" t="n">
        <f aca="false">H21+H36</f>
        <v>5.558</v>
      </c>
      <c r="I41" s="33" t="n">
        <f aca="false">I21+I36</f>
        <v>6.671</v>
      </c>
      <c r="J41" s="33" t="n">
        <f aca="false">J21+J36</f>
        <v>8.772</v>
      </c>
      <c r="K41" s="33" t="n">
        <f aca="false">K21+K36</f>
        <v>5.135</v>
      </c>
      <c r="L41" s="33" t="n">
        <f aca="false">L21+L36</f>
        <v>5.2</v>
      </c>
      <c r="M41" s="33" t="n">
        <f aca="false">M21+M36</f>
        <v>4.835</v>
      </c>
      <c r="N41" s="33" t="n">
        <f aca="false">N21+N36</f>
        <v>10.441</v>
      </c>
      <c r="O41" s="33" t="n">
        <f aca="false">O21+O36</f>
        <v>11.536</v>
      </c>
      <c r="P41" s="33" t="n">
        <f aca="false">P21+P36</f>
        <v>13.927</v>
      </c>
      <c r="Q41" s="33" t="n">
        <f aca="false">Q21+Q36</f>
        <v>14.117</v>
      </c>
      <c r="R41" s="33" t="n">
        <f aca="false">R21+R36</f>
        <v>9.611</v>
      </c>
      <c r="S41" s="33" t="n">
        <f aca="false">S21+S36</f>
        <v>9.471</v>
      </c>
      <c r="T41" s="33" t="n">
        <f aca="false">T21+T36</f>
        <v>11.296</v>
      </c>
      <c r="U41" s="33" t="n">
        <f aca="false">U21+U36</f>
        <v>34.404</v>
      </c>
      <c r="V41" s="33" t="n">
        <f aca="false">V21+V36</f>
        <v>1.605</v>
      </c>
      <c r="W41" s="33" t="n">
        <f aca="false">W21+W36</f>
        <v>0</v>
      </c>
      <c r="X41" s="33" t="n">
        <f aca="false">X21+X36</f>
        <v>0</v>
      </c>
      <c r="Y41" s="33" t="n">
        <f aca="false">Y21+Y36</f>
        <v>0</v>
      </c>
      <c r="Z41" s="33" t="n">
        <f aca="false">Z21+Z36</f>
        <v>0</v>
      </c>
      <c r="AA41" s="33" t="n">
        <f aca="false">AA21+AA36</f>
        <v>0</v>
      </c>
      <c r="AB41" s="33"/>
      <c r="AC41" s="35" t="n">
        <f aca="false">SUM(G41:AB41)</f>
        <v>164.84</v>
      </c>
      <c r="AD41" s="4"/>
      <c r="AE41" s="20"/>
    </row>
    <row r="42" customFormat="false" ht="12.75" hidden="true" customHeight="false" outlineLevel="0" collapsed="false">
      <c r="A42" s="17"/>
      <c r="B42" s="17"/>
      <c r="C42" s="2" t="s">
        <v>16</v>
      </c>
      <c r="G42" s="27" t="n">
        <f aca="false">G22+G37</f>
        <v>-12.31</v>
      </c>
      <c r="H42" s="27" t="n">
        <f aca="false">H22+H37</f>
        <v>-11.289</v>
      </c>
      <c r="I42" s="27" t="n">
        <f aca="false">I22+I37</f>
        <v>-9.621</v>
      </c>
      <c r="J42" s="27" t="n">
        <f aca="false">J22+J37</f>
        <v>-9.4</v>
      </c>
      <c r="K42" s="27" t="n">
        <f aca="false">K22+K37</f>
        <v>-7.995</v>
      </c>
      <c r="L42" s="27" t="n">
        <f aca="false">L22+L37</f>
        <v>-2.289</v>
      </c>
      <c r="M42" s="27" t="n">
        <f aca="false">M22+M37</f>
        <v>-19.085</v>
      </c>
      <c r="N42" s="27" t="n">
        <f aca="false">N22+N37</f>
        <v>-23.84</v>
      </c>
      <c r="O42" s="27" t="n">
        <f aca="false">O22+O37</f>
        <v>-15.459</v>
      </c>
      <c r="P42" s="27" t="n">
        <f aca="false">P22+P37</f>
        <v>-8.282</v>
      </c>
      <c r="Q42" s="27" t="n">
        <f aca="false">Q22+Q37</f>
        <v>-2.638</v>
      </c>
      <c r="R42" s="27" t="n">
        <f aca="false">R22+R37</f>
        <v>-1.487</v>
      </c>
      <c r="S42" s="27" t="n">
        <f aca="false">S22+S37</f>
        <v>-6.362</v>
      </c>
      <c r="T42" s="27" t="n">
        <f aca="false">T22+T37</f>
        <v>-19.331</v>
      </c>
      <c r="U42" s="27" t="n">
        <f aca="false">U22+U37</f>
        <v>-23.471</v>
      </c>
      <c r="V42" s="27" t="n">
        <f aca="false">V22+V37</f>
        <v>-5.03</v>
      </c>
      <c r="W42" s="27" t="n">
        <f aca="false">W22+W37</f>
        <v>0</v>
      </c>
      <c r="X42" s="27" t="n">
        <f aca="false">X22+X37</f>
        <v>0</v>
      </c>
      <c r="Y42" s="27" t="n">
        <f aca="false">Y22+Y37</f>
        <v>0</v>
      </c>
      <c r="Z42" s="27" t="n">
        <f aca="false">Z22+Z37</f>
        <v>0</v>
      </c>
      <c r="AA42" s="27" t="n">
        <f aca="false">AA22+AA37</f>
        <v>0</v>
      </c>
      <c r="AB42" s="28"/>
      <c r="AC42" s="36" t="n">
        <f aca="false">SUM(G42:AB42)</f>
        <v>-177.889</v>
      </c>
      <c r="AD42" s="4"/>
      <c r="AE42" s="20"/>
    </row>
    <row r="43" customFormat="false" ht="12.75" hidden="false" customHeight="false" outlineLevel="0" collapsed="false">
      <c r="A43" s="17"/>
      <c r="C43" s="17" t="s">
        <v>25</v>
      </c>
      <c r="G43" s="28" t="n">
        <f aca="false">SUM(G41:G42)</f>
        <v>-0.0489999999999995</v>
      </c>
      <c r="H43" s="28" t="n">
        <f aca="false">SUM(H41:H42)</f>
        <v>-5.731</v>
      </c>
      <c r="I43" s="28" t="n">
        <f aca="false">SUM(I41:I42)</f>
        <v>-2.95</v>
      </c>
      <c r="J43" s="28" t="n">
        <f aca="false">SUM(J41:J42)</f>
        <v>-0.628</v>
      </c>
      <c r="K43" s="28" t="n">
        <f aca="false">SUM(K41:K42)</f>
        <v>-2.86</v>
      </c>
      <c r="L43" s="28" t="n">
        <f aca="false">SUM(L41:L42)</f>
        <v>2.911</v>
      </c>
      <c r="M43" s="28" t="n">
        <f aca="false">SUM(M41:M42)</f>
        <v>-14.25</v>
      </c>
      <c r="N43" s="28" t="n">
        <f aca="false">SUM(N41:N42)</f>
        <v>-13.399</v>
      </c>
      <c r="O43" s="28" t="n">
        <f aca="false">SUM(O41:O42)</f>
        <v>-3.923</v>
      </c>
      <c r="P43" s="28" t="n">
        <f aca="false">SUM(P41:P42)</f>
        <v>5.645</v>
      </c>
      <c r="Q43" s="28" t="n">
        <f aca="false">SUM(Q41:Q42)</f>
        <v>11.479</v>
      </c>
      <c r="R43" s="28" t="n">
        <f aca="false">SUM(R41:R42)</f>
        <v>8.124</v>
      </c>
      <c r="S43" s="28" t="n">
        <f aca="false">SUM(S41:S42)</f>
        <v>3.109</v>
      </c>
      <c r="T43" s="28" t="n">
        <f aca="false">SUM(T41:T42)</f>
        <v>-8.035</v>
      </c>
      <c r="U43" s="28" t="n">
        <f aca="false">SUM(U41:U42)</f>
        <v>10.933</v>
      </c>
      <c r="V43" s="28" t="n">
        <f aca="false">SUM(V41:V42)</f>
        <v>-3.425</v>
      </c>
      <c r="W43" s="28" t="n">
        <f aca="false">SUM(W41:W42)</f>
        <v>0</v>
      </c>
      <c r="X43" s="28" t="n">
        <f aca="false">SUM(X41:X42)</f>
        <v>0</v>
      </c>
      <c r="Y43" s="28" t="n">
        <f aca="false">SUM(Y41:Y42)</f>
        <v>0</v>
      </c>
      <c r="Z43" s="28" t="n">
        <f aca="false">SUM(Z41:Z42)</f>
        <v>0</v>
      </c>
      <c r="AA43" s="28" t="n">
        <f aca="false">SUM(AA41:AA42)</f>
        <v>0</v>
      </c>
      <c r="AB43" s="28"/>
      <c r="AC43" s="35" t="n">
        <f aca="false">SUM(AC41:AC42)</f>
        <v>-13.049</v>
      </c>
      <c r="AD43" s="4"/>
      <c r="AE43" s="20"/>
    </row>
    <row r="44" customFormat="false" ht="12.75" hidden="false" customHeight="false" outlineLevel="0" collapsed="false">
      <c r="A44" s="17"/>
      <c r="B44" s="17"/>
      <c r="G44" s="28"/>
      <c r="H44" s="28"/>
      <c r="I44" s="28"/>
      <c r="J44" s="28"/>
      <c r="K44" s="28"/>
      <c r="L44" s="28"/>
      <c r="M44" s="28"/>
      <c r="N44" s="28"/>
      <c r="O44" s="28"/>
      <c r="P44" s="28"/>
      <c r="Q44" s="28"/>
      <c r="R44" s="28"/>
      <c r="S44" s="28"/>
      <c r="T44" s="28"/>
      <c r="U44" s="28"/>
      <c r="V44" s="28"/>
      <c r="W44" s="28"/>
      <c r="X44" s="28"/>
      <c r="Y44" s="28"/>
      <c r="Z44" s="28"/>
      <c r="AA44" s="28"/>
      <c r="AB44" s="28"/>
      <c r="AC44" s="35"/>
      <c r="AD44" s="4"/>
      <c r="AE44" s="20"/>
    </row>
    <row r="45" customFormat="false" ht="12.75" hidden="false" customHeight="false" outlineLevel="0" collapsed="false">
      <c r="A45" s="2"/>
      <c r="B45" s="17" t="s">
        <v>26</v>
      </c>
      <c r="G45" s="28"/>
      <c r="H45" s="28"/>
      <c r="I45" s="28"/>
      <c r="J45" s="28"/>
      <c r="K45" s="28"/>
      <c r="L45" s="28"/>
      <c r="M45" s="28"/>
      <c r="N45" s="28"/>
      <c r="O45" s="28"/>
      <c r="P45" s="28"/>
      <c r="Q45" s="28"/>
      <c r="R45" s="28"/>
      <c r="S45" s="28"/>
      <c r="T45" s="28"/>
      <c r="U45" s="28"/>
      <c r="V45" s="28"/>
      <c r="W45" s="28"/>
      <c r="X45" s="28"/>
      <c r="Y45" s="28"/>
      <c r="Z45" s="28"/>
      <c r="AA45" s="28"/>
      <c r="AB45" s="28"/>
      <c r="AC45" s="35"/>
      <c r="AD45" s="4"/>
      <c r="AE45" s="19"/>
    </row>
    <row r="46" customFormat="false" ht="12.75" hidden="false" customHeight="false" outlineLevel="0" collapsed="false">
      <c r="A46" s="17"/>
      <c r="B46" s="17"/>
      <c r="C46" s="2" t="s">
        <v>18</v>
      </c>
      <c r="G46" s="28" t="n">
        <v>2.126</v>
      </c>
      <c r="H46" s="28" t="n">
        <v>184.625</v>
      </c>
      <c r="I46" s="28" t="n">
        <v>45.41</v>
      </c>
      <c r="J46" s="28" t="n">
        <v>3.31</v>
      </c>
      <c r="K46" s="28" t="n">
        <v>64.015</v>
      </c>
      <c r="L46" s="28" t="n">
        <v>137.774</v>
      </c>
      <c r="M46" s="28" t="n">
        <v>195.83</v>
      </c>
      <c r="N46" s="28" t="n">
        <v>21.4</v>
      </c>
      <c r="O46" s="28" t="n">
        <v>73.296</v>
      </c>
      <c r="P46" s="28" t="n">
        <v>89.69</v>
      </c>
      <c r="Q46" s="28" t="n">
        <v>125.45</v>
      </c>
      <c r="R46" s="28" t="n">
        <v>91</v>
      </c>
      <c r="S46" s="28" t="n">
        <v>83.79</v>
      </c>
      <c r="T46" s="28" t="n">
        <v>124.46</v>
      </c>
      <c r="U46" s="28" t="n">
        <v>44.65</v>
      </c>
      <c r="V46" s="28" t="n">
        <v>131.6</v>
      </c>
      <c r="W46" s="28" t="n">
        <v>0</v>
      </c>
      <c r="X46" s="28" t="n">
        <v>0</v>
      </c>
      <c r="Y46" s="28" t="n">
        <v>0</v>
      </c>
      <c r="Z46" s="28" t="n">
        <v>0</v>
      </c>
      <c r="AA46" s="28" t="n">
        <v>0</v>
      </c>
      <c r="AB46" s="28"/>
      <c r="AC46" s="35" t="n">
        <f aca="false">SUM(G46:AB46)</f>
        <v>1418.426</v>
      </c>
      <c r="AD46" s="4"/>
      <c r="AE46" s="26" t="n">
        <v>1867.143</v>
      </c>
    </row>
    <row r="47" customFormat="false" ht="12.75" hidden="false" customHeight="false" outlineLevel="0" collapsed="false">
      <c r="A47" s="17"/>
      <c r="B47" s="17"/>
      <c r="C47" s="2" t="s">
        <v>19</v>
      </c>
      <c r="G47" s="27" t="n">
        <v>-26.7</v>
      </c>
      <c r="H47" s="27" t="n">
        <f aca="false">-156.875</f>
        <v>-156.875</v>
      </c>
      <c r="I47" s="27" t="n">
        <v>-78.195</v>
      </c>
      <c r="J47" s="27" t="n">
        <v>-128.7</v>
      </c>
      <c r="K47" s="27" t="n">
        <v>-9.426</v>
      </c>
      <c r="L47" s="27" t="n">
        <v>-80.427</v>
      </c>
      <c r="M47" s="27" t="n">
        <v>-68.088</v>
      </c>
      <c r="N47" s="27" t="n">
        <v>-130.762</v>
      </c>
      <c r="O47" s="27" t="n">
        <v>-164.64</v>
      </c>
      <c r="P47" s="27" t="n">
        <v>-159.91</v>
      </c>
      <c r="Q47" s="27" t="n">
        <v>-33.1</v>
      </c>
      <c r="R47" s="27" t="n">
        <v>-27.12</v>
      </c>
      <c r="S47" s="27" t="n">
        <v>-63.5</v>
      </c>
      <c r="T47" s="27" t="n">
        <v>-95.615</v>
      </c>
      <c r="U47" s="27" t="n">
        <v>-20.448</v>
      </c>
      <c r="V47" s="27" t="n">
        <v>-137.18</v>
      </c>
      <c r="W47" s="27" t="n">
        <v>0</v>
      </c>
      <c r="X47" s="27" t="n">
        <v>0</v>
      </c>
      <c r="Y47" s="27" t="n">
        <v>0</v>
      </c>
      <c r="Z47" s="27" t="n">
        <v>0</v>
      </c>
      <c r="AA47" s="27" t="n">
        <v>0</v>
      </c>
      <c r="AB47" s="28"/>
      <c r="AC47" s="36" t="n">
        <f aca="false">SUM(G47:AB47)</f>
        <v>-1380.686</v>
      </c>
      <c r="AD47" s="4"/>
      <c r="AE47" s="30" t="n">
        <v>-2379.75</v>
      </c>
    </row>
    <row r="48" customFormat="false" ht="12.75" hidden="false" customHeight="false" outlineLevel="0" collapsed="false">
      <c r="A48" s="17"/>
      <c r="B48" s="17"/>
      <c r="C48" s="17" t="s">
        <v>27</v>
      </c>
      <c r="G48" s="28" t="n">
        <f aca="false">SUM(G46:G47)</f>
        <v>-24.574</v>
      </c>
      <c r="H48" s="28" t="n">
        <f aca="false">SUM(H46:H47)</f>
        <v>27.75</v>
      </c>
      <c r="I48" s="28" t="n">
        <f aca="false">SUM(I46:I47)</f>
        <v>-32.785</v>
      </c>
      <c r="J48" s="28" t="n">
        <f aca="false">SUM(J46:J47)</f>
        <v>-125.39</v>
      </c>
      <c r="K48" s="28" t="n">
        <f aca="false">SUM(K46:K47)</f>
        <v>54.589</v>
      </c>
      <c r="L48" s="28" t="n">
        <f aca="false">SUM(L46:L47)</f>
        <v>57.347</v>
      </c>
      <c r="M48" s="28" t="n">
        <f aca="false">SUM(M46:M47)</f>
        <v>127.742</v>
      </c>
      <c r="N48" s="28" t="n">
        <f aca="false">SUM(N46:N47)</f>
        <v>-109.362</v>
      </c>
      <c r="O48" s="28" t="n">
        <f aca="false">SUM(O46:O47)</f>
        <v>-91.344</v>
      </c>
      <c r="P48" s="28" t="n">
        <f aca="false">SUM(P46:P47)</f>
        <v>-70.22</v>
      </c>
      <c r="Q48" s="28" t="n">
        <f aca="false">SUM(Q46:Q47)</f>
        <v>92.35</v>
      </c>
      <c r="R48" s="28" t="n">
        <f aca="false">SUM(R46:R47)</f>
        <v>63.88</v>
      </c>
      <c r="S48" s="28" t="n">
        <f aca="false">SUM(S46:S47)</f>
        <v>20.29</v>
      </c>
      <c r="T48" s="28" t="n">
        <f aca="false">SUM(T46:T47)</f>
        <v>28.845</v>
      </c>
      <c r="U48" s="28" t="n">
        <f aca="false">SUM(U46:U47)</f>
        <v>24.202</v>
      </c>
      <c r="V48" s="28" t="n">
        <f aca="false">SUM(V46:V47)</f>
        <v>-5.58000000000001</v>
      </c>
      <c r="W48" s="28" t="n">
        <f aca="false">SUM(W46:W47)</f>
        <v>0</v>
      </c>
      <c r="X48" s="28" t="n">
        <f aca="false">SUM(X46:X47)</f>
        <v>0</v>
      </c>
      <c r="Y48" s="28" t="n">
        <f aca="false">SUM(Y46:Y47)</f>
        <v>0</v>
      </c>
      <c r="Z48" s="28" t="n">
        <f aca="false">SUM(Z46:Z47)</f>
        <v>0</v>
      </c>
      <c r="AA48" s="28" t="n">
        <f aca="false">SUM(AA46:AA47)</f>
        <v>0</v>
      </c>
      <c r="AB48" s="28"/>
      <c r="AC48" s="35" t="n">
        <f aca="false">SUM(AC46:AC47)</f>
        <v>37.74</v>
      </c>
      <c r="AD48" s="4"/>
      <c r="AE48" s="20" t="n">
        <v>-512.607</v>
      </c>
    </row>
    <row r="49" customFormat="false" ht="12.75" hidden="false" customHeight="false" outlineLevel="0" collapsed="false">
      <c r="A49" s="17"/>
      <c r="B49" s="17"/>
      <c r="G49" s="28"/>
      <c r="H49" s="28"/>
      <c r="I49" s="28"/>
      <c r="J49" s="28"/>
      <c r="K49" s="28"/>
      <c r="L49" s="28"/>
      <c r="M49" s="28"/>
      <c r="N49" s="28"/>
      <c r="O49" s="28"/>
      <c r="P49" s="28"/>
      <c r="Q49" s="28"/>
      <c r="R49" s="28"/>
      <c r="S49" s="28"/>
      <c r="T49" s="28"/>
      <c r="U49" s="28"/>
      <c r="V49" s="28"/>
      <c r="W49" s="28"/>
      <c r="X49" s="28"/>
      <c r="Y49" s="28"/>
      <c r="Z49" s="28"/>
      <c r="AA49" s="28"/>
      <c r="AB49" s="28"/>
      <c r="AC49" s="35"/>
      <c r="AD49" s="4"/>
      <c r="AE49" s="20"/>
    </row>
    <row r="50" customFormat="false" ht="12.75" hidden="false" customHeight="false" outlineLevel="0" collapsed="false">
      <c r="A50" s="17"/>
      <c r="B50" s="17" t="s">
        <v>28</v>
      </c>
      <c r="G50" s="28"/>
      <c r="H50" s="28"/>
      <c r="I50" s="28"/>
      <c r="J50" s="28"/>
      <c r="K50" s="28"/>
      <c r="L50" s="28"/>
      <c r="M50" s="28"/>
      <c r="N50" s="28"/>
      <c r="O50" s="28"/>
      <c r="P50" s="28"/>
      <c r="Q50" s="28"/>
      <c r="R50" s="28"/>
      <c r="S50" s="28"/>
      <c r="T50" s="28"/>
      <c r="U50" s="28"/>
      <c r="V50" s="28"/>
      <c r="W50" s="28"/>
      <c r="X50" s="28"/>
      <c r="Y50" s="28"/>
      <c r="Z50" s="28"/>
      <c r="AA50" s="28"/>
      <c r="AB50" s="28"/>
      <c r="AC50" s="35"/>
      <c r="AD50" s="4"/>
      <c r="AE50" s="20"/>
    </row>
    <row r="51" customFormat="false" ht="12.75" hidden="false" customHeight="false" outlineLevel="0" collapsed="false">
      <c r="A51" s="17"/>
      <c r="B51" s="17"/>
      <c r="C51" s="2" t="s">
        <v>18</v>
      </c>
      <c r="G51" s="28" t="n">
        <v>0</v>
      </c>
      <c r="H51" s="28" t="n">
        <v>0</v>
      </c>
      <c r="I51" s="28" t="n">
        <v>0</v>
      </c>
      <c r="J51" s="28" t="n">
        <v>0</v>
      </c>
      <c r="K51" s="28" t="n">
        <v>2</v>
      </c>
      <c r="L51" s="28" t="n">
        <v>11.25</v>
      </c>
      <c r="M51" s="28" t="n">
        <v>14.25</v>
      </c>
      <c r="N51" s="28" t="n">
        <v>50.8</v>
      </c>
      <c r="O51" s="28" t="n">
        <v>99.5</v>
      </c>
      <c r="P51" s="28" t="n">
        <v>15.75</v>
      </c>
      <c r="Q51" s="28" t="n">
        <v>3.5</v>
      </c>
      <c r="R51" s="28" t="n">
        <v>20.5</v>
      </c>
      <c r="S51" s="28" t="n">
        <v>41.5</v>
      </c>
      <c r="T51" s="28" t="n">
        <v>11</v>
      </c>
      <c r="U51" s="28" t="n">
        <v>4.25</v>
      </c>
      <c r="V51" s="28" t="n">
        <v>10.55</v>
      </c>
      <c r="W51" s="28" t="n">
        <v>0</v>
      </c>
      <c r="X51" s="28" t="n">
        <v>0</v>
      </c>
      <c r="Y51" s="28" t="n">
        <v>0</v>
      </c>
      <c r="Z51" s="28" t="n">
        <v>0</v>
      </c>
      <c r="AA51" s="28" t="n">
        <v>0</v>
      </c>
      <c r="AB51" s="28"/>
      <c r="AC51" s="35" t="n">
        <f aca="false">SUM(G51:AB51)</f>
        <v>284.85</v>
      </c>
      <c r="AD51" s="4"/>
      <c r="AE51" s="20"/>
    </row>
    <row r="52" customFormat="false" ht="12.75" hidden="false" customHeight="false" outlineLevel="0" collapsed="false">
      <c r="A52" s="17"/>
      <c r="B52" s="17"/>
      <c r="C52" s="2" t="s">
        <v>19</v>
      </c>
      <c r="G52" s="27" t="n">
        <v>-89</v>
      </c>
      <c r="H52" s="27" t="n">
        <v>-37.3</v>
      </c>
      <c r="I52" s="27" t="n">
        <v>-0.489</v>
      </c>
      <c r="J52" s="27" t="n">
        <v>-45.574</v>
      </c>
      <c r="K52" s="27" t="n">
        <v>-143.808</v>
      </c>
      <c r="L52" s="27" t="n">
        <v>-153.3</v>
      </c>
      <c r="M52" s="27" t="n">
        <v>-35.5</v>
      </c>
      <c r="N52" s="27" t="n">
        <v>-5.75</v>
      </c>
      <c r="O52" s="27" t="n">
        <v>-4</v>
      </c>
      <c r="P52" s="27" t="n">
        <v>0</v>
      </c>
      <c r="Q52" s="27" t="n">
        <v>-35.3</v>
      </c>
      <c r="R52" s="27" t="n">
        <v>-126.75</v>
      </c>
      <c r="S52" s="27" t="n">
        <v>-112.6</v>
      </c>
      <c r="T52" s="27" t="n">
        <v>-40.5</v>
      </c>
      <c r="U52" s="27" t="n">
        <v>-158</v>
      </c>
      <c r="V52" s="27" t="n">
        <v>-27.75</v>
      </c>
      <c r="W52" s="27" t="n">
        <v>0</v>
      </c>
      <c r="X52" s="27" t="n">
        <v>0</v>
      </c>
      <c r="Y52" s="27" t="n">
        <v>0</v>
      </c>
      <c r="Z52" s="27" t="n">
        <v>0</v>
      </c>
      <c r="AA52" s="27" t="n">
        <v>0</v>
      </c>
      <c r="AB52" s="28"/>
      <c r="AC52" s="36" t="n">
        <f aca="false">SUM(G52:AB52)</f>
        <v>-1015.621</v>
      </c>
      <c r="AD52" s="4"/>
      <c r="AE52" s="20"/>
    </row>
    <row r="53" customFormat="false" ht="12.75" hidden="false" customHeight="false" outlineLevel="0" collapsed="false">
      <c r="A53" s="17"/>
      <c r="B53" s="17"/>
      <c r="C53" s="17" t="s">
        <v>29</v>
      </c>
      <c r="G53" s="28" t="n">
        <f aca="false">SUM(G51:G52)</f>
        <v>-89</v>
      </c>
      <c r="H53" s="28" t="n">
        <f aca="false">SUM(H51:H52)</f>
        <v>-37.3</v>
      </c>
      <c r="I53" s="28" t="n">
        <f aca="false">SUM(I51:I52)</f>
        <v>-0.489</v>
      </c>
      <c r="J53" s="28" t="n">
        <f aca="false">SUM(J51:J52)</f>
        <v>-45.574</v>
      </c>
      <c r="K53" s="28" t="n">
        <f aca="false">SUM(K51:K52)</f>
        <v>-141.808</v>
      </c>
      <c r="L53" s="28" t="n">
        <f aca="false">SUM(L51:L52)</f>
        <v>-142.05</v>
      </c>
      <c r="M53" s="28" t="n">
        <f aca="false">SUM(M51:M52)</f>
        <v>-21.25</v>
      </c>
      <c r="N53" s="28" t="n">
        <f aca="false">SUM(N51:N52)</f>
        <v>45.05</v>
      </c>
      <c r="O53" s="28" t="n">
        <f aca="false">SUM(O51:O52)</f>
        <v>95.5</v>
      </c>
      <c r="P53" s="28" t="n">
        <f aca="false">SUM(P51:P52)</f>
        <v>15.75</v>
      </c>
      <c r="Q53" s="28" t="n">
        <f aca="false">SUM(Q51:Q52)</f>
        <v>-31.8</v>
      </c>
      <c r="R53" s="28" t="n">
        <f aca="false">SUM(R51:R52)</f>
        <v>-106.25</v>
      </c>
      <c r="S53" s="28" t="n">
        <f aca="false">SUM(S51:S52)</f>
        <v>-71.1</v>
      </c>
      <c r="T53" s="28" t="n">
        <f aca="false">SUM(T51:T52)</f>
        <v>-29.5</v>
      </c>
      <c r="U53" s="28" t="n">
        <f aca="false">SUM(U51:U52)</f>
        <v>-153.75</v>
      </c>
      <c r="V53" s="28" t="n">
        <f aca="false">SUM(V51:V52)</f>
        <v>-17.2</v>
      </c>
      <c r="W53" s="28" t="n">
        <f aca="false">SUM(W51:W52)</f>
        <v>0</v>
      </c>
      <c r="X53" s="28" t="n">
        <f aca="false">SUM(X51:X52)</f>
        <v>0</v>
      </c>
      <c r="Y53" s="28" t="n">
        <f aca="false">SUM(Y51:Y52)</f>
        <v>0</v>
      </c>
      <c r="Z53" s="28" t="n">
        <f aca="false">SUM(Z51:Z52)</f>
        <v>0</v>
      </c>
      <c r="AA53" s="28" t="n">
        <f aca="false">SUM(AA51:AA52)</f>
        <v>0</v>
      </c>
      <c r="AB53" s="28"/>
      <c r="AC53" s="35" t="n">
        <f aca="false">SUM(AC51:AC52)</f>
        <v>-730.771</v>
      </c>
      <c r="AD53" s="4"/>
      <c r="AE53" s="20"/>
    </row>
    <row r="54" customFormat="false" ht="12.75" hidden="false" customHeight="false" outlineLevel="0" collapsed="false">
      <c r="A54" s="2"/>
      <c r="B54" s="17"/>
      <c r="G54" s="28"/>
      <c r="H54" s="28"/>
      <c r="I54" s="28"/>
      <c r="J54" s="28"/>
      <c r="K54" s="28"/>
      <c r="L54" s="28"/>
      <c r="M54" s="28"/>
      <c r="N54" s="28"/>
      <c r="O54" s="28"/>
      <c r="P54" s="28"/>
      <c r="Q54" s="28"/>
      <c r="R54" s="28"/>
      <c r="S54" s="28"/>
      <c r="T54" s="28"/>
      <c r="U54" s="28"/>
      <c r="V54" s="28"/>
      <c r="W54" s="28"/>
      <c r="X54" s="28"/>
      <c r="Y54" s="28"/>
      <c r="Z54" s="28"/>
      <c r="AA54" s="28"/>
      <c r="AB54" s="28"/>
      <c r="AC54" s="35"/>
      <c r="AD54" s="4"/>
      <c r="AE54" s="19"/>
    </row>
    <row r="55" customFormat="false" ht="12.75" hidden="true" customHeight="false" outlineLevel="0" collapsed="false">
      <c r="A55" s="2"/>
      <c r="B55" s="17" t="s">
        <v>30</v>
      </c>
      <c r="G55" s="28"/>
      <c r="H55" s="28"/>
      <c r="I55" s="28"/>
      <c r="J55" s="28"/>
      <c r="K55" s="28"/>
      <c r="L55" s="28"/>
      <c r="M55" s="28"/>
      <c r="N55" s="28"/>
      <c r="O55" s="28"/>
      <c r="P55" s="28"/>
      <c r="Q55" s="28"/>
      <c r="R55" s="28"/>
      <c r="S55" s="28"/>
      <c r="T55" s="28"/>
      <c r="U55" s="28"/>
      <c r="V55" s="28"/>
      <c r="W55" s="28"/>
      <c r="X55" s="28"/>
      <c r="Y55" s="28"/>
      <c r="Z55" s="28"/>
      <c r="AA55" s="28"/>
      <c r="AB55" s="28"/>
      <c r="AC55" s="35"/>
      <c r="AD55" s="4"/>
      <c r="AE55" s="19"/>
    </row>
    <row r="56" customFormat="false" ht="12.75" hidden="true" customHeight="false" outlineLevel="0" collapsed="false">
      <c r="A56" s="2"/>
      <c r="B56" s="17"/>
      <c r="C56" s="2" t="s">
        <v>18</v>
      </c>
      <c r="G56" s="28" t="n">
        <f aca="false">G46+G51</f>
        <v>2.126</v>
      </c>
      <c r="H56" s="28" t="n">
        <f aca="false">H46+H51</f>
        <v>184.625</v>
      </c>
      <c r="I56" s="28" t="n">
        <f aca="false">I46+I51</f>
        <v>45.41</v>
      </c>
      <c r="J56" s="28" t="n">
        <f aca="false">J46+J51</f>
        <v>3.31</v>
      </c>
      <c r="K56" s="28" t="n">
        <f aca="false">K46+K51</f>
        <v>66.015</v>
      </c>
      <c r="L56" s="28" t="n">
        <f aca="false">L46+L51</f>
        <v>149.024</v>
      </c>
      <c r="M56" s="28" t="n">
        <f aca="false">M46+M51</f>
        <v>210.08</v>
      </c>
      <c r="N56" s="28" t="n">
        <f aca="false">N46+N51</f>
        <v>72.2</v>
      </c>
      <c r="O56" s="28" t="n">
        <f aca="false">O46+O51</f>
        <v>172.796</v>
      </c>
      <c r="P56" s="28" t="n">
        <f aca="false">P46+P51</f>
        <v>105.44</v>
      </c>
      <c r="Q56" s="28" t="n">
        <f aca="false">Q46+Q51</f>
        <v>128.95</v>
      </c>
      <c r="R56" s="28" t="n">
        <f aca="false">R46+R51</f>
        <v>111.5</v>
      </c>
      <c r="S56" s="28" t="n">
        <f aca="false">S46+S51</f>
        <v>125.29</v>
      </c>
      <c r="T56" s="28" t="n">
        <f aca="false">T46+T51</f>
        <v>135.46</v>
      </c>
      <c r="U56" s="28" t="n">
        <f aca="false">U46+U51</f>
        <v>48.9</v>
      </c>
      <c r="V56" s="28" t="n">
        <f aca="false">V46+V51</f>
        <v>142.15</v>
      </c>
      <c r="W56" s="28" t="n">
        <f aca="false">W46+W51</f>
        <v>0</v>
      </c>
      <c r="X56" s="28" t="n">
        <f aca="false">X46+X51</f>
        <v>0</v>
      </c>
      <c r="Y56" s="28" t="n">
        <f aca="false">Y46+Y51</f>
        <v>0</v>
      </c>
      <c r="Z56" s="28" t="n">
        <f aca="false">Z46+Z51</f>
        <v>0</v>
      </c>
      <c r="AA56" s="28" t="n">
        <f aca="false">AA46+AA51</f>
        <v>0</v>
      </c>
      <c r="AB56" s="28"/>
      <c r="AC56" s="35" t="n">
        <f aca="false">AC46+AC51</f>
        <v>1703.276</v>
      </c>
      <c r="AD56" s="4"/>
      <c r="AE56" s="19"/>
    </row>
    <row r="57" customFormat="false" ht="12.75" hidden="true" customHeight="false" outlineLevel="0" collapsed="false">
      <c r="A57" s="2"/>
      <c r="B57" s="17"/>
      <c r="C57" s="2" t="s">
        <v>19</v>
      </c>
      <c r="G57" s="27" t="n">
        <f aca="false">G47+G52</f>
        <v>-115.7</v>
      </c>
      <c r="H57" s="27" t="n">
        <f aca="false">H47+H52</f>
        <v>-194.175</v>
      </c>
      <c r="I57" s="27" t="n">
        <f aca="false">I47+I52</f>
        <v>-78.684</v>
      </c>
      <c r="J57" s="27" t="n">
        <f aca="false">J47+J52</f>
        <v>-174.274</v>
      </c>
      <c r="K57" s="27" t="n">
        <f aca="false">K47+K52</f>
        <v>-153.234</v>
      </c>
      <c r="L57" s="27" t="n">
        <f aca="false">L47+L52</f>
        <v>-233.727</v>
      </c>
      <c r="M57" s="27" t="n">
        <f aca="false">M47+M52</f>
        <v>-103.588</v>
      </c>
      <c r="N57" s="27" t="n">
        <f aca="false">N47+N52</f>
        <v>-136.512</v>
      </c>
      <c r="O57" s="27" t="n">
        <f aca="false">O47+O52</f>
        <v>-168.64</v>
      </c>
      <c r="P57" s="27" t="n">
        <f aca="false">P47+P52</f>
        <v>-159.91</v>
      </c>
      <c r="Q57" s="27" t="n">
        <f aca="false">Q47+Q52</f>
        <v>-68.4</v>
      </c>
      <c r="R57" s="27" t="n">
        <f aca="false">R47+R52</f>
        <v>-153.87</v>
      </c>
      <c r="S57" s="27" t="n">
        <f aca="false">S47+S52</f>
        <v>-176.1</v>
      </c>
      <c r="T57" s="27" t="n">
        <f aca="false">T47+T52</f>
        <v>-136.115</v>
      </c>
      <c r="U57" s="27" t="n">
        <f aca="false">U47+U52</f>
        <v>-178.448</v>
      </c>
      <c r="V57" s="27" t="n">
        <f aca="false">V47+V52</f>
        <v>-164.93</v>
      </c>
      <c r="W57" s="27" t="n">
        <f aca="false">W47+W52</f>
        <v>0</v>
      </c>
      <c r="X57" s="27" t="n">
        <f aca="false">X47+X52</f>
        <v>0</v>
      </c>
      <c r="Y57" s="27" t="n">
        <f aca="false">Y47+Y52</f>
        <v>0</v>
      </c>
      <c r="Z57" s="27" t="n">
        <f aca="false">Z47+Z52</f>
        <v>0</v>
      </c>
      <c r="AA57" s="27" t="n">
        <f aca="false">AA47+AA52</f>
        <v>0</v>
      </c>
      <c r="AB57" s="28"/>
      <c r="AC57" s="36" t="n">
        <f aca="false">AC47+AC52</f>
        <v>-2396.307</v>
      </c>
      <c r="AD57" s="4"/>
      <c r="AE57" s="19"/>
    </row>
    <row r="58" customFormat="false" ht="12.75" hidden="false" customHeight="false" outlineLevel="0" collapsed="false">
      <c r="A58" s="2"/>
      <c r="C58" s="17" t="s">
        <v>31</v>
      </c>
      <c r="G58" s="28" t="n">
        <f aca="false">SUM(G56:G57)</f>
        <v>-113.574</v>
      </c>
      <c r="H58" s="28" t="n">
        <f aca="false">SUM(H56:H57)</f>
        <v>-9.55000000000001</v>
      </c>
      <c r="I58" s="28" t="n">
        <f aca="false">SUM(I56:I57)</f>
        <v>-33.274</v>
      </c>
      <c r="J58" s="28" t="n">
        <f aca="false">SUM(J56:J57)</f>
        <v>-170.964</v>
      </c>
      <c r="K58" s="28" t="n">
        <f aca="false">SUM(K56:K57)</f>
        <v>-87.219</v>
      </c>
      <c r="L58" s="28" t="n">
        <f aca="false">SUM(L56:L57)</f>
        <v>-84.703</v>
      </c>
      <c r="M58" s="28" t="n">
        <f aca="false">SUM(M56:M57)</f>
        <v>106.492</v>
      </c>
      <c r="N58" s="28" t="n">
        <f aca="false">SUM(N56:N57)</f>
        <v>-64.312</v>
      </c>
      <c r="O58" s="28" t="n">
        <f aca="false">SUM(O56:O57)</f>
        <v>4.15600000000001</v>
      </c>
      <c r="P58" s="28" t="n">
        <f aca="false">SUM(P56:P57)</f>
        <v>-54.47</v>
      </c>
      <c r="Q58" s="28" t="n">
        <f aca="false">SUM(Q56:Q57)</f>
        <v>60.55</v>
      </c>
      <c r="R58" s="28" t="n">
        <f aca="false">SUM(R56:R57)</f>
        <v>-42.37</v>
      </c>
      <c r="S58" s="28" t="n">
        <f aca="false">SUM(S56:S57)</f>
        <v>-50.81</v>
      </c>
      <c r="T58" s="28" t="n">
        <f aca="false">SUM(T56:T57)</f>
        <v>-0.65500000000003</v>
      </c>
      <c r="U58" s="28" t="n">
        <f aca="false">SUM(U56:U57)</f>
        <v>-129.548</v>
      </c>
      <c r="V58" s="28" t="n">
        <f aca="false">SUM(V56:V57)</f>
        <v>-22.78</v>
      </c>
      <c r="W58" s="28" t="n">
        <f aca="false">SUM(W56:W57)</f>
        <v>0</v>
      </c>
      <c r="X58" s="28" t="n">
        <f aca="false">SUM(X56:X57)</f>
        <v>0</v>
      </c>
      <c r="Y58" s="28" t="n">
        <f aca="false">SUM(Y56:Y57)</f>
        <v>0</v>
      </c>
      <c r="Z58" s="28" t="n">
        <f aca="false">SUM(Z56:Z57)</f>
        <v>0</v>
      </c>
      <c r="AA58" s="28" t="n">
        <f aca="false">SUM(AA56:AA57)</f>
        <v>0</v>
      </c>
      <c r="AB58" s="28"/>
      <c r="AC58" s="35" t="n">
        <f aca="false">SUM(AC56:AC57)</f>
        <v>-693.031</v>
      </c>
      <c r="AD58" s="4"/>
      <c r="AE58" s="19"/>
    </row>
    <row r="59" customFormat="false" ht="12.75" hidden="false" customHeight="false" outlineLevel="0" collapsed="false">
      <c r="A59" s="2"/>
      <c r="B59" s="17"/>
      <c r="G59" s="28"/>
      <c r="H59" s="28"/>
      <c r="I59" s="28"/>
      <c r="J59" s="28"/>
      <c r="K59" s="28"/>
      <c r="L59" s="28"/>
      <c r="M59" s="28"/>
      <c r="N59" s="28"/>
      <c r="O59" s="28"/>
      <c r="P59" s="28"/>
      <c r="Q59" s="28"/>
      <c r="R59" s="28"/>
      <c r="S59" s="28"/>
      <c r="T59" s="28"/>
      <c r="U59" s="28"/>
      <c r="V59" s="28"/>
      <c r="W59" s="28"/>
      <c r="X59" s="28"/>
      <c r="Y59" s="28"/>
      <c r="Z59" s="28"/>
      <c r="AA59" s="28"/>
      <c r="AB59" s="28"/>
      <c r="AC59" s="35"/>
      <c r="AD59" s="4"/>
      <c r="AE59" s="19"/>
    </row>
    <row r="60" customFormat="false" ht="12.75" hidden="true" customHeight="false" outlineLevel="0" collapsed="false">
      <c r="A60" s="2"/>
      <c r="B60" s="17" t="s">
        <v>32</v>
      </c>
      <c r="G60" s="28"/>
      <c r="H60" s="28"/>
      <c r="I60" s="28"/>
      <c r="J60" s="28"/>
      <c r="K60" s="28"/>
      <c r="L60" s="28"/>
      <c r="M60" s="28"/>
      <c r="N60" s="28"/>
      <c r="O60" s="28"/>
      <c r="P60" s="28"/>
      <c r="Q60" s="28"/>
      <c r="R60" s="28"/>
      <c r="S60" s="28"/>
      <c r="T60" s="28"/>
      <c r="U60" s="28"/>
      <c r="V60" s="28"/>
      <c r="W60" s="28"/>
      <c r="X60" s="28"/>
      <c r="Y60" s="28"/>
      <c r="Z60" s="28"/>
      <c r="AA60" s="28"/>
      <c r="AB60" s="28"/>
      <c r="AC60" s="35"/>
      <c r="AD60" s="4"/>
      <c r="AE60" s="19"/>
    </row>
    <row r="61" customFormat="false" ht="12.75" hidden="true" customHeight="false" outlineLevel="0" collapsed="false">
      <c r="A61" s="17"/>
      <c r="B61" s="17"/>
      <c r="C61" s="2" t="s">
        <v>18</v>
      </c>
      <c r="G61" s="28" t="n">
        <f aca="false">G41+G56</f>
        <v>14.387</v>
      </c>
      <c r="H61" s="28" t="n">
        <f aca="false">H41+H56</f>
        <v>190.183</v>
      </c>
      <c r="I61" s="28" t="n">
        <f aca="false">I41+I56</f>
        <v>52.081</v>
      </c>
      <c r="J61" s="28" t="n">
        <f aca="false">J41+J56</f>
        <v>12.082</v>
      </c>
      <c r="K61" s="28" t="n">
        <f aca="false">K41+K56</f>
        <v>71.15</v>
      </c>
      <c r="L61" s="28" t="n">
        <f aca="false">L41+L56</f>
        <v>154.224</v>
      </c>
      <c r="M61" s="28" t="n">
        <f aca="false">M41+M56</f>
        <v>214.915</v>
      </c>
      <c r="N61" s="28" t="n">
        <f aca="false">N41+N56</f>
        <v>82.641</v>
      </c>
      <c r="O61" s="28" t="n">
        <f aca="false">O41+O56</f>
        <v>184.332</v>
      </c>
      <c r="P61" s="28" t="n">
        <f aca="false">P41+P56</f>
        <v>119.367</v>
      </c>
      <c r="Q61" s="28" t="n">
        <f aca="false">Q41+Q56</f>
        <v>143.067</v>
      </c>
      <c r="R61" s="28" t="n">
        <f aca="false">R41+R56</f>
        <v>121.111</v>
      </c>
      <c r="S61" s="28" t="n">
        <f aca="false">S41+S56</f>
        <v>134.761</v>
      </c>
      <c r="T61" s="28" t="n">
        <f aca="false">T41+T56</f>
        <v>146.756</v>
      </c>
      <c r="U61" s="28" t="n">
        <f aca="false">U41+U56</f>
        <v>83.304</v>
      </c>
      <c r="V61" s="28" t="n">
        <f aca="false">V41+V56</f>
        <v>143.755</v>
      </c>
      <c r="W61" s="28" t="n">
        <f aca="false">W41+W56</f>
        <v>0</v>
      </c>
      <c r="X61" s="28" t="n">
        <f aca="false">X41+X56</f>
        <v>0</v>
      </c>
      <c r="Y61" s="28" t="n">
        <f aca="false">Y41+Y56</f>
        <v>0</v>
      </c>
      <c r="Z61" s="28" t="n">
        <f aca="false">Z41+Z56</f>
        <v>0</v>
      </c>
      <c r="AA61" s="28" t="n">
        <f aca="false">AA41+AA56</f>
        <v>0</v>
      </c>
      <c r="AB61" s="28"/>
      <c r="AC61" s="35" t="n">
        <f aca="false">AC41+AC56</f>
        <v>1868.116</v>
      </c>
      <c r="AD61" s="4"/>
      <c r="AE61" s="26" t="n">
        <v>2322.543</v>
      </c>
    </row>
    <row r="62" customFormat="false" ht="12.75" hidden="true" customHeight="false" outlineLevel="0" collapsed="false">
      <c r="C62" s="2" t="s">
        <v>19</v>
      </c>
      <c r="G62" s="27" t="n">
        <f aca="false">G42+G57</f>
        <v>-128.01</v>
      </c>
      <c r="H62" s="27" t="n">
        <f aca="false">H42+H57</f>
        <v>-205.464</v>
      </c>
      <c r="I62" s="27" t="n">
        <f aca="false">I42+I57</f>
        <v>-88.305</v>
      </c>
      <c r="J62" s="27" t="n">
        <f aca="false">J42+J57</f>
        <v>-183.674</v>
      </c>
      <c r="K62" s="27" t="n">
        <f aca="false">K42+K57</f>
        <v>-161.229</v>
      </c>
      <c r="L62" s="27" t="n">
        <f aca="false">L42+L57</f>
        <v>-236.016</v>
      </c>
      <c r="M62" s="27" t="n">
        <f aca="false">M42+M57</f>
        <v>-122.673</v>
      </c>
      <c r="N62" s="27" t="n">
        <f aca="false">N42+N57</f>
        <v>-160.352</v>
      </c>
      <c r="O62" s="27" t="n">
        <f aca="false">O42+O57</f>
        <v>-184.099</v>
      </c>
      <c r="P62" s="27" t="n">
        <f aca="false">P42+P57</f>
        <v>-168.192</v>
      </c>
      <c r="Q62" s="27" t="n">
        <f aca="false">Q42+Q57</f>
        <v>-71.038</v>
      </c>
      <c r="R62" s="27" t="n">
        <f aca="false">R42+R57</f>
        <v>-155.357</v>
      </c>
      <c r="S62" s="27" t="n">
        <f aca="false">S42+S57</f>
        <v>-182.462</v>
      </c>
      <c r="T62" s="27" t="n">
        <f aca="false">T42+T57</f>
        <v>-155.446</v>
      </c>
      <c r="U62" s="27" t="n">
        <f aca="false">U42+U57</f>
        <v>-201.919</v>
      </c>
      <c r="V62" s="27" t="n">
        <f aca="false">V42+V57</f>
        <v>-169.96</v>
      </c>
      <c r="W62" s="27" t="n">
        <f aca="false">W42+W57</f>
        <v>0</v>
      </c>
      <c r="X62" s="27" t="n">
        <f aca="false">X42+X57</f>
        <v>0</v>
      </c>
      <c r="Y62" s="27" t="n">
        <f aca="false">Y42+Y57</f>
        <v>0</v>
      </c>
      <c r="Z62" s="27" t="n">
        <f aca="false">Z42+Z57</f>
        <v>0</v>
      </c>
      <c r="AA62" s="27" t="n">
        <f aca="false">AA42+AA57</f>
        <v>0</v>
      </c>
      <c r="AB62" s="28"/>
      <c r="AC62" s="36" t="n">
        <f aca="false">AC42+AC57</f>
        <v>-2574.196</v>
      </c>
      <c r="AD62" s="4"/>
      <c r="AE62" s="30" t="n">
        <v>-2750.362</v>
      </c>
    </row>
    <row r="63" customFormat="false" ht="12.75" hidden="false" customHeight="false" outlineLevel="0" collapsed="false">
      <c r="B63" s="2"/>
      <c r="C63" s="17" t="s">
        <v>32</v>
      </c>
      <c r="G63" s="28" t="n">
        <f aca="false">SUM(G61:G62)</f>
        <v>-113.623</v>
      </c>
      <c r="H63" s="28" t="n">
        <f aca="false">SUM(H61:H62)</f>
        <v>-15.281</v>
      </c>
      <c r="I63" s="28" t="n">
        <f aca="false">SUM(I61:I62)</f>
        <v>-36.224</v>
      </c>
      <c r="J63" s="28" t="n">
        <f aca="false">SUM(J61:J62)</f>
        <v>-171.592</v>
      </c>
      <c r="K63" s="28" t="n">
        <f aca="false">SUM(K61:K62)</f>
        <v>-90.079</v>
      </c>
      <c r="L63" s="28" t="n">
        <f aca="false">SUM(L61:L62)</f>
        <v>-81.792</v>
      </c>
      <c r="M63" s="28" t="n">
        <f aca="false">SUM(M61:M62)</f>
        <v>92.242</v>
      </c>
      <c r="N63" s="28" t="n">
        <f aca="false">SUM(N61:N62)</f>
        <v>-77.711</v>
      </c>
      <c r="O63" s="28" t="n">
        <f aca="false">SUM(O61:O62)</f>
        <v>0.233000000000004</v>
      </c>
      <c r="P63" s="28" t="n">
        <f aca="false">SUM(P61:P62)</f>
        <v>-48.825</v>
      </c>
      <c r="Q63" s="28" t="n">
        <f aca="false">SUM(Q61:Q62)</f>
        <v>72.029</v>
      </c>
      <c r="R63" s="28" t="n">
        <f aca="false">SUM(R61:R62)</f>
        <v>-34.246</v>
      </c>
      <c r="S63" s="28" t="n">
        <f aca="false">SUM(S61:S62)</f>
        <v>-47.701</v>
      </c>
      <c r="T63" s="28" t="n">
        <f aca="false">SUM(T61:T62)</f>
        <v>-8.69000000000003</v>
      </c>
      <c r="U63" s="28" t="n">
        <f aca="false">SUM(U61:U62)</f>
        <v>-118.615</v>
      </c>
      <c r="V63" s="28" t="n">
        <f aca="false">SUM(V61:V62)</f>
        <v>-26.205</v>
      </c>
      <c r="W63" s="28" t="n">
        <f aca="false">-6.677-116.8</f>
        <v>-123.477</v>
      </c>
      <c r="X63" s="28" t="n">
        <f aca="false">SUM(X61:X62)</f>
        <v>0</v>
      </c>
      <c r="Y63" s="28" t="n">
        <f aca="false">SUM(Y61:Y62)</f>
        <v>0</v>
      </c>
      <c r="Z63" s="28" t="n">
        <f aca="false">SUM(Z61:Z62)</f>
        <v>0</v>
      </c>
      <c r="AA63" s="28" t="n">
        <f aca="false">SUM(AA61:AA62)</f>
        <v>0</v>
      </c>
      <c r="AB63" s="28"/>
      <c r="AC63" s="35" t="n">
        <f aca="false">SUM(AC61:AC62)-123.5</f>
        <v>-829.58</v>
      </c>
      <c r="AD63" s="4"/>
      <c r="AE63" s="20" t="n">
        <v>-427.819</v>
      </c>
    </row>
    <row r="64" customFormat="false" ht="12.75" hidden="false" customHeight="false" outlineLevel="0" collapsed="false">
      <c r="A64" s="17"/>
      <c r="G64" s="28"/>
      <c r="H64" s="28"/>
      <c r="I64" s="28"/>
      <c r="J64" s="28"/>
      <c r="K64" s="28"/>
      <c r="L64" s="28"/>
      <c r="M64" s="28"/>
      <c r="N64" s="28"/>
      <c r="O64" s="28"/>
      <c r="P64" s="28"/>
      <c r="Q64" s="28"/>
      <c r="R64" s="28"/>
      <c r="S64" s="28"/>
      <c r="T64" s="28"/>
      <c r="U64" s="28"/>
      <c r="V64" s="28"/>
      <c r="W64" s="28"/>
      <c r="X64" s="28"/>
      <c r="Y64" s="28"/>
      <c r="Z64" s="28"/>
      <c r="AA64" s="28"/>
      <c r="AB64" s="28"/>
      <c r="AC64" s="35"/>
      <c r="AD64" s="4"/>
      <c r="AE64" s="20"/>
    </row>
    <row r="65" customFormat="false" ht="12.75" hidden="true" customHeight="false" outlineLevel="0" collapsed="false">
      <c r="A65" s="17" t="s">
        <v>33</v>
      </c>
      <c r="G65" s="28"/>
      <c r="H65" s="28"/>
      <c r="I65" s="28"/>
      <c r="J65" s="28"/>
      <c r="K65" s="28"/>
      <c r="L65" s="28"/>
      <c r="M65" s="28"/>
      <c r="N65" s="28"/>
      <c r="O65" s="28"/>
      <c r="P65" s="28"/>
      <c r="Q65" s="28"/>
      <c r="R65" s="28"/>
      <c r="S65" s="28"/>
      <c r="T65" s="28"/>
      <c r="U65" s="28"/>
      <c r="V65" s="28"/>
      <c r="W65" s="28"/>
      <c r="X65" s="28"/>
      <c r="Y65" s="28"/>
      <c r="Z65" s="28"/>
      <c r="AA65" s="28"/>
      <c r="AB65" s="28"/>
      <c r="AC65" s="35"/>
      <c r="AD65" s="4"/>
      <c r="AE65" s="20"/>
    </row>
    <row r="66" customFormat="false" ht="12.75" hidden="true" customHeight="false" outlineLevel="0" collapsed="false">
      <c r="A66" s="2"/>
      <c r="C66" s="2" t="s">
        <v>34</v>
      </c>
      <c r="G66" s="28" t="n">
        <v>0</v>
      </c>
      <c r="H66" s="28" t="n">
        <v>0</v>
      </c>
      <c r="I66" s="28" t="n">
        <v>0</v>
      </c>
      <c r="J66" s="28" t="n">
        <v>0</v>
      </c>
      <c r="K66" s="28" t="n">
        <v>0</v>
      </c>
      <c r="L66" s="28" t="n">
        <v>0</v>
      </c>
      <c r="M66" s="28" t="n">
        <v>0</v>
      </c>
      <c r="N66" s="28" t="n">
        <v>0</v>
      </c>
      <c r="O66" s="28" t="n">
        <v>0</v>
      </c>
      <c r="P66" s="28" t="n">
        <v>0</v>
      </c>
      <c r="Q66" s="28" t="n">
        <v>0</v>
      </c>
      <c r="R66" s="28" t="n">
        <v>0</v>
      </c>
      <c r="S66" s="28" t="n">
        <v>0</v>
      </c>
      <c r="T66" s="28" t="n">
        <v>0</v>
      </c>
      <c r="U66" s="28" t="n">
        <v>0</v>
      </c>
      <c r="V66" s="28" t="n">
        <v>0</v>
      </c>
      <c r="W66" s="28" t="n">
        <v>0</v>
      </c>
      <c r="X66" s="28" t="n">
        <v>0</v>
      </c>
      <c r="Y66" s="28" t="n">
        <v>0</v>
      </c>
      <c r="Z66" s="28" t="n">
        <v>0</v>
      </c>
      <c r="AA66" s="28" t="n">
        <v>0</v>
      </c>
      <c r="AB66" s="28"/>
      <c r="AC66" s="35" t="n">
        <f aca="false">SUM(G66:AB66)</f>
        <v>0</v>
      </c>
      <c r="AD66" s="4"/>
      <c r="AE66" s="26" t="n">
        <v>781.468</v>
      </c>
    </row>
    <row r="67" customFormat="false" ht="12.75" hidden="true" customHeight="false" outlineLevel="0" collapsed="false">
      <c r="A67" s="2"/>
      <c r="C67" s="2" t="s">
        <v>35</v>
      </c>
      <c r="G67" s="27" t="n">
        <v>0</v>
      </c>
      <c r="H67" s="27" t="n">
        <v>0</v>
      </c>
      <c r="I67" s="27" t="n">
        <v>0</v>
      </c>
      <c r="J67" s="27" t="n">
        <v>0</v>
      </c>
      <c r="K67" s="27" t="n">
        <v>0</v>
      </c>
      <c r="L67" s="27" t="n">
        <v>0</v>
      </c>
      <c r="M67" s="27" t="n">
        <v>0</v>
      </c>
      <c r="N67" s="27" t="n">
        <v>0</v>
      </c>
      <c r="O67" s="27" t="n">
        <v>0</v>
      </c>
      <c r="P67" s="27" t="n">
        <v>0</v>
      </c>
      <c r="Q67" s="27" t="n">
        <v>0</v>
      </c>
      <c r="R67" s="27" t="n">
        <v>0</v>
      </c>
      <c r="S67" s="27" t="n">
        <v>0</v>
      </c>
      <c r="T67" s="27" t="n">
        <v>0</v>
      </c>
      <c r="U67" s="27" t="n">
        <v>0</v>
      </c>
      <c r="V67" s="27" t="n">
        <v>0</v>
      </c>
      <c r="W67" s="27" t="n">
        <v>0</v>
      </c>
      <c r="X67" s="27" t="n">
        <v>0</v>
      </c>
      <c r="Y67" s="27" t="n">
        <v>0</v>
      </c>
      <c r="Z67" s="27" t="n">
        <v>0</v>
      </c>
      <c r="AA67" s="27" t="n">
        <v>0</v>
      </c>
      <c r="AB67" s="28"/>
      <c r="AC67" s="36" t="n">
        <f aca="false">SUM(G67:AB67)</f>
        <v>0</v>
      </c>
      <c r="AD67" s="4"/>
      <c r="AE67" s="30" t="n">
        <v>-3.545</v>
      </c>
    </row>
    <row r="68" customFormat="false" ht="12.75" hidden="true" customHeight="false" outlineLevel="0" collapsed="false">
      <c r="A68" s="2"/>
      <c r="G68" s="28" t="n">
        <f aca="false">SUM(G66:G67)</f>
        <v>0</v>
      </c>
      <c r="H68" s="28" t="n">
        <f aca="false">SUM(H66:H67)</f>
        <v>0</v>
      </c>
      <c r="I68" s="28" t="n">
        <f aca="false">SUM(I66:I67)</f>
        <v>0</v>
      </c>
      <c r="J68" s="28" t="n">
        <f aca="false">SUM(J66:J67)</f>
        <v>0</v>
      </c>
      <c r="K68" s="28" t="n">
        <f aca="false">SUM(K66:K67)</f>
        <v>0</v>
      </c>
      <c r="L68" s="28" t="n">
        <f aca="false">SUM(L66:L67)</f>
        <v>0</v>
      </c>
      <c r="M68" s="28" t="n">
        <f aca="false">SUM(M66:M67)</f>
        <v>0</v>
      </c>
      <c r="N68" s="28" t="n">
        <f aca="false">SUM(N66:N67)</f>
        <v>0</v>
      </c>
      <c r="O68" s="28" t="n">
        <f aca="false">SUM(O66:O67)</f>
        <v>0</v>
      </c>
      <c r="P68" s="28" t="n">
        <f aca="false">SUM(P66:P67)</f>
        <v>0</v>
      </c>
      <c r="Q68" s="28" t="n">
        <f aca="false">SUM(Q66:Q67)</f>
        <v>0</v>
      </c>
      <c r="R68" s="28" t="n">
        <f aca="false">SUM(R66:R67)</f>
        <v>0</v>
      </c>
      <c r="S68" s="28" t="n">
        <f aca="false">SUM(S66:S67)</f>
        <v>0</v>
      </c>
      <c r="T68" s="28" t="n">
        <f aca="false">SUM(T66:T67)</f>
        <v>0</v>
      </c>
      <c r="U68" s="28" t="n">
        <f aca="false">SUM(U66:U67)</f>
        <v>0</v>
      </c>
      <c r="V68" s="28" t="n">
        <f aca="false">SUM(V66:V67)</f>
        <v>0</v>
      </c>
      <c r="W68" s="28" t="n">
        <f aca="false">SUM(W66:W67)</f>
        <v>0</v>
      </c>
      <c r="X68" s="28" t="n">
        <f aca="false">SUM(X66:X67)</f>
        <v>0</v>
      </c>
      <c r="Y68" s="28" t="n">
        <f aca="false">SUM(Y66:Y67)</f>
        <v>0</v>
      </c>
      <c r="Z68" s="28" t="n">
        <f aca="false">SUM(Z66:Z67)</f>
        <v>0</v>
      </c>
      <c r="AA68" s="28" t="n">
        <f aca="false">SUM(AA66:AA67)</f>
        <v>0</v>
      </c>
      <c r="AB68" s="28"/>
      <c r="AC68" s="35" t="n">
        <f aca="false">SUM(AC66:AC67)</f>
        <v>0</v>
      </c>
      <c r="AD68" s="4"/>
      <c r="AE68" s="34" t="n">
        <v>777.923</v>
      </c>
    </row>
    <row r="69" customFormat="false" ht="12.75" hidden="true" customHeight="false" outlineLevel="0" collapsed="false">
      <c r="A69" s="17"/>
      <c r="G69" s="28"/>
      <c r="H69" s="28"/>
      <c r="I69" s="28"/>
      <c r="J69" s="28"/>
      <c r="K69" s="28"/>
      <c r="L69" s="28"/>
      <c r="M69" s="28"/>
      <c r="N69" s="28"/>
      <c r="O69" s="28"/>
      <c r="P69" s="28"/>
      <c r="Q69" s="28"/>
      <c r="R69" s="28"/>
      <c r="S69" s="28"/>
      <c r="T69" s="28"/>
      <c r="U69" s="28"/>
      <c r="V69" s="28"/>
      <c r="W69" s="28"/>
      <c r="X69" s="28"/>
      <c r="Y69" s="28"/>
      <c r="Z69" s="28"/>
      <c r="AA69" s="28"/>
      <c r="AB69" s="28"/>
      <c r="AC69" s="35"/>
      <c r="AD69" s="4"/>
      <c r="AE69" s="20"/>
    </row>
    <row r="70" customFormat="false" ht="12.75" hidden="false" customHeight="false" outlineLevel="0" collapsed="false">
      <c r="A70" s="17" t="s">
        <v>36</v>
      </c>
      <c r="B70" s="17"/>
      <c r="G70" s="28"/>
      <c r="H70" s="28"/>
      <c r="I70" s="28"/>
      <c r="J70" s="28"/>
      <c r="K70" s="28"/>
      <c r="L70" s="28"/>
      <c r="M70" s="28"/>
      <c r="N70" s="28"/>
      <c r="O70" s="28"/>
      <c r="P70" s="28"/>
      <c r="Q70" s="28"/>
      <c r="R70" s="28"/>
      <c r="S70" s="28"/>
      <c r="T70" s="28"/>
      <c r="U70" s="28"/>
      <c r="V70" s="28"/>
      <c r="W70" s="28"/>
      <c r="X70" s="28"/>
      <c r="Y70" s="28"/>
      <c r="Z70" s="28"/>
      <c r="AA70" s="28"/>
      <c r="AB70" s="28"/>
      <c r="AC70" s="35"/>
      <c r="AD70" s="4"/>
      <c r="AE70" s="19"/>
    </row>
    <row r="71" customFormat="false" ht="12.75" hidden="false" customHeight="false" outlineLevel="0" collapsed="false">
      <c r="A71" s="17"/>
      <c r="B71" s="1" t="s">
        <v>37</v>
      </c>
      <c r="G71" s="28"/>
      <c r="H71" s="28"/>
      <c r="I71" s="28"/>
      <c r="J71" s="28"/>
      <c r="K71" s="28"/>
      <c r="L71" s="28"/>
      <c r="M71" s="28"/>
      <c r="N71" s="28"/>
      <c r="O71" s="28"/>
      <c r="P71" s="28"/>
      <c r="Q71" s="28"/>
      <c r="R71" s="28"/>
      <c r="S71" s="28"/>
      <c r="T71" s="28"/>
      <c r="U71" s="28"/>
      <c r="V71" s="28"/>
      <c r="W71" s="28"/>
      <c r="X71" s="28"/>
      <c r="Y71" s="28"/>
      <c r="Z71" s="28"/>
      <c r="AA71" s="28"/>
      <c r="AB71" s="28"/>
      <c r="AC71" s="35"/>
      <c r="AD71" s="4"/>
      <c r="AE71" s="19"/>
    </row>
    <row r="72" customFormat="false" ht="12.75" hidden="false" customHeight="false" outlineLevel="0" collapsed="false">
      <c r="A72" s="17"/>
      <c r="D72" s="2" t="s">
        <v>38</v>
      </c>
      <c r="G72" s="28"/>
      <c r="H72" s="28"/>
      <c r="I72" s="28"/>
      <c r="J72" s="28"/>
      <c r="K72" s="28"/>
      <c r="L72" s="28"/>
      <c r="M72" s="28"/>
      <c r="N72" s="28"/>
      <c r="O72" s="28"/>
      <c r="P72" s="28"/>
      <c r="Q72" s="28"/>
      <c r="R72" s="28"/>
      <c r="S72" s="28"/>
      <c r="T72" s="28"/>
      <c r="U72" s="28"/>
      <c r="V72" s="28"/>
      <c r="W72" s="28"/>
      <c r="X72" s="28"/>
      <c r="Y72" s="28"/>
      <c r="Z72" s="28"/>
      <c r="AA72" s="28"/>
      <c r="AB72" s="28"/>
      <c r="AC72" s="35"/>
      <c r="AD72" s="4"/>
      <c r="AE72" s="19"/>
    </row>
    <row r="73" customFormat="false" ht="12.75" hidden="false" customHeight="false" outlineLevel="0" collapsed="false">
      <c r="A73" s="17"/>
      <c r="E73" s="2" t="s">
        <v>18</v>
      </c>
      <c r="G73" s="28" t="n">
        <v>18.697</v>
      </c>
      <c r="H73" s="28" t="n">
        <f aca="false">18.136+5.8</f>
        <v>23.936</v>
      </c>
      <c r="I73" s="28" t="n">
        <f aca="false">292.266-1.5</f>
        <v>290.766</v>
      </c>
      <c r="J73" s="28" t="n">
        <f aca="false">41.723+10.5</f>
        <v>52.223</v>
      </c>
      <c r="K73" s="28" t="n">
        <v>61.074</v>
      </c>
      <c r="L73" s="28" t="n">
        <v>137.939</v>
      </c>
      <c r="M73" s="28" t="n">
        <f aca="false">29.072+7.6-0.7</f>
        <v>35.972</v>
      </c>
      <c r="N73" s="28" t="n">
        <v>12.078</v>
      </c>
      <c r="O73" s="28" t="n">
        <f aca="false">13.456+3.7</f>
        <v>17.156</v>
      </c>
      <c r="P73" s="28" t="n">
        <v>33.8</v>
      </c>
      <c r="Q73" s="28" t="n">
        <f aca="false">168.485568-11.862008-123.7+0.1</f>
        <v>33.02356</v>
      </c>
      <c r="R73" s="28" t="n">
        <v>8.039</v>
      </c>
      <c r="S73" s="28" t="n">
        <f aca="false">9.762+3.6</f>
        <v>13.362</v>
      </c>
      <c r="T73" s="28" t="n">
        <f aca="false">4.658+7.1</f>
        <v>11.758</v>
      </c>
      <c r="U73" s="28" t="n">
        <f aca="false">19.466+1.4</f>
        <v>20.866</v>
      </c>
      <c r="V73" s="28" t="n">
        <f aca="false">46.192+3.4</f>
        <v>49.592</v>
      </c>
      <c r="W73" s="28" t="n">
        <v>0</v>
      </c>
      <c r="X73" s="28" t="n">
        <v>0</v>
      </c>
      <c r="Y73" s="28" t="n">
        <v>0</v>
      </c>
      <c r="Z73" s="28" t="n">
        <v>0</v>
      </c>
      <c r="AA73" s="28" t="n">
        <v>0</v>
      </c>
      <c r="AB73" s="28"/>
      <c r="AC73" s="35" t="n">
        <f aca="false">SUM(G73:AB73)</f>
        <v>820.28156</v>
      </c>
      <c r="AD73" s="4"/>
      <c r="AE73" s="19"/>
    </row>
    <row r="74" customFormat="false" ht="12.75" hidden="false" customHeight="false" outlineLevel="0" collapsed="false">
      <c r="A74" s="17"/>
      <c r="E74" s="2" t="s">
        <v>19</v>
      </c>
      <c r="G74" s="27" t="n">
        <f aca="false">-208.88+120.336-2.8</f>
        <v>-91.344</v>
      </c>
      <c r="H74" s="27" t="n">
        <f aca="false">-317.594+203.375</f>
        <v>-114.219</v>
      </c>
      <c r="I74" s="27" t="n">
        <f aca="false">-211.986+81.428+5.634</f>
        <v>-124.924</v>
      </c>
      <c r="J74" s="27" t="n">
        <f aca="false">-195.932+183.647</f>
        <v>-12.285</v>
      </c>
      <c r="K74" s="27" t="n">
        <f aca="false">-246.725+161.066+7.5</f>
        <v>-78.159</v>
      </c>
      <c r="L74" s="27" t="n">
        <f aca="false">-372.762+234.615-10.8</f>
        <v>-148.947</v>
      </c>
      <c r="M74" s="27" t="n">
        <f aca="false">-149.527+123.971</f>
        <v>-25.556</v>
      </c>
      <c r="N74" s="27" t="n">
        <f aca="false">-181.969+159.447-1.2</f>
        <v>-23.722</v>
      </c>
      <c r="O74" s="27" t="n">
        <f aca="false">-205.143+182.028</f>
        <v>-23.115</v>
      </c>
      <c r="P74" s="27" t="n">
        <f aca="false">-198.521+163.607-15.7</f>
        <v>-50.614</v>
      </c>
      <c r="Q74" s="27" t="n">
        <f aca="false">-76.456995+69.040671</f>
        <v>-7.416324</v>
      </c>
      <c r="R74" s="27" t="n">
        <f aca="false">-160.087+154.595-1</f>
        <v>-6.49199999999999</v>
      </c>
      <c r="S74" s="27" t="n">
        <f aca="false">-188.478+181.554</f>
        <v>-6.92400000000001</v>
      </c>
      <c r="T74" s="27" t="n">
        <f aca="false">-150.604+145.255</f>
        <v>-5.34900000000002</v>
      </c>
      <c r="U74" s="27" t="n">
        <f aca="false">-213.592+185.592</f>
        <v>-28</v>
      </c>
      <c r="V74" s="27" t="n">
        <f aca="false">-190.377+168.217</f>
        <v>-22.16</v>
      </c>
      <c r="W74" s="27" t="n">
        <v>-228.139</v>
      </c>
      <c r="X74" s="27" t="n">
        <v>0</v>
      </c>
      <c r="Y74" s="27" t="n">
        <v>0</v>
      </c>
      <c r="Z74" s="27" t="n">
        <v>0</v>
      </c>
      <c r="AA74" s="27" t="n">
        <v>0</v>
      </c>
      <c r="AB74" s="28"/>
      <c r="AC74" s="36" t="n">
        <f aca="false">SUM(G74:AB74)</f>
        <v>-997.365324</v>
      </c>
      <c r="AD74" s="4"/>
      <c r="AE74" s="19"/>
    </row>
    <row r="75" customFormat="false" ht="12.75" hidden="false" customHeight="false" outlineLevel="0" collapsed="false">
      <c r="A75" s="17"/>
      <c r="E75" s="2" t="s">
        <v>39</v>
      </c>
      <c r="G75" s="28" t="n">
        <f aca="false">SUM(G73:G74)</f>
        <v>-72.647</v>
      </c>
      <c r="H75" s="28" t="n">
        <f aca="false">SUM(H73:H74)</f>
        <v>-90.283</v>
      </c>
      <c r="I75" s="28" t="n">
        <f aca="false">SUM(I73:I74)</f>
        <v>165.842</v>
      </c>
      <c r="J75" s="28" t="n">
        <f aca="false">SUM(J73:J74)</f>
        <v>39.938</v>
      </c>
      <c r="K75" s="28" t="n">
        <f aca="false">SUM(K73:K74)</f>
        <v>-17.085</v>
      </c>
      <c r="L75" s="28" t="n">
        <f aca="false">SUM(L73:L74)</f>
        <v>-11.008</v>
      </c>
      <c r="M75" s="28" t="n">
        <f aca="false">SUM(M73:M74)</f>
        <v>10.416</v>
      </c>
      <c r="N75" s="28" t="n">
        <f aca="false">SUM(N73:N74)</f>
        <v>-11.644</v>
      </c>
      <c r="O75" s="28" t="n">
        <f aca="false">SUM(O73:O74)</f>
        <v>-5.95900000000001</v>
      </c>
      <c r="P75" s="28" t="n">
        <f aca="false">SUM(P73:P74)</f>
        <v>-16.814</v>
      </c>
      <c r="Q75" s="28" t="n">
        <f aca="false">SUM(Q73:Q74)</f>
        <v>25.607236</v>
      </c>
      <c r="R75" s="28" t="n">
        <f aca="false">SUM(R73:R74)</f>
        <v>1.54700000000001</v>
      </c>
      <c r="S75" s="28" t="n">
        <f aca="false">SUM(S73:S74)</f>
        <v>6.43799999999999</v>
      </c>
      <c r="T75" s="28" t="n">
        <f aca="false">SUM(T73:T74)</f>
        <v>6.40899999999998</v>
      </c>
      <c r="U75" s="28" t="n">
        <f aca="false">SUM(U73:U74)</f>
        <v>-7.134</v>
      </c>
      <c r="V75" s="28" t="n">
        <f aca="false">SUM(V73:V74)</f>
        <v>27.432</v>
      </c>
      <c r="W75" s="28" t="n">
        <f aca="false">SUM(W73:W74)</f>
        <v>-228.139</v>
      </c>
      <c r="X75" s="28" t="n">
        <f aca="false">SUM(X73:X74)</f>
        <v>0</v>
      </c>
      <c r="Y75" s="28" t="n">
        <f aca="false">SUM(Y73:Y74)</f>
        <v>0</v>
      </c>
      <c r="Z75" s="28" t="n">
        <f aca="false">SUM(Z73:Z74)</f>
        <v>0</v>
      </c>
      <c r="AA75" s="28" t="n">
        <f aca="false">SUM(AA73:AA74)</f>
        <v>0</v>
      </c>
      <c r="AB75" s="28"/>
      <c r="AC75" s="35" t="n">
        <f aca="false">SUM(G75:AB75)</f>
        <v>-177.083764</v>
      </c>
      <c r="AD75" s="4"/>
      <c r="AE75" s="19"/>
    </row>
    <row r="76" customFormat="false" ht="12.75" hidden="false" customHeight="false" outlineLevel="0" collapsed="false">
      <c r="A76" s="17"/>
      <c r="G76" s="28"/>
      <c r="H76" s="28"/>
      <c r="I76" s="28"/>
      <c r="J76" s="28"/>
      <c r="K76" s="28"/>
      <c r="L76" s="28"/>
      <c r="M76" s="28"/>
      <c r="N76" s="28"/>
      <c r="O76" s="28"/>
      <c r="P76" s="28"/>
      <c r="Q76" s="28"/>
      <c r="R76" s="28"/>
      <c r="S76" s="28"/>
      <c r="T76" s="28"/>
      <c r="U76" s="28"/>
      <c r="V76" s="28"/>
      <c r="W76" s="28"/>
      <c r="X76" s="28"/>
      <c r="Y76" s="28"/>
      <c r="Z76" s="28"/>
      <c r="AA76" s="28"/>
      <c r="AB76" s="28"/>
      <c r="AC76" s="35"/>
      <c r="AD76" s="4"/>
      <c r="AE76" s="19"/>
    </row>
    <row r="77" customFormat="false" ht="12.75" hidden="false" customHeight="false" outlineLevel="0" collapsed="false">
      <c r="A77" s="17"/>
      <c r="D77" s="2" t="s">
        <v>40</v>
      </c>
      <c r="G77" s="28"/>
      <c r="H77" s="28"/>
      <c r="I77" s="28"/>
      <c r="J77" s="28"/>
      <c r="K77" s="28"/>
      <c r="L77" s="28"/>
      <c r="M77" s="28"/>
      <c r="N77" s="28"/>
      <c r="O77" s="28"/>
      <c r="P77" s="28"/>
      <c r="Q77" s="28"/>
      <c r="R77" s="28"/>
      <c r="S77" s="28"/>
      <c r="T77" s="28"/>
      <c r="U77" s="28"/>
      <c r="V77" s="28"/>
      <c r="W77" s="28"/>
      <c r="X77" s="28"/>
      <c r="Y77" s="28"/>
      <c r="Z77" s="28"/>
      <c r="AA77" s="28"/>
      <c r="AB77" s="28"/>
      <c r="AC77" s="35"/>
      <c r="AD77" s="4"/>
      <c r="AE77" s="19"/>
    </row>
    <row r="78" customFormat="false" ht="12.75" hidden="false" customHeight="false" outlineLevel="0" collapsed="false">
      <c r="A78" s="17"/>
      <c r="E78" s="2" t="s">
        <v>18</v>
      </c>
      <c r="G78" s="28" t="n">
        <f aca="false">11.514+2.206</f>
        <v>13.72</v>
      </c>
      <c r="H78" s="28" t="n">
        <f aca="false">25.321+5.214</f>
        <v>30.535</v>
      </c>
      <c r="I78" s="28" t="n">
        <f aca="false">29.724+1.13</f>
        <v>30.854</v>
      </c>
      <c r="J78" s="28" t="n">
        <f aca="false">0.991+21.249</f>
        <v>22.24</v>
      </c>
      <c r="K78" s="28" t="n">
        <f aca="false">17.74+0.096</f>
        <v>17.836</v>
      </c>
      <c r="L78" s="28" t="n">
        <f aca="false">0.931+8.328</f>
        <v>9.259</v>
      </c>
      <c r="M78" s="28" t="n">
        <f aca="false">0.487+0.472</f>
        <v>0.959</v>
      </c>
      <c r="N78" s="28" t="n">
        <f aca="false">0.458+0.001</f>
        <v>0.459</v>
      </c>
      <c r="O78" s="28" t="n">
        <f aca="false">0.2+0.002</f>
        <v>0.202</v>
      </c>
      <c r="P78" s="28" t="n">
        <f aca="false">1.749+0.179</f>
        <v>1.928</v>
      </c>
      <c r="Q78" s="28" t="n">
        <v>44.4</v>
      </c>
      <c r="R78" s="28" t="n">
        <f aca="false">0.198+0.693</f>
        <v>0.891</v>
      </c>
      <c r="S78" s="28" t="n">
        <f aca="false">0.744+0.697</f>
        <v>1.441</v>
      </c>
      <c r="T78" s="28" t="n">
        <f aca="false">60.799+1.906</f>
        <v>62.705</v>
      </c>
      <c r="U78" s="28" t="n">
        <f aca="false">4.425+1.47</f>
        <v>5.895</v>
      </c>
      <c r="V78" s="28" t="n">
        <f aca="false">13.505+0.601</f>
        <v>14.106</v>
      </c>
      <c r="W78" s="28" t="n">
        <v>0</v>
      </c>
      <c r="X78" s="28" t="n">
        <v>0</v>
      </c>
      <c r="Y78" s="28" t="n">
        <v>0</v>
      </c>
      <c r="Z78" s="28" t="n">
        <v>0</v>
      </c>
      <c r="AA78" s="28" t="n">
        <v>0</v>
      </c>
      <c r="AB78" s="28"/>
      <c r="AC78" s="35" t="n">
        <f aca="false">SUM(G78:AB78)</f>
        <v>257.43</v>
      </c>
      <c r="AD78" s="4"/>
      <c r="AE78" s="19"/>
    </row>
    <row r="79" customFormat="false" ht="12.75" hidden="false" customHeight="false" outlineLevel="0" collapsed="false">
      <c r="A79" s="17"/>
      <c r="E79" s="2" t="s">
        <v>19</v>
      </c>
      <c r="G79" s="27" t="n">
        <v>-14.712</v>
      </c>
      <c r="H79" s="27" t="n">
        <v>-7.408</v>
      </c>
      <c r="I79" s="27" t="n">
        <v>-24.943</v>
      </c>
      <c r="J79" s="27" t="n">
        <v>-24.8</v>
      </c>
      <c r="K79" s="27" t="n">
        <v>-1.304</v>
      </c>
      <c r="L79" s="27" t="n">
        <v>-16.254</v>
      </c>
      <c r="M79" s="27" t="n">
        <f aca="false">-1.403</f>
        <v>-1.403</v>
      </c>
      <c r="N79" s="27" t="n">
        <f aca="false">-0.457</f>
        <v>-0.457</v>
      </c>
      <c r="O79" s="27" t="n">
        <f aca="false">-1.388</f>
        <v>-1.388</v>
      </c>
      <c r="P79" s="27" t="n">
        <f aca="false">-12.855</f>
        <v>-12.855</v>
      </c>
      <c r="Q79" s="27" t="n">
        <v>-33.607304</v>
      </c>
      <c r="R79" s="27" t="n">
        <v>-4.775</v>
      </c>
      <c r="S79" s="27" t="n">
        <v>-1.881</v>
      </c>
      <c r="T79" s="27" t="n">
        <f aca="false">-18.489</f>
        <v>-18.489</v>
      </c>
      <c r="U79" s="27" t="n">
        <v>-1.335</v>
      </c>
      <c r="V79" s="27" t="n">
        <f aca="false">-6.147</f>
        <v>-6.147</v>
      </c>
      <c r="W79" s="27" t="n">
        <v>-1064.992</v>
      </c>
      <c r="X79" s="27" t="n">
        <v>0</v>
      </c>
      <c r="Y79" s="27" t="n">
        <v>0</v>
      </c>
      <c r="Z79" s="27" t="n">
        <v>0</v>
      </c>
      <c r="AA79" s="27" t="n">
        <v>0</v>
      </c>
      <c r="AB79" s="28"/>
      <c r="AC79" s="36" t="n">
        <f aca="false">SUM(G79:AB79)</f>
        <v>-1236.750304</v>
      </c>
      <c r="AD79" s="4"/>
      <c r="AE79" s="19"/>
    </row>
    <row r="80" customFormat="false" ht="12.75" hidden="false" customHeight="false" outlineLevel="0" collapsed="false">
      <c r="A80" s="17"/>
      <c r="E80" s="2" t="s">
        <v>39</v>
      </c>
      <c r="G80" s="28" t="n">
        <f aca="false">SUM(G78:G79)</f>
        <v>-0.992000000000001</v>
      </c>
      <c r="H80" s="28" t="n">
        <f aca="false">SUM(H78:H79)</f>
        <v>23.127</v>
      </c>
      <c r="I80" s="28" t="n">
        <f aca="false">SUM(I78:I79)</f>
        <v>5.911</v>
      </c>
      <c r="J80" s="28" t="n">
        <f aca="false">SUM(J78:J79)</f>
        <v>-2.56</v>
      </c>
      <c r="K80" s="28" t="n">
        <f aca="false">SUM(K78:K79)</f>
        <v>16.532</v>
      </c>
      <c r="L80" s="28" t="n">
        <f aca="false">SUM(L78:L79)</f>
        <v>-6.995</v>
      </c>
      <c r="M80" s="28" t="n">
        <f aca="false">SUM(M78:M79)</f>
        <v>-0.444</v>
      </c>
      <c r="N80" s="28" t="n">
        <f aca="false">SUM(N78:N79)</f>
        <v>0.002</v>
      </c>
      <c r="O80" s="28" t="n">
        <f aca="false">SUM(O78:O79)</f>
        <v>-1.186</v>
      </c>
      <c r="P80" s="28" t="n">
        <f aca="false">SUM(P78:P79)</f>
        <v>-10.927</v>
      </c>
      <c r="Q80" s="28" t="n">
        <f aca="false">SUM(Q78:Q79)</f>
        <v>10.792696</v>
      </c>
      <c r="R80" s="28" t="n">
        <f aca="false">SUM(R78:R79)</f>
        <v>-3.884</v>
      </c>
      <c r="S80" s="28" t="n">
        <f aca="false">SUM(S78:S79)</f>
        <v>-0.44</v>
      </c>
      <c r="T80" s="28" t="n">
        <f aca="false">SUM(T78:T79)</f>
        <v>44.216</v>
      </c>
      <c r="U80" s="28" t="n">
        <f aca="false">SUM(U78:U79)</f>
        <v>4.56</v>
      </c>
      <c r="V80" s="28" t="n">
        <f aca="false">SUM(V78:V79)</f>
        <v>7.959</v>
      </c>
      <c r="W80" s="28" t="n">
        <f aca="false">SUM(W78:W79)</f>
        <v>-1064.992</v>
      </c>
      <c r="X80" s="28" t="n">
        <f aca="false">SUM(X78:X79)</f>
        <v>0</v>
      </c>
      <c r="Y80" s="28" t="n">
        <f aca="false">SUM(Y78:Y79)</f>
        <v>0</v>
      </c>
      <c r="Z80" s="28" t="n">
        <f aca="false">SUM(Z78:Z79)</f>
        <v>0</v>
      </c>
      <c r="AA80" s="28" t="n">
        <f aca="false">SUM(AA78:AA79)</f>
        <v>0</v>
      </c>
      <c r="AB80" s="28"/>
      <c r="AC80" s="35" t="n">
        <f aca="false">SUM(G80:AB80)</f>
        <v>-979.320304</v>
      </c>
      <c r="AD80" s="4"/>
      <c r="AE80" s="19"/>
    </row>
    <row r="81" customFormat="false" ht="12.75" hidden="false" customHeight="false" outlineLevel="0" collapsed="false">
      <c r="A81" s="17"/>
      <c r="G81" s="28"/>
      <c r="H81" s="28"/>
      <c r="I81" s="28"/>
      <c r="J81" s="28"/>
      <c r="K81" s="28"/>
      <c r="L81" s="28"/>
      <c r="M81" s="28"/>
      <c r="N81" s="28"/>
      <c r="O81" s="28"/>
      <c r="P81" s="28"/>
      <c r="Q81" s="28"/>
      <c r="R81" s="28"/>
      <c r="S81" s="28"/>
      <c r="T81" s="28"/>
      <c r="U81" s="28"/>
      <c r="V81" s="28"/>
      <c r="W81" s="28"/>
      <c r="X81" s="28"/>
      <c r="Y81" s="28"/>
      <c r="Z81" s="28"/>
      <c r="AA81" s="28"/>
      <c r="AB81" s="28"/>
      <c r="AC81" s="35"/>
      <c r="AD81" s="4"/>
      <c r="AE81" s="19"/>
    </row>
    <row r="82" customFormat="false" ht="12.75" hidden="false" customHeight="false" outlineLevel="0" collapsed="false">
      <c r="A82" s="17"/>
      <c r="D82" s="1" t="s">
        <v>41</v>
      </c>
      <c r="G82" s="28" t="n">
        <f aca="false">G75+G80</f>
        <v>-73.639</v>
      </c>
      <c r="H82" s="28" t="n">
        <f aca="false">H75+H80</f>
        <v>-67.156</v>
      </c>
      <c r="I82" s="28" t="n">
        <f aca="false">I75+I80</f>
        <v>171.753</v>
      </c>
      <c r="J82" s="28" t="n">
        <f aca="false">J75+J80</f>
        <v>37.378</v>
      </c>
      <c r="K82" s="28" t="n">
        <f aca="false">K75+K80</f>
        <v>-0.552999999999994</v>
      </c>
      <c r="L82" s="28" t="n">
        <f aca="false">L75+L80</f>
        <v>-18.003</v>
      </c>
      <c r="M82" s="28" t="n">
        <f aca="false">M75+M80</f>
        <v>9.97200000000001</v>
      </c>
      <c r="N82" s="28" t="n">
        <f aca="false">N75+N80</f>
        <v>-11.642</v>
      </c>
      <c r="O82" s="28" t="n">
        <f aca="false">O75+O80</f>
        <v>-7.14500000000001</v>
      </c>
      <c r="P82" s="28" t="n">
        <f aca="false">P75+P80</f>
        <v>-27.741</v>
      </c>
      <c r="Q82" s="28" t="n">
        <f aca="false">Q75+Q80</f>
        <v>36.399932</v>
      </c>
      <c r="R82" s="28" t="n">
        <f aca="false">R75+R80</f>
        <v>-2.33699999999999</v>
      </c>
      <c r="S82" s="28" t="n">
        <f aca="false">S75+S80</f>
        <v>5.99799999999999</v>
      </c>
      <c r="T82" s="28" t="n">
        <f aca="false">T75+T80</f>
        <v>50.625</v>
      </c>
      <c r="U82" s="28" t="n">
        <f aca="false">U75+U80</f>
        <v>-2.574</v>
      </c>
      <c r="V82" s="28" t="n">
        <f aca="false">V75+V80</f>
        <v>35.391</v>
      </c>
      <c r="W82" s="28" t="n">
        <f aca="false">W75+W80</f>
        <v>-1293.131</v>
      </c>
      <c r="X82" s="28" t="n">
        <f aca="false">X75+X80</f>
        <v>0</v>
      </c>
      <c r="Y82" s="28" t="n">
        <f aca="false">Y75+Y80</f>
        <v>0</v>
      </c>
      <c r="Z82" s="28" t="n">
        <f aca="false">Z75+Z80</f>
        <v>0</v>
      </c>
      <c r="AA82" s="28" t="n">
        <f aca="false">AA75+AA80</f>
        <v>0</v>
      </c>
      <c r="AB82" s="28"/>
      <c r="AC82" s="35" t="n">
        <f aca="false">SUM(G82:AB82)</f>
        <v>-1156.404068</v>
      </c>
      <c r="AD82" s="4"/>
      <c r="AE82" s="19"/>
    </row>
    <row r="83" customFormat="false" ht="12.75" hidden="false" customHeight="false" outlineLevel="0" collapsed="false">
      <c r="A83" s="17"/>
      <c r="G83" s="28"/>
      <c r="H83" s="28"/>
      <c r="I83" s="28"/>
      <c r="J83" s="28"/>
      <c r="K83" s="28"/>
      <c r="L83" s="28"/>
      <c r="M83" s="28"/>
      <c r="N83" s="28"/>
      <c r="O83" s="28"/>
      <c r="P83" s="28"/>
      <c r="Q83" s="28"/>
      <c r="R83" s="28"/>
      <c r="S83" s="28"/>
      <c r="T83" s="28"/>
      <c r="U83" s="28"/>
      <c r="V83" s="28"/>
      <c r="W83" s="28"/>
      <c r="X83" s="28"/>
      <c r="Y83" s="28"/>
      <c r="Z83" s="28"/>
      <c r="AA83" s="28"/>
      <c r="AB83" s="28"/>
      <c r="AC83" s="35"/>
      <c r="AD83" s="4"/>
      <c r="AE83" s="19"/>
    </row>
    <row r="84" customFormat="false" ht="12.75" hidden="false" customHeight="false" outlineLevel="0" collapsed="false">
      <c r="A84" s="17"/>
      <c r="B84" s="1" t="s">
        <v>42</v>
      </c>
      <c r="G84" s="28"/>
      <c r="H84" s="28"/>
      <c r="I84" s="28"/>
      <c r="J84" s="28"/>
      <c r="K84" s="28"/>
      <c r="L84" s="28"/>
      <c r="M84" s="28"/>
      <c r="N84" s="28"/>
      <c r="O84" s="28"/>
      <c r="P84" s="28"/>
      <c r="Q84" s="28"/>
      <c r="R84" s="28"/>
      <c r="S84" s="28"/>
      <c r="T84" s="28"/>
      <c r="U84" s="28"/>
      <c r="V84" s="28"/>
      <c r="W84" s="28"/>
      <c r="X84" s="28"/>
      <c r="Y84" s="28"/>
      <c r="Z84" s="28"/>
      <c r="AA84" s="28"/>
      <c r="AB84" s="28"/>
      <c r="AC84" s="35"/>
      <c r="AD84" s="4"/>
      <c r="AE84" s="19"/>
    </row>
    <row r="85" customFormat="false" ht="12.75" hidden="false" customHeight="false" outlineLevel="0" collapsed="false">
      <c r="A85" s="17"/>
      <c r="D85" s="2" t="s">
        <v>18</v>
      </c>
      <c r="G85" s="28" t="n">
        <v>25.621</v>
      </c>
      <c r="H85" s="28" t="n">
        <f aca="false">15.763</f>
        <v>15.763</v>
      </c>
      <c r="I85" s="28" t="n">
        <v>5.445</v>
      </c>
      <c r="J85" s="28" t="n">
        <v>1.391</v>
      </c>
      <c r="K85" s="28" t="n">
        <f aca="false">0.554</f>
        <v>0.554</v>
      </c>
      <c r="L85" s="28" t="n">
        <v>23.969</v>
      </c>
      <c r="M85" s="28" t="n">
        <f aca="false">49.15</f>
        <v>49.15</v>
      </c>
      <c r="N85" s="28" t="n">
        <f aca="false">4.26</f>
        <v>4.26</v>
      </c>
      <c r="O85" s="28" t="n">
        <v>0.028</v>
      </c>
      <c r="P85" s="28" t="n">
        <v>7.569</v>
      </c>
      <c r="Q85" s="28" t="n">
        <v>16.3</v>
      </c>
      <c r="R85" s="28" t="n">
        <v>6.925</v>
      </c>
      <c r="S85" s="28" t="n">
        <v>2.18</v>
      </c>
      <c r="T85" s="28" t="n">
        <v>219.97</v>
      </c>
      <c r="U85" s="28" t="n">
        <v>143.625</v>
      </c>
      <c r="V85" s="28" t="n">
        <v>2.802</v>
      </c>
      <c r="W85" s="28" t="n">
        <v>0</v>
      </c>
      <c r="X85" s="28" t="n">
        <v>0</v>
      </c>
      <c r="Y85" s="28" t="n">
        <v>0</v>
      </c>
      <c r="Z85" s="28" t="n">
        <v>0</v>
      </c>
      <c r="AA85" s="28" t="n">
        <v>0</v>
      </c>
      <c r="AB85" s="28"/>
      <c r="AC85" s="35" t="n">
        <f aca="false">SUM(G85:AB85)</f>
        <v>525.552</v>
      </c>
      <c r="AD85" s="4"/>
      <c r="AE85" s="19"/>
    </row>
    <row r="86" customFormat="false" ht="12.75" hidden="false" customHeight="false" outlineLevel="0" collapsed="false">
      <c r="A86" s="17"/>
      <c r="D86" s="2" t="s">
        <v>19</v>
      </c>
      <c r="G86" s="27" t="n">
        <v>-19.632</v>
      </c>
      <c r="H86" s="27" t="n">
        <v>-0.879</v>
      </c>
      <c r="I86" s="27" t="n">
        <v>-7.32</v>
      </c>
      <c r="J86" s="27" t="n">
        <v>-5.729</v>
      </c>
      <c r="K86" s="27" t="n">
        <v>-7.893</v>
      </c>
      <c r="L86" s="27" t="n">
        <v>-3.381</v>
      </c>
      <c r="M86" s="27" t="n">
        <f aca="false">-15.729</f>
        <v>-15.729</v>
      </c>
      <c r="N86" s="27" t="n">
        <v>-1.31</v>
      </c>
      <c r="O86" s="27" t="n">
        <f aca="false">-0.936</f>
        <v>-0.936</v>
      </c>
      <c r="P86" s="27" t="n">
        <f aca="false">-3.093</f>
        <v>-3.093</v>
      </c>
      <c r="Q86" s="27" t="n">
        <f aca="false">-14.743255-2.724595</f>
        <v>-17.46785</v>
      </c>
      <c r="R86" s="27" t="n">
        <v>-199.036</v>
      </c>
      <c r="S86" s="27" t="n">
        <v>-7.181</v>
      </c>
      <c r="T86" s="27" t="n">
        <f aca="false">-231.933</f>
        <v>-231.933</v>
      </c>
      <c r="U86" s="27" t="n">
        <v>-6.719</v>
      </c>
      <c r="V86" s="27" t="n">
        <f aca="false">-26.618+8.487</f>
        <v>-18.131</v>
      </c>
      <c r="W86" s="27" t="n">
        <v>-31.281</v>
      </c>
      <c r="X86" s="27" t="n">
        <v>0</v>
      </c>
      <c r="Y86" s="27" t="n">
        <v>0</v>
      </c>
      <c r="Z86" s="27" t="n">
        <v>0</v>
      </c>
      <c r="AA86" s="27" t="n">
        <v>0</v>
      </c>
      <c r="AB86" s="28"/>
      <c r="AC86" s="36" t="n">
        <f aca="false">SUM(G86:AB86)</f>
        <v>-577.65085</v>
      </c>
      <c r="AD86" s="4"/>
      <c r="AE86" s="19"/>
    </row>
    <row r="87" customFormat="false" ht="12.75" hidden="false" customHeight="false" outlineLevel="0" collapsed="false">
      <c r="A87" s="17"/>
      <c r="D87" s="2" t="s">
        <v>39</v>
      </c>
      <c r="G87" s="28" t="n">
        <f aca="false">SUM(G85:G86)</f>
        <v>5.989</v>
      </c>
      <c r="H87" s="28" t="n">
        <f aca="false">SUM(H85:H86)</f>
        <v>14.884</v>
      </c>
      <c r="I87" s="28" t="n">
        <f aca="false">SUM(I85:I86)</f>
        <v>-1.875</v>
      </c>
      <c r="J87" s="28" t="n">
        <f aca="false">SUM(J85:J86)</f>
        <v>-4.338</v>
      </c>
      <c r="K87" s="28" t="n">
        <f aca="false">SUM(K85:K86)</f>
        <v>-7.339</v>
      </c>
      <c r="L87" s="28" t="n">
        <f aca="false">SUM(L85:L86)</f>
        <v>20.588</v>
      </c>
      <c r="M87" s="28" t="n">
        <f aca="false">SUM(M85:M86)</f>
        <v>33.421</v>
      </c>
      <c r="N87" s="28" t="n">
        <f aca="false">SUM(N85:N86)</f>
        <v>2.95</v>
      </c>
      <c r="O87" s="28" t="n">
        <f aca="false">SUM(O85:O86)</f>
        <v>-0.908</v>
      </c>
      <c r="P87" s="28" t="n">
        <f aca="false">SUM(P85:P86)</f>
        <v>4.476</v>
      </c>
      <c r="Q87" s="28" t="n">
        <f aca="false">SUM(Q85:Q86)</f>
        <v>-1.16785</v>
      </c>
      <c r="R87" s="28" t="n">
        <f aca="false">SUM(R85:R86)</f>
        <v>-192.111</v>
      </c>
      <c r="S87" s="28" t="n">
        <f aca="false">SUM(S85:S86)</f>
        <v>-5.001</v>
      </c>
      <c r="T87" s="28" t="n">
        <f aca="false">SUM(T85:T86)</f>
        <v>-11.963</v>
      </c>
      <c r="U87" s="28" t="n">
        <f aca="false">SUM(U85:U86)</f>
        <v>136.906</v>
      </c>
      <c r="V87" s="28" t="n">
        <f aca="false">SUM(V85:V86)</f>
        <v>-15.329</v>
      </c>
      <c r="W87" s="28" t="n">
        <f aca="false">SUM(W85:W86)</f>
        <v>-31.281</v>
      </c>
      <c r="X87" s="28" t="n">
        <f aca="false">SUM(X85:X86)</f>
        <v>0</v>
      </c>
      <c r="Y87" s="28" t="n">
        <f aca="false">SUM(Y85:Y86)</f>
        <v>0</v>
      </c>
      <c r="Z87" s="28" t="n">
        <f aca="false">SUM(Z85:Z86)</f>
        <v>0</v>
      </c>
      <c r="AA87" s="28" t="n">
        <f aca="false">SUM(AA85:AA86)</f>
        <v>0</v>
      </c>
      <c r="AB87" s="28"/>
      <c r="AC87" s="35" t="n">
        <f aca="false">SUM(AC85:AC86)</f>
        <v>-52.09885</v>
      </c>
      <c r="AD87" s="4"/>
      <c r="AE87" s="19"/>
    </row>
    <row r="88" customFormat="false" ht="12.75" hidden="false" customHeight="false" outlineLevel="0" collapsed="false">
      <c r="A88" s="17"/>
      <c r="G88" s="28"/>
      <c r="H88" s="28"/>
      <c r="I88" s="28"/>
      <c r="J88" s="28"/>
      <c r="K88" s="28"/>
      <c r="L88" s="28"/>
      <c r="M88" s="28"/>
      <c r="N88" s="28"/>
      <c r="O88" s="28"/>
      <c r="P88" s="28"/>
      <c r="Q88" s="28"/>
      <c r="R88" s="28"/>
      <c r="S88" s="28"/>
      <c r="T88" s="28"/>
      <c r="U88" s="28"/>
      <c r="V88" s="28"/>
      <c r="W88" s="28"/>
      <c r="X88" s="28"/>
      <c r="Y88" s="28"/>
      <c r="Z88" s="28"/>
      <c r="AA88" s="28"/>
      <c r="AB88" s="28"/>
      <c r="AC88" s="35"/>
      <c r="AD88" s="4"/>
      <c r="AE88" s="19"/>
    </row>
    <row r="89" customFormat="false" ht="12.75" hidden="false" customHeight="false" outlineLevel="0" collapsed="false">
      <c r="A89" s="17"/>
      <c r="B89" s="17" t="s">
        <v>43</v>
      </c>
      <c r="G89" s="28" t="n">
        <f aca="false">G87+G82</f>
        <v>-67.65</v>
      </c>
      <c r="H89" s="28" t="n">
        <f aca="false">H87+H82</f>
        <v>-52.272</v>
      </c>
      <c r="I89" s="28" t="n">
        <f aca="false">I87+I82</f>
        <v>169.878</v>
      </c>
      <c r="J89" s="28" t="n">
        <f aca="false">J87+J82</f>
        <v>33.04</v>
      </c>
      <c r="K89" s="28" t="n">
        <f aca="false">K87+K82</f>
        <v>-7.89199999999999</v>
      </c>
      <c r="L89" s="28" t="n">
        <f aca="false">L87+L82</f>
        <v>2.58499999999999</v>
      </c>
      <c r="M89" s="28" t="n">
        <f aca="false">M87+M82</f>
        <v>43.393</v>
      </c>
      <c r="N89" s="28" t="n">
        <f aca="false">N87+N82</f>
        <v>-8.69199999999999</v>
      </c>
      <c r="O89" s="28" t="n">
        <f aca="false">O87+O82</f>
        <v>-8.05300000000001</v>
      </c>
      <c r="P89" s="28" t="n">
        <f aca="false">P87+P82</f>
        <v>-23.265</v>
      </c>
      <c r="Q89" s="28" t="n">
        <f aca="false">Q87+Q82</f>
        <v>35.232082</v>
      </c>
      <c r="R89" s="28" t="n">
        <f aca="false">R87+R82</f>
        <v>-194.448</v>
      </c>
      <c r="S89" s="28" t="n">
        <f aca="false">S87+S82</f>
        <v>0.996999999999994</v>
      </c>
      <c r="T89" s="28" t="n">
        <f aca="false">T87+T82</f>
        <v>38.662</v>
      </c>
      <c r="U89" s="28" t="n">
        <f aca="false">U87+U82</f>
        <v>134.332</v>
      </c>
      <c r="V89" s="28" t="n">
        <f aca="false">V87+V82</f>
        <v>20.062</v>
      </c>
      <c r="W89" s="28" t="n">
        <f aca="false">W87+W82</f>
        <v>-1324.412</v>
      </c>
      <c r="X89" s="28" t="n">
        <f aca="false">X87+X82</f>
        <v>0</v>
      </c>
      <c r="Y89" s="28" t="n">
        <f aca="false">Y87+Y82</f>
        <v>0</v>
      </c>
      <c r="Z89" s="28" t="n">
        <f aca="false">Z87+Z82</f>
        <v>0</v>
      </c>
      <c r="AA89" s="28" t="n">
        <f aca="false">AA87+AA82</f>
        <v>0</v>
      </c>
      <c r="AB89" s="28"/>
      <c r="AC89" s="35" t="n">
        <f aca="false">AC87+AC82</f>
        <v>-1208.502918</v>
      </c>
      <c r="AD89" s="4"/>
      <c r="AE89" s="19"/>
    </row>
    <row r="90" customFormat="false" ht="12.75" hidden="false" customHeight="false" outlineLevel="0" collapsed="false">
      <c r="A90" s="17"/>
      <c r="B90" s="17"/>
      <c r="G90" s="28"/>
      <c r="H90" s="28"/>
      <c r="I90" s="28"/>
      <c r="J90" s="28"/>
      <c r="K90" s="28"/>
      <c r="L90" s="28"/>
      <c r="M90" s="28"/>
      <c r="N90" s="28"/>
      <c r="O90" s="28"/>
      <c r="P90" s="28"/>
      <c r="Q90" s="28"/>
      <c r="R90" s="28"/>
      <c r="S90" s="28"/>
      <c r="T90" s="28"/>
      <c r="U90" s="28"/>
      <c r="V90" s="28"/>
      <c r="W90" s="28"/>
      <c r="X90" s="28"/>
      <c r="Y90" s="28"/>
      <c r="Z90" s="28"/>
      <c r="AA90" s="28"/>
      <c r="AB90" s="28"/>
      <c r="AC90" s="35"/>
      <c r="AD90" s="4"/>
      <c r="AE90" s="19"/>
    </row>
    <row r="91" customFormat="false" ht="12.75" hidden="false" customHeight="false" outlineLevel="0" collapsed="false">
      <c r="A91" s="17" t="s">
        <v>44</v>
      </c>
      <c r="B91" s="17"/>
      <c r="G91" s="28"/>
      <c r="H91" s="28"/>
      <c r="I91" s="28"/>
      <c r="J91" s="28"/>
      <c r="K91" s="28"/>
      <c r="L91" s="28"/>
      <c r="M91" s="28"/>
      <c r="N91" s="28"/>
      <c r="O91" s="28"/>
      <c r="P91" s="28"/>
      <c r="Q91" s="28"/>
      <c r="R91" s="28"/>
      <c r="S91" s="28"/>
      <c r="T91" s="28"/>
      <c r="U91" s="28"/>
      <c r="V91" s="28"/>
      <c r="W91" s="28"/>
      <c r="X91" s="28"/>
      <c r="Y91" s="28"/>
      <c r="Z91" s="28"/>
      <c r="AA91" s="28"/>
      <c r="AB91" s="28"/>
      <c r="AC91" s="35"/>
      <c r="AD91" s="4"/>
      <c r="AE91" s="19"/>
    </row>
    <row r="92" customFormat="false" ht="12.75" hidden="false" customHeight="false" outlineLevel="0" collapsed="false">
      <c r="A92" s="17"/>
      <c r="B92" s="17"/>
      <c r="C92" s="17" t="s">
        <v>45</v>
      </c>
      <c r="G92" s="28"/>
      <c r="H92" s="28"/>
      <c r="I92" s="28"/>
      <c r="J92" s="28"/>
      <c r="K92" s="28"/>
      <c r="L92" s="28"/>
      <c r="M92" s="28"/>
      <c r="N92" s="28"/>
      <c r="O92" s="28"/>
      <c r="P92" s="28"/>
      <c r="Q92" s="28"/>
      <c r="R92" s="28"/>
      <c r="S92" s="28"/>
      <c r="T92" s="28"/>
      <c r="U92" s="28"/>
      <c r="V92" s="28"/>
      <c r="W92" s="28"/>
      <c r="X92" s="28"/>
      <c r="Y92" s="28"/>
      <c r="Z92" s="28"/>
      <c r="AA92" s="28"/>
      <c r="AB92" s="28"/>
      <c r="AC92" s="35"/>
      <c r="AD92" s="4"/>
      <c r="AE92" s="19"/>
    </row>
    <row r="93" customFormat="false" ht="12.75" hidden="false" customHeight="false" outlineLevel="0" collapsed="false">
      <c r="A93" s="17"/>
      <c r="B93" s="17"/>
      <c r="D93" s="2" t="s">
        <v>46</v>
      </c>
      <c r="E93" s="38"/>
      <c r="G93" s="28" t="n">
        <v>0</v>
      </c>
      <c r="H93" s="28" t="n">
        <v>0</v>
      </c>
      <c r="I93" s="28" t="n">
        <v>0</v>
      </c>
      <c r="J93" s="28" t="n">
        <v>0</v>
      </c>
      <c r="K93" s="28" t="n">
        <v>0</v>
      </c>
      <c r="L93" s="28" t="n">
        <v>0</v>
      </c>
      <c r="M93" s="28" t="n">
        <v>0</v>
      </c>
      <c r="N93" s="28" t="n">
        <v>0</v>
      </c>
      <c r="O93" s="28" t="n">
        <v>0</v>
      </c>
      <c r="P93" s="28" t="n">
        <v>0</v>
      </c>
      <c r="Q93" s="28" t="n">
        <v>0</v>
      </c>
      <c r="R93" s="28" t="n">
        <v>0</v>
      </c>
      <c r="S93" s="28" t="n">
        <v>0</v>
      </c>
      <c r="T93" s="28" t="n">
        <v>0</v>
      </c>
      <c r="U93" s="28" t="n">
        <v>-3.7</v>
      </c>
      <c r="V93" s="28" t="n">
        <v>0</v>
      </c>
      <c r="W93" s="28" t="n">
        <v>0</v>
      </c>
      <c r="X93" s="28" t="n">
        <v>0</v>
      </c>
      <c r="Y93" s="28" t="n">
        <v>0</v>
      </c>
      <c r="Z93" s="28" t="n">
        <v>0</v>
      </c>
      <c r="AA93" s="28" t="n">
        <v>0</v>
      </c>
      <c r="AB93" s="28"/>
      <c r="AC93" s="35" t="n">
        <f aca="false">SUM(G93:AB93)</f>
        <v>-3.7</v>
      </c>
      <c r="AD93" s="4"/>
      <c r="AE93" s="26" t="n">
        <v>-167.268</v>
      </c>
    </row>
    <row r="94" customFormat="false" ht="12.75" hidden="true" customHeight="false" outlineLevel="0" collapsed="false">
      <c r="A94" s="17"/>
      <c r="B94" s="17"/>
      <c r="D94" s="38" t="s">
        <v>47</v>
      </c>
      <c r="E94" s="38"/>
      <c r="G94" s="28" t="n">
        <v>0</v>
      </c>
      <c r="H94" s="28" t="n">
        <v>0</v>
      </c>
      <c r="I94" s="28" t="n">
        <v>0</v>
      </c>
      <c r="J94" s="28" t="n">
        <v>0</v>
      </c>
      <c r="K94" s="28" t="n">
        <v>0</v>
      </c>
      <c r="L94" s="28" t="n">
        <v>0</v>
      </c>
      <c r="M94" s="28" t="n">
        <v>0</v>
      </c>
      <c r="N94" s="28" t="n">
        <v>0</v>
      </c>
      <c r="O94" s="28" t="n">
        <v>0</v>
      </c>
      <c r="P94" s="28" t="n">
        <v>0</v>
      </c>
      <c r="Q94" s="28" t="n">
        <v>0</v>
      </c>
      <c r="R94" s="28" t="n">
        <v>0</v>
      </c>
      <c r="S94" s="28" t="n">
        <v>0</v>
      </c>
      <c r="T94" s="28" t="n">
        <v>0</v>
      </c>
      <c r="U94" s="28" t="n">
        <v>0</v>
      </c>
      <c r="V94" s="28" t="n">
        <v>0</v>
      </c>
      <c r="W94" s="28" t="n">
        <v>0</v>
      </c>
      <c r="X94" s="28" t="n">
        <v>0</v>
      </c>
      <c r="Y94" s="28" t="n">
        <v>0</v>
      </c>
      <c r="Z94" s="28" t="n">
        <v>0</v>
      </c>
      <c r="AA94" s="28" t="n">
        <v>0</v>
      </c>
      <c r="AB94" s="28"/>
      <c r="AC94" s="35" t="n">
        <f aca="false">SUM(G94:AB94)</f>
        <v>0</v>
      </c>
      <c r="AD94" s="4"/>
      <c r="AE94" s="26"/>
    </row>
    <row r="95" customFormat="false" ht="12.75" hidden="true" customHeight="false" outlineLevel="0" collapsed="false">
      <c r="A95" s="17"/>
      <c r="B95" s="17"/>
      <c r="D95" s="38" t="s">
        <v>48</v>
      </c>
      <c r="E95" s="38"/>
      <c r="G95" s="28" t="n">
        <v>0</v>
      </c>
      <c r="H95" s="28" t="n">
        <v>0</v>
      </c>
      <c r="I95" s="28" t="n">
        <v>0</v>
      </c>
      <c r="J95" s="28" t="n">
        <v>0</v>
      </c>
      <c r="K95" s="28" t="n">
        <v>0</v>
      </c>
      <c r="L95" s="28" t="n">
        <v>0</v>
      </c>
      <c r="M95" s="28" t="n">
        <v>0</v>
      </c>
      <c r="N95" s="28" t="n">
        <v>0</v>
      </c>
      <c r="O95" s="28" t="n">
        <v>0</v>
      </c>
      <c r="P95" s="28" t="n">
        <v>0</v>
      </c>
      <c r="Q95" s="28" t="n">
        <v>0</v>
      </c>
      <c r="R95" s="28" t="n">
        <v>0</v>
      </c>
      <c r="S95" s="28" t="n">
        <v>0</v>
      </c>
      <c r="T95" s="28" t="n">
        <v>0</v>
      </c>
      <c r="U95" s="28" t="n">
        <v>0</v>
      </c>
      <c r="V95" s="28" t="n">
        <v>0</v>
      </c>
      <c r="W95" s="28" t="n">
        <v>0</v>
      </c>
      <c r="X95" s="28" t="n">
        <v>0</v>
      </c>
      <c r="Y95" s="28" t="n">
        <v>0</v>
      </c>
      <c r="Z95" s="28" t="n">
        <v>0</v>
      </c>
      <c r="AA95" s="28" t="n">
        <v>0</v>
      </c>
      <c r="AB95" s="28"/>
      <c r="AC95" s="35" t="n">
        <f aca="false">SUM(G95:AB95)</f>
        <v>0</v>
      </c>
      <c r="AD95" s="4"/>
      <c r="AE95" s="26" t="n">
        <v>-1.25</v>
      </c>
    </row>
    <row r="96" customFormat="false" ht="12.75" hidden="true" customHeight="false" outlineLevel="0" collapsed="false">
      <c r="A96" s="17"/>
      <c r="B96" s="17"/>
      <c r="D96" s="38" t="s">
        <v>49</v>
      </c>
      <c r="E96" s="38"/>
      <c r="G96" s="28" t="n">
        <v>0</v>
      </c>
      <c r="H96" s="28" t="n">
        <v>0</v>
      </c>
      <c r="I96" s="28" t="n">
        <v>0</v>
      </c>
      <c r="J96" s="28" t="n">
        <v>0</v>
      </c>
      <c r="K96" s="28" t="n">
        <v>0</v>
      </c>
      <c r="L96" s="28" t="n">
        <v>0</v>
      </c>
      <c r="M96" s="28" t="n">
        <v>0</v>
      </c>
      <c r="N96" s="28" t="n">
        <v>0</v>
      </c>
      <c r="O96" s="28" t="n">
        <v>0</v>
      </c>
      <c r="P96" s="28" t="n">
        <v>0</v>
      </c>
      <c r="Q96" s="28" t="n">
        <v>0</v>
      </c>
      <c r="R96" s="28" t="n">
        <v>0</v>
      </c>
      <c r="S96" s="28" t="n">
        <v>0</v>
      </c>
      <c r="T96" s="28" t="n">
        <v>0</v>
      </c>
      <c r="U96" s="28" t="n">
        <v>0</v>
      </c>
      <c r="V96" s="28" t="n">
        <v>0</v>
      </c>
      <c r="W96" s="28" t="n">
        <v>0</v>
      </c>
      <c r="X96" s="28" t="n">
        <v>0</v>
      </c>
      <c r="Y96" s="28" t="n">
        <v>0</v>
      </c>
      <c r="Z96" s="28" t="n">
        <v>0</v>
      </c>
      <c r="AA96" s="28" t="n">
        <v>0</v>
      </c>
      <c r="AB96" s="28"/>
      <c r="AC96" s="35" t="n">
        <f aca="false">SUM(G96:AB96)</f>
        <v>0</v>
      </c>
      <c r="AD96" s="4"/>
      <c r="AE96" s="26" t="n">
        <v>-25.3</v>
      </c>
    </row>
    <row r="97" customFormat="false" ht="12.75" hidden="false" customHeight="false" outlineLevel="0" collapsed="false">
      <c r="A97" s="17"/>
      <c r="B97" s="17"/>
      <c r="D97" s="39" t="s">
        <v>50</v>
      </c>
      <c r="E97" s="38"/>
      <c r="G97" s="28" t="n">
        <v>0</v>
      </c>
      <c r="H97" s="28" t="n">
        <v>0</v>
      </c>
      <c r="I97" s="28" t="n">
        <v>0</v>
      </c>
      <c r="J97" s="28" t="n">
        <v>0</v>
      </c>
      <c r="K97" s="28" t="n">
        <v>0</v>
      </c>
      <c r="L97" s="28" t="n">
        <v>0</v>
      </c>
      <c r="M97" s="28" t="n">
        <v>0</v>
      </c>
      <c r="N97" s="28" t="n">
        <v>0</v>
      </c>
      <c r="O97" s="28" t="n">
        <v>0</v>
      </c>
      <c r="P97" s="28" t="n">
        <v>0</v>
      </c>
      <c r="Q97" s="28" t="n">
        <v>0</v>
      </c>
      <c r="R97" s="28" t="n">
        <v>0</v>
      </c>
      <c r="S97" s="28" t="n">
        <v>0</v>
      </c>
      <c r="T97" s="28" t="n">
        <v>0</v>
      </c>
      <c r="U97" s="28" t="n">
        <v>0</v>
      </c>
      <c r="V97" s="28" t="n">
        <v>0</v>
      </c>
      <c r="W97" s="28" t="n">
        <v>-3</v>
      </c>
      <c r="X97" s="28" t="n">
        <v>0</v>
      </c>
      <c r="Y97" s="28" t="n">
        <v>0</v>
      </c>
      <c r="Z97" s="28" t="n">
        <v>0</v>
      </c>
      <c r="AA97" s="28" t="n">
        <v>0</v>
      </c>
      <c r="AB97" s="28"/>
      <c r="AC97" s="35" t="n">
        <f aca="false">SUM(G97:AB97)</f>
        <v>-3</v>
      </c>
      <c r="AD97" s="4"/>
      <c r="AE97" s="26"/>
    </row>
    <row r="98" customFormat="false" ht="12.75" hidden="true" customHeight="false" outlineLevel="0" collapsed="false">
      <c r="A98" s="17"/>
      <c r="B98" s="17"/>
      <c r="D98" s="38" t="s">
        <v>51</v>
      </c>
      <c r="E98" s="38"/>
      <c r="G98" s="28" t="n">
        <v>0</v>
      </c>
      <c r="H98" s="28" t="n">
        <v>0</v>
      </c>
      <c r="I98" s="28" t="n">
        <v>0</v>
      </c>
      <c r="J98" s="28" t="n">
        <v>0</v>
      </c>
      <c r="K98" s="28" t="n">
        <v>0</v>
      </c>
      <c r="L98" s="28" t="n">
        <v>0</v>
      </c>
      <c r="M98" s="28" t="n">
        <v>0</v>
      </c>
      <c r="N98" s="28" t="n">
        <v>0</v>
      </c>
      <c r="O98" s="28" t="n">
        <v>0</v>
      </c>
      <c r="P98" s="28" t="n">
        <v>0</v>
      </c>
      <c r="Q98" s="28" t="n">
        <v>0</v>
      </c>
      <c r="R98" s="28" t="n">
        <v>0</v>
      </c>
      <c r="S98" s="28" t="n">
        <v>0</v>
      </c>
      <c r="T98" s="28" t="n">
        <v>0</v>
      </c>
      <c r="U98" s="28" t="n">
        <v>0</v>
      </c>
      <c r="V98" s="28" t="n">
        <v>0</v>
      </c>
      <c r="W98" s="28" t="n">
        <v>0</v>
      </c>
      <c r="X98" s="28" t="n">
        <v>0</v>
      </c>
      <c r="Y98" s="28" t="n">
        <v>0</v>
      </c>
      <c r="Z98" s="28" t="n">
        <v>0</v>
      </c>
      <c r="AA98" s="28" t="n">
        <v>0</v>
      </c>
      <c r="AB98" s="28"/>
      <c r="AC98" s="35" t="n">
        <f aca="false">SUM(G98:AB98)</f>
        <v>0</v>
      </c>
      <c r="AD98" s="4"/>
      <c r="AE98" s="26" t="n">
        <v>-2.6</v>
      </c>
    </row>
    <row r="99" customFormat="false" ht="12.75" hidden="false" customHeight="false" outlineLevel="0" collapsed="false">
      <c r="A99" s="17"/>
      <c r="B99" s="17"/>
      <c r="C99" s="17" t="s">
        <v>52</v>
      </c>
      <c r="D99" s="38"/>
      <c r="E99" s="38"/>
      <c r="G99" s="28"/>
      <c r="H99" s="28"/>
      <c r="I99" s="28"/>
      <c r="J99" s="28"/>
      <c r="K99" s="28"/>
      <c r="L99" s="28"/>
      <c r="M99" s="28"/>
      <c r="N99" s="28"/>
      <c r="O99" s="28"/>
      <c r="P99" s="28"/>
      <c r="Q99" s="28"/>
      <c r="R99" s="28"/>
      <c r="S99" s="28"/>
      <c r="T99" s="28"/>
      <c r="U99" s="28"/>
      <c r="V99" s="28"/>
      <c r="W99" s="28"/>
      <c r="X99" s="28"/>
      <c r="Y99" s="28"/>
      <c r="Z99" s="28"/>
      <c r="AA99" s="28"/>
      <c r="AB99" s="28"/>
      <c r="AC99" s="35"/>
      <c r="AD99" s="4"/>
      <c r="AE99" s="26"/>
    </row>
    <row r="100" customFormat="false" ht="12.75" hidden="false" customHeight="false" outlineLevel="0" collapsed="false">
      <c r="A100" s="17"/>
      <c r="B100" s="17"/>
      <c r="C100" s="17"/>
      <c r="D100" s="38" t="s">
        <v>53</v>
      </c>
      <c r="E100" s="38"/>
      <c r="G100" s="28" t="n">
        <v>352.5</v>
      </c>
      <c r="H100" s="28" t="n">
        <v>0</v>
      </c>
      <c r="I100" s="28" t="n">
        <v>0</v>
      </c>
      <c r="J100" s="28" t="n">
        <v>0</v>
      </c>
      <c r="K100" s="28" t="n">
        <v>0</v>
      </c>
      <c r="L100" s="28" t="n">
        <v>0</v>
      </c>
      <c r="M100" s="28" t="n">
        <v>0</v>
      </c>
      <c r="N100" s="28" t="n">
        <v>0</v>
      </c>
      <c r="O100" s="28" t="n">
        <v>0</v>
      </c>
      <c r="P100" s="28" t="n">
        <v>0</v>
      </c>
      <c r="Q100" s="28" t="n">
        <v>0</v>
      </c>
      <c r="R100" s="28" t="n">
        <v>0</v>
      </c>
      <c r="S100" s="28" t="n">
        <v>0</v>
      </c>
      <c r="T100" s="28" t="n">
        <v>0</v>
      </c>
      <c r="U100" s="28" t="n">
        <v>0</v>
      </c>
      <c r="V100" s="28" t="n">
        <v>0</v>
      </c>
      <c r="W100" s="28" t="n">
        <v>0</v>
      </c>
      <c r="X100" s="28" t="n">
        <v>0</v>
      </c>
      <c r="Y100" s="28" t="n">
        <v>0</v>
      </c>
      <c r="Z100" s="28" t="n">
        <v>0</v>
      </c>
      <c r="AA100" s="28" t="n">
        <v>0</v>
      </c>
      <c r="AB100" s="28"/>
      <c r="AC100" s="35" t="n">
        <f aca="false">SUM(G100:AB100)</f>
        <v>352.5</v>
      </c>
      <c r="AD100" s="4"/>
      <c r="AE100" s="26" t="n">
        <v>-1.672</v>
      </c>
    </row>
    <row r="101" customFormat="false" ht="12.75" hidden="false" customHeight="false" outlineLevel="0" collapsed="false">
      <c r="A101" s="17"/>
      <c r="B101" s="17"/>
      <c r="C101" s="17"/>
      <c r="D101" s="38" t="s">
        <v>54</v>
      </c>
      <c r="E101" s="38"/>
      <c r="G101" s="28" t="n">
        <f aca="false">100.148</f>
        <v>100.148</v>
      </c>
      <c r="H101" s="28" t="n">
        <v>0</v>
      </c>
      <c r="I101" s="28" t="n">
        <v>0</v>
      </c>
      <c r="J101" s="28" t="n">
        <v>0</v>
      </c>
      <c r="K101" s="28" t="n">
        <v>0</v>
      </c>
      <c r="L101" s="28" t="n">
        <v>0</v>
      </c>
      <c r="M101" s="28" t="n">
        <v>0</v>
      </c>
      <c r="N101" s="28" t="n">
        <v>0</v>
      </c>
      <c r="O101" s="28" t="n">
        <v>0</v>
      </c>
      <c r="P101" s="28" t="n">
        <v>0</v>
      </c>
      <c r="Q101" s="28" t="n">
        <v>0</v>
      </c>
      <c r="R101" s="28" t="n">
        <v>0</v>
      </c>
      <c r="S101" s="28" t="n">
        <v>0</v>
      </c>
      <c r="T101" s="28" t="n">
        <v>0</v>
      </c>
      <c r="U101" s="28" t="n">
        <v>0</v>
      </c>
      <c r="V101" s="28" t="n">
        <v>0</v>
      </c>
      <c r="W101" s="28" t="n">
        <v>0</v>
      </c>
      <c r="X101" s="28" t="n">
        <v>0</v>
      </c>
      <c r="Y101" s="28" t="n">
        <v>0</v>
      </c>
      <c r="Z101" s="28" t="n">
        <v>0</v>
      </c>
      <c r="AA101" s="28" t="n">
        <v>0</v>
      </c>
      <c r="AB101" s="28"/>
      <c r="AC101" s="35" t="n">
        <f aca="false">SUM(G101:AB101)</f>
        <v>100.148</v>
      </c>
      <c r="AD101" s="4"/>
      <c r="AE101" s="26" t="n">
        <v>-0.319</v>
      </c>
    </row>
    <row r="102" customFormat="false" ht="12.75" hidden="false" customHeight="false" outlineLevel="0" collapsed="false">
      <c r="A102" s="17"/>
      <c r="B102" s="17"/>
      <c r="C102" s="17"/>
      <c r="D102" s="38" t="s">
        <v>55</v>
      </c>
      <c r="E102" s="38"/>
      <c r="G102" s="28" t="n">
        <v>274</v>
      </c>
      <c r="H102" s="28" t="n">
        <v>0</v>
      </c>
      <c r="I102" s="28" t="n">
        <v>0</v>
      </c>
      <c r="J102" s="28" t="n">
        <v>0</v>
      </c>
      <c r="K102" s="28" t="n">
        <v>0</v>
      </c>
      <c r="L102" s="28" t="n">
        <v>0</v>
      </c>
      <c r="M102" s="28" t="n">
        <v>0</v>
      </c>
      <c r="N102" s="28" t="n">
        <v>0</v>
      </c>
      <c r="O102" s="28" t="n">
        <v>0</v>
      </c>
      <c r="P102" s="28" t="n">
        <v>0</v>
      </c>
      <c r="Q102" s="28" t="n">
        <v>0</v>
      </c>
      <c r="R102" s="28" t="n">
        <v>0</v>
      </c>
      <c r="S102" s="28" t="n">
        <v>0</v>
      </c>
      <c r="T102" s="28" t="n">
        <v>0</v>
      </c>
      <c r="U102" s="28" t="n">
        <v>0</v>
      </c>
      <c r="V102" s="28" t="n">
        <v>0</v>
      </c>
      <c r="W102" s="28" t="n">
        <v>0</v>
      </c>
      <c r="X102" s="28" t="n">
        <v>0</v>
      </c>
      <c r="Y102" s="28" t="n">
        <v>0</v>
      </c>
      <c r="Z102" s="28" t="n">
        <v>0</v>
      </c>
      <c r="AA102" s="28" t="n">
        <v>0</v>
      </c>
      <c r="AB102" s="28"/>
      <c r="AC102" s="35" t="n">
        <f aca="false">SUM(G102:AB102)</f>
        <v>274</v>
      </c>
      <c r="AD102" s="4"/>
      <c r="AE102" s="40" t="n">
        <v>-0.155</v>
      </c>
    </row>
    <row r="103" customFormat="false" ht="12.75" hidden="false" customHeight="false" outlineLevel="0" collapsed="false">
      <c r="A103" s="17"/>
      <c r="B103" s="17"/>
      <c r="C103" s="17" t="s">
        <v>56</v>
      </c>
      <c r="D103" s="38"/>
      <c r="E103" s="38"/>
      <c r="G103" s="28"/>
      <c r="H103" s="28"/>
      <c r="I103" s="28"/>
      <c r="J103" s="28"/>
      <c r="K103" s="28"/>
      <c r="L103" s="28"/>
      <c r="M103" s="28"/>
      <c r="N103" s="28"/>
      <c r="O103" s="28"/>
      <c r="P103" s="28"/>
      <c r="Q103" s="28"/>
      <c r="R103" s="28"/>
      <c r="S103" s="28"/>
      <c r="T103" s="28"/>
      <c r="U103" s="28"/>
      <c r="V103" s="28"/>
      <c r="W103" s="28"/>
      <c r="X103" s="28"/>
      <c r="Y103" s="28"/>
      <c r="Z103" s="28"/>
      <c r="AA103" s="28"/>
      <c r="AB103" s="28"/>
      <c r="AC103" s="35"/>
      <c r="AD103" s="4"/>
      <c r="AE103" s="19"/>
    </row>
    <row r="104" customFormat="false" ht="12.75" hidden="false" customHeight="false" outlineLevel="0" collapsed="false">
      <c r="A104" s="17"/>
      <c r="B104" s="17"/>
      <c r="C104" s="17"/>
      <c r="D104" s="38" t="s">
        <v>57</v>
      </c>
      <c r="E104" s="38"/>
      <c r="G104" s="28" t="n">
        <v>0</v>
      </c>
      <c r="H104" s="28" t="n">
        <v>0</v>
      </c>
      <c r="I104" s="28" t="n">
        <v>0</v>
      </c>
      <c r="J104" s="28" t="n">
        <v>0</v>
      </c>
      <c r="K104" s="28" t="n">
        <v>0</v>
      </c>
      <c r="L104" s="28" t="n">
        <v>0</v>
      </c>
      <c r="M104" s="28" t="n">
        <v>0</v>
      </c>
      <c r="N104" s="28" t="n">
        <v>0</v>
      </c>
      <c r="O104" s="28" t="n">
        <v>0</v>
      </c>
      <c r="P104" s="28" t="n">
        <v>0</v>
      </c>
      <c r="Q104" s="28" t="n">
        <v>-1.222</v>
      </c>
      <c r="R104" s="28" t="n">
        <v>0</v>
      </c>
      <c r="S104" s="28" t="n">
        <v>0</v>
      </c>
      <c r="T104" s="28" t="n">
        <v>0</v>
      </c>
      <c r="U104" s="28" t="n">
        <v>0</v>
      </c>
      <c r="V104" s="28" t="n">
        <v>0</v>
      </c>
      <c r="W104" s="28" t="n">
        <v>0</v>
      </c>
      <c r="X104" s="28" t="n">
        <v>0</v>
      </c>
      <c r="Y104" s="28" t="n">
        <v>0</v>
      </c>
      <c r="Z104" s="28" t="n">
        <v>0</v>
      </c>
      <c r="AA104" s="28" t="n">
        <v>0</v>
      </c>
      <c r="AB104" s="28"/>
      <c r="AC104" s="35" t="n">
        <f aca="false">SUM(G104:AB104)</f>
        <v>-1.222</v>
      </c>
      <c r="AD104" s="4"/>
      <c r="AE104" s="40" t="n">
        <v>1036.752</v>
      </c>
    </row>
    <row r="105" customFormat="false" ht="12.75" hidden="true" customHeight="false" outlineLevel="0" collapsed="false">
      <c r="A105" s="17"/>
      <c r="B105" s="17"/>
      <c r="C105" s="17"/>
      <c r="D105" s="38" t="s">
        <v>58</v>
      </c>
      <c r="E105" s="38"/>
      <c r="G105" s="28" t="n">
        <v>0</v>
      </c>
      <c r="H105" s="28" t="n">
        <v>0</v>
      </c>
      <c r="I105" s="28" t="n">
        <v>0</v>
      </c>
      <c r="J105" s="28" t="n">
        <v>0</v>
      </c>
      <c r="K105" s="28" t="n">
        <v>0</v>
      </c>
      <c r="L105" s="28" t="n">
        <v>0</v>
      </c>
      <c r="M105" s="28" t="n">
        <v>0</v>
      </c>
      <c r="N105" s="28" t="n">
        <v>0</v>
      </c>
      <c r="O105" s="28" t="n">
        <v>0</v>
      </c>
      <c r="P105" s="28" t="n">
        <v>0</v>
      </c>
      <c r="Q105" s="28" t="n">
        <v>0</v>
      </c>
      <c r="R105" s="28" t="n">
        <v>0</v>
      </c>
      <c r="S105" s="28" t="n">
        <v>0</v>
      </c>
      <c r="T105" s="28" t="n">
        <v>0</v>
      </c>
      <c r="U105" s="28" t="n">
        <v>0</v>
      </c>
      <c r="V105" s="28" t="n">
        <v>0</v>
      </c>
      <c r="W105" s="28" t="n">
        <v>0</v>
      </c>
      <c r="X105" s="28" t="n">
        <v>0</v>
      </c>
      <c r="Y105" s="28" t="n">
        <v>0</v>
      </c>
      <c r="Z105" s="28" t="n">
        <v>0</v>
      </c>
      <c r="AA105" s="28" t="n">
        <v>0</v>
      </c>
      <c r="AB105" s="28"/>
      <c r="AC105" s="35" t="n">
        <f aca="false">SUM(G105:AB105)</f>
        <v>0</v>
      </c>
      <c r="AD105" s="4"/>
      <c r="AE105" s="26"/>
    </row>
    <row r="106" customFormat="false" ht="12.75" hidden="true" customHeight="false" outlineLevel="0" collapsed="false">
      <c r="A106" s="17"/>
      <c r="B106" s="17"/>
      <c r="C106" s="17"/>
      <c r="D106" s="38" t="s">
        <v>59</v>
      </c>
      <c r="E106" s="38"/>
      <c r="G106" s="28" t="n">
        <v>0</v>
      </c>
      <c r="H106" s="28" t="n">
        <v>0</v>
      </c>
      <c r="I106" s="28" t="n">
        <v>0</v>
      </c>
      <c r="J106" s="28" t="n">
        <v>0</v>
      </c>
      <c r="K106" s="28" t="n">
        <v>0</v>
      </c>
      <c r="L106" s="28" t="n">
        <v>0</v>
      </c>
      <c r="M106" s="28" t="n">
        <v>0</v>
      </c>
      <c r="N106" s="28" t="n">
        <v>0</v>
      </c>
      <c r="O106" s="28" t="n">
        <v>0</v>
      </c>
      <c r="P106" s="28" t="n">
        <v>0</v>
      </c>
      <c r="Q106" s="28" t="n">
        <v>0</v>
      </c>
      <c r="R106" s="28" t="n">
        <v>0</v>
      </c>
      <c r="S106" s="28" t="n">
        <v>0</v>
      </c>
      <c r="T106" s="28" t="n">
        <v>0</v>
      </c>
      <c r="U106" s="28" t="n">
        <v>0</v>
      </c>
      <c r="V106" s="28" t="n">
        <v>0</v>
      </c>
      <c r="W106" s="28" t="n">
        <v>0</v>
      </c>
      <c r="X106" s="28" t="n">
        <v>0</v>
      </c>
      <c r="Y106" s="28" t="n">
        <v>0</v>
      </c>
      <c r="Z106" s="28" t="n">
        <v>0</v>
      </c>
      <c r="AA106" s="28" t="n">
        <v>0</v>
      </c>
      <c r="AB106" s="28"/>
      <c r="AC106" s="35" t="n">
        <f aca="false">SUM(G106:AB106)</f>
        <v>0</v>
      </c>
      <c r="AD106" s="4"/>
      <c r="AE106" s="26" t="n">
        <v>10.8</v>
      </c>
    </row>
    <row r="107" customFormat="false" ht="12.75" hidden="false" customHeight="false" outlineLevel="0" collapsed="false">
      <c r="A107" s="17"/>
      <c r="B107" s="17"/>
      <c r="C107" s="17"/>
      <c r="D107" s="38" t="s">
        <v>60</v>
      </c>
      <c r="E107" s="38"/>
      <c r="G107" s="28" t="n">
        <v>0</v>
      </c>
      <c r="H107" s="28" t="n">
        <v>0</v>
      </c>
      <c r="I107" s="28" t="n">
        <v>0</v>
      </c>
      <c r="J107" s="28" t="n">
        <v>0</v>
      </c>
      <c r="K107" s="28" t="n">
        <v>0</v>
      </c>
      <c r="L107" s="28" t="n">
        <v>0</v>
      </c>
      <c r="M107" s="28" t="n">
        <v>0</v>
      </c>
      <c r="N107" s="28" t="n">
        <v>0</v>
      </c>
      <c r="O107" s="28" t="n">
        <v>0</v>
      </c>
      <c r="P107" s="28" t="n">
        <v>0</v>
      </c>
      <c r="Q107" s="28" t="n">
        <v>10.838199</v>
      </c>
      <c r="R107" s="28" t="n">
        <v>0</v>
      </c>
      <c r="S107" s="28" t="n">
        <v>0</v>
      </c>
      <c r="T107" s="28" t="n">
        <f aca="false">-1.176-6.307</f>
        <v>-7.483</v>
      </c>
      <c r="U107" s="28" t="n">
        <v>0</v>
      </c>
      <c r="V107" s="28" t="n">
        <f aca="false">-8.487-3.8</f>
        <v>-12.287</v>
      </c>
      <c r="W107" s="28" t="n">
        <v>0</v>
      </c>
      <c r="X107" s="28" t="n">
        <v>0</v>
      </c>
      <c r="Y107" s="28" t="n">
        <v>0</v>
      </c>
      <c r="Z107" s="28" t="n">
        <v>0</v>
      </c>
      <c r="AA107" s="28" t="n">
        <v>0</v>
      </c>
      <c r="AB107" s="28"/>
      <c r="AC107" s="35" t="n">
        <f aca="false">SUM(G107:AB107)</f>
        <v>-8.931801</v>
      </c>
      <c r="AD107" s="4"/>
      <c r="AE107" s="26" t="n">
        <v>-1.035</v>
      </c>
    </row>
    <row r="108" customFormat="false" ht="12.75" hidden="true" customHeight="false" outlineLevel="0" collapsed="false">
      <c r="A108" s="17"/>
      <c r="B108" s="17"/>
      <c r="C108" s="17"/>
      <c r="D108" s="38" t="s">
        <v>61</v>
      </c>
      <c r="E108" s="38"/>
      <c r="G108" s="28" t="n">
        <v>0</v>
      </c>
      <c r="H108" s="28" t="n">
        <v>0</v>
      </c>
      <c r="I108" s="28" t="n">
        <v>0</v>
      </c>
      <c r="J108" s="28" t="n">
        <v>0</v>
      </c>
      <c r="K108" s="28" t="n">
        <v>0</v>
      </c>
      <c r="L108" s="28" t="n">
        <v>0</v>
      </c>
      <c r="M108" s="28" t="n">
        <v>0</v>
      </c>
      <c r="N108" s="28" t="n">
        <v>0</v>
      </c>
      <c r="O108" s="28" t="n">
        <v>0</v>
      </c>
      <c r="P108" s="28" t="n">
        <v>0</v>
      </c>
      <c r="Q108" s="28" t="n">
        <v>0</v>
      </c>
      <c r="R108" s="28" t="n">
        <v>0</v>
      </c>
      <c r="S108" s="28" t="n">
        <v>0</v>
      </c>
      <c r="T108" s="28" t="n">
        <v>0</v>
      </c>
      <c r="U108" s="28" t="n">
        <v>0</v>
      </c>
      <c r="V108" s="28" t="n">
        <v>0</v>
      </c>
      <c r="W108" s="28" t="n">
        <v>0</v>
      </c>
      <c r="X108" s="28" t="n">
        <v>0</v>
      </c>
      <c r="Y108" s="28" t="n">
        <v>0</v>
      </c>
      <c r="Z108" s="28" t="n">
        <v>0</v>
      </c>
      <c r="AA108" s="28" t="n">
        <v>0</v>
      </c>
      <c r="AB108" s="28"/>
      <c r="AC108" s="35" t="n">
        <f aca="false">SUM(G108:AB108)</f>
        <v>0</v>
      </c>
      <c r="AD108" s="4"/>
      <c r="AE108" s="26" t="n">
        <v>1</v>
      </c>
    </row>
    <row r="109" customFormat="false" ht="12.75" hidden="true" customHeight="false" outlineLevel="0" collapsed="false">
      <c r="A109" s="17"/>
      <c r="B109" s="17"/>
      <c r="C109" s="17"/>
      <c r="D109" s="38" t="s">
        <v>51</v>
      </c>
      <c r="E109" s="38"/>
      <c r="G109" s="28" t="n">
        <v>0</v>
      </c>
      <c r="H109" s="28" t="n">
        <v>0</v>
      </c>
      <c r="I109" s="28" t="n">
        <v>0</v>
      </c>
      <c r="J109" s="28" t="n">
        <v>0</v>
      </c>
      <c r="K109" s="28" t="n">
        <v>0</v>
      </c>
      <c r="L109" s="28" t="n">
        <v>0</v>
      </c>
      <c r="M109" s="28" t="n">
        <v>0</v>
      </c>
      <c r="N109" s="28" t="n">
        <v>0</v>
      </c>
      <c r="O109" s="28" t="n">
        <v>0</v>
      </c>
      <c r="P109" s="28" t="n">
        <v>0</v>
      </c>
      <c r="Q109" s="28" t="n">
        <v>0</v>
      </c>
      <c r="R109" s="28" t="n">
        <v>0</v>
      </c>
      <c r="S109" s="28" t="n">
        <v>0</v>
      </c>
      <c r="T109" s="28" t="n">
        <v>0</v>
      </c>
      <c r="U109" s="28" t="n">
        <v>0</v>
      </c>
      <c r="V109" s="28" t="n">
        <v>0</v>
      </c>
      <c r="W109" s="28" t="n">
        <v>0</v>
      </c>
      <c r="X109" s="28" t="n">
        <v>0</v>
      </c>
      <c r="Y109" s="28" t="n">
        <v>0</v>
      </c>
      <c r="Z109" s="28" t="n">
        <v>0</v>
      </c>
      <c r="AA109" s="28" t="n">
        <v>0</v>
      </c>
      <c r="AB109" s="28"/>
      <c r="AC109" s="35" t="n">
        <f aca="false">SUM(G109:AB109)</f>
        <v>0</v>
      </c>
      <c r="AD109" s="4"/>
      <c r="AE109" s="26" t="n">
        <v>2.6</v>
      </c>
    </row>
    <row r="110" customFormat="false" ht="12.75" hidden="true" customHeight="false" outlineLevel="0" collapsed="false">
      <c r="A110" s="17"/>
      <c r="B110" s="17"/>
      <c r="C110" s="17"/>
      <c r="D110" s="38" t="s">
        <v>62</v>
      </c>
      <c r="E110" s="38"/>
      <c r="G110" s="28" t="n">
        <v>0</v>
      </c>
      <c r="H110" s="28" t="n">
        <v>0</v>
      </c>
      <c r="I110" s="28" t="n">
        <v>0</v>
      </c>
      <c r="J110" s="28" t="n">
        <v>0</v>
      </c>
      <c r="K110" s="28" t="n">
        <v>0</v>
      </c>
      <c r="L110" s="28" t="n">
        <v>0</v>
      </c>
      <c r="M110" s="28" t="n">
        <v>0</v>
      </c>
      <c r="N110" s="28" t="n">
        <v>0</v>
      </c>
      <c r="O110" s="28" t="n">
        <v>0</v>
      </c>
      <c r="P110" s="28" t="n">
        <v>0</v>
      </c>
      <c r="Q110" s="28" t="n">
        <v>0</v>
      </c>
      <c r="R110" s="28" t="n">
        <v>0</v>
      </c>
      <c r="S110" s="28" t="n">
        <v>0</v>
      </c>
      <c r="T110" s="28" t="n">
        <v>0</v>
      </c>
      <c r="U110" s="28" t="n">
        <v>0</v>
      </c>
      <c r="V110" s="28" t="n">
        <v>0</v>
      </c>
      <c r="W110" s="28" t="n">
        <v>0</v>
      </c>
      <c r="X110" s="28" t="n">
        <v>0</v>
      </c>
      <c r="Y110" s="28" t="n">
        <v>0</v>
      </c>
      <c r="Z110" s="28" t="n">
        <v>0</v>
      </c>
      <c r="AA110" s="28" t="n">
        <v>0</v>
      </c>
      <c r="AB110" s="28"/>
      <c r="AC110" s="35" t="n">
        <f aca="false">SUM(G110:AB110)</f>
        <v>0</v>
      </c>
      <c r="AD110" s="4"/>
      <c r="AE110" s="26" t="n">
        <v>-5.4</v>
      </c>
    </row>
    <row r="111" customFormat="false" ht="12.75" hidden="true" customHeight="false" outlineLevel="0" collapsed="false">
      <c r="A111" s="17"/>
      <c r="B111" s="17"/>
      <c r="C111" s="17"/>
      <c r="D111" s="38" t="s">
        <v>63</v>
      </c>
      <c r="E111" s="38"/>
      <c r="G111" s="28" t="n">
        <v>0</v>
      </c>
      <c r="H111" s="28" t="n">
        <v>0</v>
      </c>
      <c r="I111" s="28" t="n">
        <v>0</v>
      </c>
      <c r="J111" s="28" t="n">
        <v>0</v>
      </c>
      <c r="K111" s="28" t="n">
        <v>0</v>
      </c>
      <c r="L111" s="28" t="n">
        <v>0</v>
      </c>
      <c r="M111" s="28" t="n">
        <v>0</v>
      </c>
      <c r="N111" s="28" t="n">
        <v>0</v>
      </c>
      <c r="O111" s="28" t="n">
        <v>0</v>
      </c>
      <c r="P111" s="28" t="n">
        <v>0</v>
      </c>
      <c r="Q111" s="28" t="n">
        <v>0</v>
      </c>
      <c r="R111" s="28" t="n">
        <v>0</v>
      </c>
      <c r="S111" s="28" t="n">
        <v>0</v>
      </c>
      <c r="T111" s="28" t="n">
        <v>0</v>
      </c>
      <c r="U111" s="28" t="n">
        <v>0</v>
      </c>
      <c r="V111" s="28" t="n">
        <v>0</v>
      </c>
      <c r="W111" s="28" t="n">
        <v>0</v>
      </c>
      <c r="X111" s="28" t="n">
        <v>0</v>
      </c>
      <c r="Y111" s="28" t="n">
        <v>0</v>
      </c>
      <c r="Z111" s="28" t="n">
        <v>0</v>
      </c>
      <c r="AA111" s="28" t="n">
        <v>0</v>
      </c>
      <c r="AB111" s="28"/>
      <c r="AC111" s="35" t="n">
        <f aca="false">SUM(G111:AB111)</f>
        <v>0</v>
      </c>
      <c r="AD111" s="4"/>
      <c r="AE111" s="26" t="n">
        <v>1.5</v>
      </c>
      <c r="AF111" s="41"/>
    </row>
    <row r="112" customFormat="false" ht="12.75" hidden="true" customHeight="false" outlineLevel="0" collapsed="false">
      <c r="A112" s="17"/>
      <c r="B112" s="17"/>
      <c r="D112" s="38" t="s">
        <v>64</v>
      </c>
      <c r="E112" s="38"/>
      <c r="G112" s="28" t="n">
        <v>0</v>
      </c>
      <c r="H112" s="28" t="n">
        <v>0</v>
      </c>
      <c r="I112" s="28" t="n">
        <v>0</v>
      </c>
      <c r="J112" s="28" t="n">
        <v>0</v>
      </c>
      <c r="K112" s="28" t="n">
        <v>0</v>
      </c>
      <c r="L112" s="28" t="n">
        <v>0</v>
      </c>
      <c r="M112" s="28" t="n">
        <v>0</v>
      </c>
      <c r="N112" s="28" t="n">
        <v>0</v>
      </c>
      <c r="O112" s="28" t="n">
        <v>0</v>
      </c>
      <c r="P112" s="28" t="n">
        <v>0</v>
      </c>
      <c r="Q112" s="28" t="n">
        <v>0</v>
      </c>
      <c r="R112" s="28" t="n">
        <v>0</v>
      </c>
      <c r="S112" s="28" t="n">
        <v>0</v>
      </c>
      <c r="T112" s="28" t="n">
        <v>0</v>
      </c>
      <c r="U112" s="28" t="n">
        <v>0</v>
      </c>
      <c r="V112" s="28" t="n">
        <v>0</v>
      </c>
      <c r="W112" s="28" t="n">
        <v>0</v>
      </c>
      <c r="X112" s="28" t="n">
        <v>0</v>
      </c>
      <c r="Y112" s="28" t="n">
        <v>0</v>
      </c>
      <c r="Z112" s="28" t="n">
        <v>0</v>
      </c>
      <c r="AA112" s="28" t="n">
        <v>0</v>
      </c>
      <c r="AB112" s="28"/>
      <c r="AC112" s="35" t="n">
        <f aca="false">SUM(G112:AB112)</f>
        <v>0</v>
      </c>
      <c r="AD112" s="4"/>
      <c r="AE112" s="26" t="n">
        <v>7.4</v>
      </c>
    </row>
    <row r="113" customFormat="false" ht="12.75" hidden="false" customHeight="false" outlineLevel="0" collapsed="false">
      <c r="A113" s="17"/>
      <c r="B113" s="17"/>
      <c r="D113" s="2" t="s">
        <v>65</v>
      </c>
      <c r="G113" s="27" t="n">
        <v>0</v>
      </c>
      <c r="H113" s="27" t="n">
        <v>0</v>
      </c>
      <c r="I113" s="27" t="n">
        <v>0</v>
      </c>
      <c r="J113" s="27" t="n">
        <v>0</v>
      </c>
      <c r="K113" s="27" t="n">
        <v>0</v>
      </c>
      <c r="L113" s="27" t="n">
        <v>0</v>
      </c>
      <c r="M113" s="27" t="n">
        <v>0</v>
      </c>
      <c r="N113" s="27" t="n">
        <v>0</v>
      </c>
      <c r="O113" s="27" t="n">
        <v>0</v>
      </c>
      <c r="P113" s="27" t="n">
        <v>0</v>
      </c>
      <c r="Q113" s="27" t="n">
        <v>-1.502</v>
      </c>
      <c r="R113" s="27" t="n">
        <v>0</v>
      </c>
      <c r="S113" s="27" t="n">
        <v>0</v>
      </c>
      <c r="T113" s="27" t="n">
        <v>0</v>
      </c>
      <c r="U113" s="27" t="n">
        <v>0</v>
      </c>
      <c r="V113" s="27" t="n">
        <v>0</v>
      </c>
      <c r="W113" s="27" t="n">
        <v>-3.8</v>
      </c>
      <c r="X113" s="27" t="n">
        <v>0</v>
      </c>
      <c r="Y113" s="27" t="n">
        <v>0</v>
      </c>
      <c r="Z113" s="27" t="n">
        <v>0</v>
      </c>
      <c r="AA113" s="27" t="n">
        <v>0</v>
      </c>
      <c r="AB113" s="28"/>
      <c r="AC113" s="36" t="n">
        <f aca="false">SUM(G113:AB113)</f>
        <v>-5.302</v>
      </c>
      <c r="AD113" s="4"/>
      <c r="AE113" s="30" t="n">
        <v>-1.7</v>
      </c>
    </row>
    <row r="114" customFormat="false" ht="12.75" hidden="false" customHeight="false" outlineLevel="0" collapsed="false">
      <c r="A114" s="17"/>
      <c r="B114" s="17"/>
      <c r="C114" s="2" t="s">
        <v>66</v>
      </c>
      <c r="G114" s="28" t="n">
        <f aca="false">SUM(G93:G113)</f>
        <v>726.648</v>
      </c>
      <c r="H114" s="28" t="n">
        <f aca="false">SUM(H93:H113)</f>
        <v>0</v>
      </c>
      <c r="I114" s="28" t="n">
        <f aca="false">SUM(I93:I113)</f>
        <v>0</v>
      </c>
      <c r="J114" s="28" t="n">
        <f aca="false">SUM(J93:J113)</f>
        <v>0</v>
      </c>
      <c r="K114" s="28" t="n">
        <f aca="false">SUM(K93:K113)</f>
        <v>0</v>
      </c>
      <c r="L114" s="28" t="n">
        <f aca="false">SUM(L93:L113)</f>
        <v>0</v>
      </c>
      <c r="M114" s="28" t="n">
        <f aca="false">SUM(M93:M113)</f>
        <v>0</v>
      </c>
      <c r="N114" s="28" t="n">
        <f aca="false">SUM(N93:N113)</f>
        <v>0</v>
      </c>
      <c r="O114" s="28" t="n">
        <f aca="false">SUM(O93:O113)</f>
        <v>0</v>
      </c>
      <c r="P114" s="28" t="n">
        <f aca="false">SUM(P93:P113)</f>
        <v>0</v>
      </c>
      <c r="Q114" s="28" t="n">
        <f aca="false">SUM(Q93:Q113)</f>
        <v>8.114199</v>
      </c>
      <c r="R114" s="28" t="n">
        <f aca="false">SUM(R93:R113)</f>
        <v>0</v>
      </c>
      <c r="S114" s="28" t="n">
        <f aca="false">SUM(S93:S113)</f>
        <v>0</v>
      </c>
      <c r="T114" s="28" t="n">
        <f aca="false">SUM(T93:T113)</f>
        <v>-7.483</v>
      </c>
      <c r="U114" s="28" t="n">
        <f aca="false">SUM(U93:U113)</f>
        <v>-3.7</v>
      </c>
      <c r="V114" s="28" t="n">
        <f aca="false">SUM(V93:V113)</f>
        <v>-12.287</v>
      </c>
      <c r="W114" s="28" t="n">
        <f aca="false">SUM(W93:W113)</f>
        <v>-6.8</v>
      </c>
      <c r="X114" s="28" t="n">
        <f aca="false">SUM(X93:X113)</f>
        <v>0</v>
      </c>
      <c r="Y114" s="28" t="n">
        <f aca="false">SUM(Y93:Y113)</f>
        <v>0</v>
      </c>
      <c r="Z114" s="28" t="n">
        <f aca="false">SUM(Z93:Z113)</f>
        <v>0</v>
      </c>
      <c r="AA114" s="28" t="n">
        <f aca="false">SUM(AA93:AA113)</f>
        <v>0</v>
      </c>
      <c r="AB114" s="28"/>
      <c r="AC114" s="35" t="n">
        <f aca="false">SUM(AC93:AC113)</f>
        <v>704.492199</v>
      </c>
      <c r="AD114" s="4"/>
      <c r="AE114" s="19" t="n">
        <v>812.122</v>
      </c>
    </row>
    <row r="115" customFormat="false" ht="12.75" hidden="false" customHeight="false" outlineLevel="0" collapsed="false">
      <c r="A115" s="17"/>
      <c r="B115" s="17"/>
      <c r="G115" s="28"/>
      <c r="H115" s="28"/>
      <c r="I115" s="28"/>
      <c r="J115" s="28"/>
      <c r="K115" s="28"/>
      <c r="L115" s="28"/>
      <c r="M115" s="28"/>
      <c r="N115" s="28"/>
      <c r="O115" s="28"/>
      <c r="P115" s="28"/>
      <c r="Q115" s="28"/>
      <c r="R115" s="28"/>
      <c r="S115" s="28"/>
      <c r="T115" s="28"/>
      <c r="U115" s="28"/>
      <c r="V115" s="28"/>
      <c r="W115" s="28"/>
      <c r="X115" s="28"/>
      <c r="Y115" s="28"/>
      <c r="Z115" s="28"/>
      <c r="AA115" s="28"/>
      <c r="AB115" s="28"/>
      <c r="AC115" s="35"/>
      <c r="AD115" s="4"/>
      <c r="AE115" s="19"/>
    </row>
    <row r="116" customFormat="false" ht="12.75" hidden="false" customHeight="false" outlineLevel="0" collapsed="false">
      <c r="A116" s="42" t="s">
        <v>67</v>
      </c>
      <c r="B116" s="42"/>
      <c r="G116" s="28"/>
      <c r="H116" s="28"/>
      <c r="I116" s="28"/>
      <c r="J116" s="28"/>
      <c r="K116" s="28"/>
      <c r="L116" s="28"/>
      <c r="M116" s="28"/>
      <c r="N116" s="28"/>
      <c r="O116" s="28"/>
      <c r="P116" s="28"/>
      <c r="Q116" s="28"/>
      <c r="R116" s="28"/>
      <c r="S116" s="28"/>
      <c r="T116" s="28"/>
      <c r="U116" s="28"/>
      <c r="V116" s="28"/>
      <c r="W116" s="28"/>
      <c r="X116" s="28"/>
      <c r="Y116" s="28"/>
      <c r="Z116" s="28"/>
      <c r="AA116" s="28"/>
      <c r="AB116" s="28"/>
      <c r="AC116" s="35"/>
      <c r="AD116" s="4"/>
      <c r="AE116" s="19"/>
    </row>
    <row r="117" customFormat="false" ht="12.75" hidden="false" customHeight="false" outlineLevel="0" collapsed="false">
      <c r="A117" s="17"/>
      <c r="B117" s="17"/>
      <c r="C117" s="43" t="s">
        <v>68</v>
      </c>
      <c r="G117" s="28" t="n">
        <v>-1</v>
      </c>
      <c r="H117" s="28" t="n">
        <v>-9.7</v>
      </c>
      <c r="I117" s="28" t="n">
        <v>-0.2</v>
      </c>
      <c r="J117" s="28" t="n">
        <v>-13.9</v>
      </c>
      <c r="K117" s="28" t="n">
        <v>-3.5</v>
      </c>
      <c r="L117" s="28" t="n">
        <v>0</v>
      </c>
      <c r="M117" s="28" t="n">
        <v>0</v>
      </c>
      <c r="N117" s="28" t="n">
        <v>-7.3</v>
      </c>
      <c r="O117" s="28" t="n">
        <v>0</v>
      </c>
      <c r="P117" s="28" t="n">
        <v>0</v>
      </c>
      <c r="Q117" s="28" t="n">
        <v>0</v>
      </c>
      <c r="R117" s="28" t="n">
        <v>0</v>
      </c>
      <c r="S117" s="28" t="n">
        <v>0</v>
      </c>
      <c r="T117" s="28" t="n">
        <v>-3.9</v>
      </c>
      <c r="U117" s="28" t="n">
        <v>0</v>
      </c>
      <c r="V117" s="28" t="n">
        <v>0</v>
      </c>
      <c r="W117" s="28" t="n">
        <v>0</v>
      </c>
      <c r="X117" s="28" t="n">
        <v>0</v>
      </c>
      <c r="Y117" s="28" t="n">
        <v>0</v>
      </c>
      <c r="Z117" s="28" t="n">
        <v>0</v>
      </c>
      <c r="AA117" s="28" t="n">
        <v>0</v>
      </c>
      <c r="AB117" s="28"/>
      <c r="AC117" s="35" t="n">
        <f aca="false">SUM(G117:AB117)</f>
        <v>-39.5</v>
      </c>
      <c r="AD117" s="4"/>
      <c r="AE117" s="26" t="n">
        <v>-110.747</v>
      </c>
    </row>
    <row r="118" customFormat="false" ht="12.75" hidden="true" customHeight="false" outlineLevel="0" collapsed="false">
      <c r="A118" s="44"/>
      <c r="B118" s="44"/>
      <c r="C118" s="39" t="s">
        <v>69</v>
      </c>
      <c r="D118" s="38"/>
      <c r="E118" s="38"/>
      <c r="F118" s="38"/>
      <c r="G118" s="27" t="n">
        <v>0</v>
      </c>
      <c r="H118" s="27" t="n">
        <v>0</v>
      </c>
      <c r="I118" s="27" t="n">
        <v>0</v>
      </c>
      <c r="J118" s="27" t="n">
        <v>0</v>
      </c>
      <c r="K118" s="27" t="n">
        <v>0</v>
      </c>
      <c r="L118" s="27" t="n">
        <v>0</v>
      </c>
      <c r="M118" s="27" t="n">
        <v>0</v>
      </c>
      <c r="N118" s="27" t="n">
        <v>0</v>
      </c>
      <c r="O118" s="27" t="n">
        <v>0</v>
      </c>
      <c r="P118" s="27" t="n">
        <v>0</v>
      </c>
      <c r="Q118" s="27" t="n">
        <v>0</v>
      </c>
      <c r="R118" s="27" t="n">
        <v>0</v>
      </c>
      <c r="S118" s="27" t="n">
        <v>0</v>
      </c>
      <c r="T118" s="27" t="n">
        <v>0</v>
      </c>
      <c r="U118" s="27" t="n">
        <v>0</v>
      </c>
      <c r="V118" s="27" t="n">
        <v>0</v>
      </c>
      <c r="W118" s="27" t="n">
        <v>0</v>
      </c>
      <c r="X118" s="27"/>
      <c r="Y118" s="27"/>
      <c r="Z118" s="27"/>
      <c r="AA118" s="27"/>
      <c r="AB118" s="28"/>
      <c r="AC118" s="36" t="n">
        <f aca="false">SUM(G118:AB118)</f>
        <v>0</v>
      </c>
      <c r="AD118" s="45"/>
      <c r="AE118" s="26"/>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c r="IW118" s="38"/>
    </row>
    <row r="119" customFormat="false" ht="12.75" hidden="true" customHeight="false" outlineLevel="0" collapsed="false">
      <c r="A119" s="17"/>
      <c r="B119" s="17"/>
      <c r="C119" s="2" t="s">
        <v>70</v>
      </c>
      <c r="G119" s="28" t="n">
        <f aca="false">SUM(G117:G118)</f>
        <v>-1</v>
      </c>
      <c r="H119" s="28" t="n">
        <f aca="false">SUM(H117:H118)</f>
        <v>-9.7</v>
      </c>
      <c r="I119" s="28" t="n">
        <f aca="false">SUM(I117:I118)</f>
        <v>-0.2</v>
      </c>
      <c r="J119" s="28" t="n">
        <f aca="false">SUM(J117:J118)</f>
        <v>-13.9</v>
      </c>
      <c r="K119" s="28" t="n">
        <f aca="false">SUM(K117:K118)</f>
        <v>-3.5</v>
      </c>
      <c r="L119" s="28" t="n">
        <f aca="false">SUM(L117:L118)</f>
        <v>0</v>
      </c>
      <c r="M119" s="28" t="n">
        <f aca="false">SUM(M117:M118)</f>
        <v>0</v>
      </c>
      <c r="N119" s="28" t="n">
        <f aca="false">SUM(N117:N118)</f>
        <v>-7.3</v>
      </c>
      <c r="O119" s="28" t="n">
        <f aca="false">SUM(O117:O118)</f>
        <v>0</v>
      </c>
      <c r="P119" s="28" t="n">
        <f aca="false">SUM(P117:P118)</f>
        <v>0</v>
      </c>
      <c r="Q119" s="28" t="n">
        <f aca="false">SUM(Q117:Q118)</f>
        <v>0</v>
      </c>
      <c r="R119" s="28" t="n">
        <f aca="false">SUM(R117:R118)</f>
        <v>0</v>
      </c>
      <c r="S119" s="28" t="n">
        <f aca="false">SUM(S117:S118)</f>
        <v>0</v>
      </c>
      <c r="T119" s="28" t="n">
        <f aca="false">SUM(T117:T118)</f>
        <v>-3.9</v>
      </c>
      <c r="U119" s="28" t="n">
        <f aca="false">SUM(U117:U118)</f>
        <v>0</v>
      </c>
      <c r="V119" s="28" t="n">
        <f aca="false">SUM(V117:V118)</f>
        <v>0</v>
      </c>
      <c r="W119" s="28" t="n">
        <f aca="false">SUM(W117:W118)</f>
        <v>0</v>
      </c>
      <c r="X119" s="28" t="n">
        <f aca="false">SUM(X117:X118)</f>
        <v>0</v>
      </c>
      <c r="Y119" s="28" t="n">
        <f aca="false">SUM(Y117:Y118)</f>
        <v>0</v>
      </c>
      <c r="Z119" s="28" t="n">
        <f aca="false">SUM(Z117:Z118)</f>
        <v>0</v>
      </c>
      <c r="AA119" s="28" t="n">
        <f aca="false">SUM(AA117:AA118)</f>
        <v>0</v>
      </c>
      <c r="AB119" s="28"/>
      <c r="AC119" s="35" t="n">
        <f aca="false">SUM(AC117:AC118)</f>
        <v>-39.5</v>
      </c>
      <c r="AD119" s="4"/>
      <c r="AE119" s="26"/>
    </row>
    <row r="120" customFormat="false" ht="12.75" hidden="false" customHeight="false" outlineLevel="0" collapsed="false">
      <c r="A120" s="17"/>
      <c r="B120" s="17"/>
      <c r="C120" s="43"/>
      <c r="G120" s="28"/>
      <c r="H120" s="28"/>
      <c r="I120" s="28"/>
      <c r="J120" s="28"/>
      <c r="K120" s="28"/>
      <c r="L120" s="28"/>
      <c r="M120" s="28"/>
      <c r="N120" s="28"/>
      <c r="O120" s="28"/>
      <c r="P120" s="28"/>
      <c r="Q120" s="28"/>
      <c r="R120" s="28"/>
      <c r="S120" s="28"/>
      <c r="T120" s="28"/>
      <c r="U120" s="28"/>
      <c r="V120" s="28"/>
      <c r="W120" s="28"/>
      <c r="X120" s="28"/>
      <c r="Y120" s="28"/>
      <c r="Z120" s="28"/>
      <c r="AA120" s="28"/>
      <c r="AB120" s="28"/>
      <c r="AC120" s="35"/>
      <c r="AD120" s="4"/>
      <c r="AE120" s="34"/>
    </row>
    <row r="121" customFormat="false" ht="12.75" hidden="false" customHeight="false" outlineLevel="0" collapsed="false">
      <c r="A121" s="42" t="s">
        <v>71</v>
      </c>
      <c r="B121" s="17"/>
      <c r="C121" s="43"/>
      <c r="G121" s="28"/>
      <c r="H121" s="28"/>
      <c r="I121" s="28"/>
      <c r="J121" s="28"/>
      <c r="K121" s="28"/>
      <c r="L121" s="28"/>
      <c r="M121" s="28"/>
      <c r="N121" s="28"/>
      <c r="O121" s="28"/>
      <c r="P121" s="28"/>
      <c r="Q121" s="28"/>
      <c r="R121" s="28"/>
      <c r="S121" s="28"/>
      <c r="T121" s="28"/>
      <c r="U121" s="28"/>
      <c r="V121" s="28"/>
      <c r="W121" s="28"/>
      <c r="X121" s="28"/>
      <c r="Y121" s="28"/>
      <c r="Z121" s="28"/>
      <c r="AA121" s="28"/>
      <c r="AB121" s="28"/>
      <c r="AC121" s="35"/>
      <c r="AD121" s="4"/>
      <c r="AE121" s="34"/>
    </row>
    <row r="122" customFormat="false" ht="12.75" hidden="false" customHeight="false" outlineLevel="0" collapsed="false">
      <c r="A122" s="17"/>
      <c r="B122" s="17"/>
      <c r="C122" s="38" t="s">
        <v>72</v>
      </c>
      <c r="E122" s="38"/>
      <c r="G122" s="28" t="n">
        <v>0</v>
      </c>
      <c r="H122" s="28" t="n">
        <v>0</v>
      </c>
      <c r="I122" s="28" t="n">
        <v>-10</v>
      </c>
      <c r="J122" s="28" t="n">
        <v>0</v>
      </c>
      <c r="K122" s="28" t="n">
        <v>0</v>
      </c>
      <c r="L122" s="28" t="n">
        <v>0</v>
      </c>
      <c r="M122" s="28" t="n">
        <v>0</v>
      </c>
      <c r="N122" s="28" t="n">
        <v>0</v>
      </c>
      <c r="O122" s="28" t="n">
        <v>0</v>
      </c>
      <c r="P122" s="28" t="n">
        <v>0</v>
      </c>
      <c r="Q122" s="28" t="n">
        <f aca="false">-4.972272*2</f>
        <v>-9.944544</v>
      </c>
      <c r="R122" s="28" t="n">
        <v>0</v>
      </c>
      <c r="S122" s="28" t="n">
        <v>0</v>
      </c>
      <c r="T122" s="28" t="n">
        <v>0</v>
      </c>
      <c r="U122" s="28" t="n">
        <v>0</v>
      </c>
      <c r="V122" s="28" t="n">
        <v>0</v>
      </c>
      <c r="W122" s="28" t="n">
        <v>0</v>
      </c>
      <c r="X122" s="28" t="n">
        <v>0</v>
      </c>
      <c r="Y122" s="28" t="n">
        <v>0</v>
      </c>
      <c r="Z122" s="28" t="n">
        <v>0</v>
      </c>
      <c r="AA122" s="28" t="n">
        <v>0</v>
      </c>
      <c r="AB122" s="28"/>
      <c r="AC122" s="35" t="n">
        <f aca="false">SUM(G122:AB122)</f>
        <v>-19.944544</v>
      </c>
      <c r="AD122" s="4"/>
      <c r="AE122" s="26" t="n">
        <v>28.948</v>
      </c>
    </row>
    <row r="123" customFormat="false" ht="12.75" hidden="false" customHeight="false" outlineLevel="0" collapsed="false">
      <c r="A123" s="17"/>
      <c r="B123" s="17"/>
      <c r="C123" s="38" t="s">
        <v>73</v>
      </c>
      <c r="E123" s="38"/>
      <c r="G123" s="27" t="n">
        <v>0</v>
      </c>
      <c r="H123" s="27" t="n">
        <v>0</v>
      </c>
      <c r="I123" s="27" t="n">
        <v>0</v>
      </c>
      <c r="J123" s="27" t="n">
        <v>25.216</v>
      </c>
      <c r="K123" s="27" t="n">
        <v>0</v>
      </c>
      <c r="L123" s="27" t="n">
        <v>0</v>
      </c>
      <c r="M123" s="27" t="n">
        <v>0</v>
      </c>
      <c r="N123" s="27" t="n">
        <v>0</v>
      </c>
      <c r="O123" s="27" t="n">
        <v>0</v>
      </c>
      <c r="P123" s="27" t="n">
        <v>0</v>
      </c>
      <c r="Q123" s="27" t="n">
        <v>0</v>
      </c>
      <c r="R123" s="27" t="n">
        <v>0</v>
      </c>
      <c r="S123" s="27" t="n">
        <v>0</v>
      </c>
      <c r="T123" s="27" t="n">
        <v>0</v>
      </c>
      <c r="U123" s="27" t="n">
        <v>0</v>
      </c>
      <c r="V123" s="27" t="n">
        <v>0</v>
      </c>
      <c r="W123" s="27" t="n">
        <v>0</v>
      </c>
      <c r="X123" s="27" t="n">
        <v>0</v>
      </c>
      <c r="Y123" s="27" t="n">
        <v>0</v>
      </c>
      <c r="Z123" s="27" t="n">
        <v>0</v>
      </c>
      <c r="AA123" s="27" t="n">
        <v>0</v>
      </c>
      <c r="AB123" s="28"/>
      <c r="AC123" s="36" t="n">
        <f aca="false">SUM(G123:AB123)</f>
        <v>25.216</v>
      </c>
      <c r="AD123" s="4"/>
      <c r="AE123" s="26"/>
    </row>
    <row r="124" customFormat="false" ht="12.75" hidden="false" customHeight="false" outlineLevel="0" collapsed="false">
      <c r="A124" s="17"/>
      <c r="B124" s="17"/>
      <c r="C124" s="2" t="s">
        <v>70</v>
      </c>
      <c r="G124" s="28" t="n">
        <f aca="false">SUM(G122:G123)</f>
        <v>0</v>
      </c>
      <c r="H124" s="28" t="n">
        <f aca="false">SUM(H122:H123)</f>
        <v>0</v>
      </c>
      <c r="I124" s="28" t="n">
        <f aca="false">SUM(I122:I123)</f>
        <v>-10</v>
      </c>
      <c r="J124" s="28" t="n">
        <f aca="false">SUM(J122:J123)</f>
        <v>25.216</v>
      </c>
      <c r="K124" s="28" t="n">
        <f aca="false">SUM(K122:K123)</f>
        <v>0</v>
      </c>
      <c r="L124" s="28" t="n">
        <f aca="false">SUM(L122:L123)</f>
        <v>0</v>
      </c>
      <c r="M124" s="28" t="n">
        <f aca="false">SUM(M122:M123)</f>
        <v>0</v>
      </c>
      <c r="N124" s="28" t="n">
        <f aca="false">SUM(N122:N123)</f>
        <v>0</v>
      </c>
      <c r="O124" s="28" t="n">
        <f aca="false">SUM(O122:O123)</f>
        <v>0</v>
      </c>
      <c r="P124" s="28" t="n">
        <f aca="false">SUM(P122:P123)</f>
        <v>0</v>
      </c>
      <c r="Q124" s="28" t="n">
        <f aca="false">SUM(Q122:Q123)</f>
        <v>-9.944544</v>
      </c>
      <c r="R124" s="28" t="n">
        <f aca="false">SUM(R122:R123)</f>
        <v>0</v>
      </c>
      <c r="S124" s="28" t="n">
        <f aca="false">SUM(S122:S123)</f>
        <v>0</v>
      </c>
      <c r="T124" s="28" t="n">
        <f aca="false">SUM(T122:T123)</f>
        <v>0</v>
      </c>
      <c r="U124" s="28" t="n">
        <f aca="false">SUM(U122:U123)</f>
        <v>0</v>
      </c>
      <c r="V124" s="28" t="n">
        <f aca="false">SUM(V122:V123)</f>
        <v>0</v>
      </c>
      <c r="W124" s="28" t="n">
        <f aca="false">SUM(W122:W123)</f>
        <v>0</v>
      </c>
      <c r="X124" s="28" t="n">
        <f aca="false">SUM(X122:X123)</f>
        <v>0</v>
      </c>
      <c r="Y124" s="28" t="n">
        <f aca="false">SUM(Y122:Y123)</f>
        <v>0</v>
      </c>
      <c r="Z124" s="28" t="n">
        <f aca="false">SUM(Z122:Z123)</f>
        <v>0</v>
      </c>
      <c r="AA124" s="28" t="n">
        <f aca="false">SUM(AA122:AA123)</f>
        <v>0</v>
      </c>
      <c r="AB124" s="28"/>
      <c r="AC124" s="35" t="n">
        <f aca="false">SUM(AC122:AC123)</f>
        <v>5.271456</v>
      </c>
      <c r="AD124" s="4"/>
      <c r="AE124" s="19"/>
    </row>
    <row r="125" customFormat="false" ht="12.75" hidden="false" customHeight="false" outlineLevel="0" collapsed="false">
      <c r="A125" s="17"/>
      <c r="B125" s="17"/>
      <c r="G125" s="28"/>
      <c r="H125" s="28"/>
      <c r="I125" s="28"/>
      <c r="J125" s="28"/>
      <c r="K125" s="28"/>
      <c r="L125" s="28"/>
      <c r="M125" s="28"/>
      <c r="N125" s="28"/>
      <c r="O125" s="28"/>
      <c r="P125" s="28"/>
      <c r="Q125" s="28"/>
      <c r="R125" s="28"/>
      <c r="S125" s="28"/>
      <c r="T125" s="28"/>
      <c r="U125" s="28" t="n">
        <v>0</v>
      </c>
      <c r="V125" s="28"/>
      <c r="W125" s="28"/>
      <c r="X125" s="28"/>
      <c r="Y125" s="28"/>
      <c r="Z125" s="28"/>
      <c r="AA125" s="28"/>
      <c r="AB125" s="28"/>
      <c r="AC125" s="35"/>
      <c r="AD125" s="4"/>
      <c r="AE125" s="19"/>
    </row>
    <row r="126" customFormat="false" ht="12.75" hidden="false" customHeight="false" outlineLevel="0" collapsed="false">
      <c r="A126" s="17" t="s">
        <v>74</v>
      </c>
      <c r="B126" s="17"/>
      <c r="G126" s="28" t="n">
        <v>0</v>
      </c>
      <c r="H126" s="28" t="n">
        <v>-0.039</v>
      </c>
      <c r="I126" s="28" t="n">
        <v>-0.264</v>
      </c>
      <c r="J126" s="28" t="n">
        <v>-0.408</v>
      </c>
      <c r="K126" s="28" t="n">
        <v>-0.119</v>
      </c>
      <c r="L126" s="28" t="n">
        <v>-0.5</v>
      </c>
      <c r="M126" s="28" t="n">
        <f aca="false">-0.169</f>
        <v>-0.169</v>
      </c>
      <c r="N126" s="28" t="n">
        <v>-0.425</v>
      </c>
      <c r="O126" s="28" t="n">
        <v>-0.5</v>
      </c>
      <c r="P126" s="28" t="n">
        <f aca="false">-0.599</f>
        <v>-0.599</v>
      </c>
      <c r="Q126" s="28" t="n">
        <f aca="false">-3.440035+2.724595</f>
        <v>-0.71544</v>
      </c>
      <c r="R126" s="28" t="n">
        <v>-0.454</v>
      </c>
      <c r="S126" s="28" t="n">
        <v>-0.124</v>
      </c>
      <c r="T126" s="28" t="n">
        <f aca="false">-0.269</f>
        <v>-0.269</v>
      </c>
      <c r="U126" s="28" t="n">
        <v>-0.23</v>
      </c>
      <c r="V126" s="28" t="n">
        <v>-0.3</v>
      </c>
      <c r="W126" s="28" t="n">
        <v>-0.359</v>
      </c>
      <c r="X126" s="28" t="n">
        <v>0</v>
      </c>
      <c r="Y126" s="28" t="n">
        <v>0</v>
      </c>
      <c r="Z126" s="28" t="n">
        <v>0</v>
      </c>
      <c r="AA126" s="28" t="n">
        <v>0</v>
      </c>
      <c r="AB126" s="28"/>
      <c r="AC126" s="35" t="n">
        <f aca="false">SUM(G126:AB126)</f>
        <v>-5.47444</v>
      </c>
      <c r="AD126" s="4"/>
      <c r="AE126" s="26" t="n">
        <v>-6.704</v>
      </c>
    </row>
    <row r="127" customFormat="false" ht="12.75" hidden="false" customHeight="false" outlineLevel="0" collapsed="false">
      <c r="A127" s="17"/>
      <c r="B127" s="17"/>
      <c r="G127" s="28"/>
      <c r="H127" s="28"/>
      <c r="I127" s="28"/>
      <c r="J127" s="28"/>
      <c r="K127" s="28"/>
      <c r="L127" s="28"/>
      <c r="M127" s="28"/>
      <c r="N127" s="28"/>
      <c r="O127" s="28"/>
      <c r="P127" s="28"/>
      <c r="Q127" s="28"/>
      <c r="R127" s="28"/>
      <c r="S127" s="28"/>
      <c r="T127" s="28"/>
      <c r="U127" s="28"/>
      <c r="V127" s="28"/>
      <c r="W127" s="28"/>
      <c r="X127" s="28"/>
      <c r="Y127" s="28"/>
      <c r="Z127" s="28"/>
      <c r="AA127" s="28"/>
      <c r="AB127" s="28"/>
      <c r="AC127" s="35"/>
      <c r="AD127" s="4"/>
      <c r="AE127" s="19"/>
    </row>
    <row r="128" customFormat="false" ht="12.75" hidden="false" customHeight="false" outlineLevel="0" collapsed="false">
      <c r="G128" s="28"/>
      <c r="H128" s="28"/>
      <c r="I128" s="28"/>
      <c r="J128" s="28"/>
      <c r="K128" s="28"/>
      <c r="L128" s="28"/>
      <c r="M128" s="28"/>
      <c r="N128" s="28"/>
      <c r="O128" s="28"/>
      <c r="P128" s="28"/>
      <c r="Q128" s="28"/>
      <c r="R128" s="28"/>
      <c r="S128" s="28"/>
      <c r="T128" s="28"/>
      <c r="U128" s="28"/>
      <c r="V128" s="28"/>
      <c r="W128" s="28"/>
      <c r="X128" s="28"/>
      <c r="Y128" s="28"/>
      <c r="Z128" s="28"/>
      <c r="AA128" s="28"/>
      <c r="AB128" s="28"/>
      <c r="AC128" s="35"/>
      <c r="AD128" s="4"/>
      <c r="AE128" s="19"/>
    </row>
    <row r="129" customFormat="false" ht="13.5" hidden="false" customHeight="false" outlineLevel="0" collapsed="false">
      <c r="A129" s="21" t="s">
        <v>75</v>
      </c>
      <c r="B129" s="21"/>
      <c r="C129" s="22"/>
      <c r="D129" s="22"/>
      <c r="E129" s="22"/>
      <c r="F129" s="22"/>
      <c r="G129" s="46" t="n">
        <f aca="false">G63+G126+G114+G119+G68+G124+G89</f>
        <v>544.375</v>
      </c>
      <c r="H129" s="46" t="n">
        <f aca="false">H63+H126+H114+H119+H68+H124+H89</f>
        <v>-77.292</v>
      </c>
      <c r="I129" s="46" t="n">
        <f aca="false">I63+I126+I114+I119+I68+I124+I89</f>
        <v>123.19</v>
      </c>
      <c r="J129" s="46" t="n">
        <f aca="false">J63+J126+J114+J119+J68+J124+J89</f>
        <v>-127.644</v>
      </c>
      <c r="K129" s="46" t="n">
        <f aca="false">K63+K126+K114+K119+K68+K124+K89</f>
        <v>-101.59</v>
      </c>
      <c r="L129" s="46" t="n">
        <f aca="false">L63+L126+L114+L119+L68+L124+L89</f>
        <v>-79.707</v>
      </c>
      <c r="M129" s="46" t="n">
        <f aca="false">M63+M126+M114+M119+M68+M124+M89</f>
        <v>135.466</v>
      </c>
      <c r="N129" s="46" t="n">
        <f aca="false">N63+N126+N114+N119+N68+N124+N89</f>
        <v>-94.128</v>
      </c>
      <c r="O129" s="46" t="n">
        <f aca="false">O63+O126+O114+O119+O68+O124+O89</f>
        <v>-8.32000000000001</v>
      </c>
      <c r="P129" s="46" t="n">
        <f aca="false">P63+P126+P114+P119+P68+P124+P89</f>
        <v>-72.689</v>
      </c>
      <c r="Q129" s="46" t="n">
        <f aca="false">Q63+Q126+Q114+Q119+Q68+Q124+Q89</f>
        <v>104.715297</v>
      </c>
      <c r="R129" s="46" t="n">
        <f aca="false">R63+R126+R114+R119+R68+R124+R89</f>
        <v>-229.148</v>
      </c>
      <c r="S129" s="46" t="n">
        <f aca="false">S63+S126+S114+S119+S68+S124+S89</f>
        <v>-46.828</v>
      </c>
      <c r="T129" s="46" t="n">
        <f aca="false">T63+T126+T114+T119+T68+T124+T89</f>
        <v>18.32</v>
      </c>
      <c r="U129" s="46" t="n">
        <f aca="false">U63+U126+U114+U119+U68+U124+U89</f>
        <v>11.787</v>
      </c>
      <c r="V129" s="46" t="n">
        <f aca="false">V63+V126+V114+V119+V68+V124+V89</f>
        <v>-18.73</v>
      </c>
      <c r="W129" s="46" t="n">
        <f aca="false">W63+W126+W114+W119+W68+W124+W89</f>
        <v>-1455.048</v>
      </c>
      <c r="X129" s="46" t="n">
        <f aca="false">X63+X126+X114+X119+X68+X124+X89</f>
        <v>0</v>
      </c>
      <c r="Y129" s="46" t="n">
        <f aca="false">Y63+Y126+Y114+Y119+Y68+Y124+Y89</f>
        <v>0</v>
      </c>
      <c r="Z129" s="46" t="n">
        <f aca="false">Z63+Z126+Z114+Z119+Z68+Z124+Z89</f>
        <v>0</v>
      </c>
      <c r="AA129" s="46" t="n">
        <f aca="false">AA63+AA126+AA114+AA119+AA68+AA124+AA89</f>
        <v>0</v>
      </c>
      <c r="AB129" s="23"/>
      <c r="AC129" s="29" t="n">
        <f aca="false">AC63+AC126+AC114+AC119+AC68+AC124+AC89</f>
        <v>-1373.293703</v>
      </c>
      <c r="AD129" s="25"/>
      <c r="AE129" s="29" t="e">
        <f aca="false">AE63+#REF!+AE126+AE114+AE117+AE68+AE122</f>
        <v>#REF!</v>
      </c>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c r="FT129" s="22"/>
      <c r="FU129" s="22"/>
      <c r="FV129" s="22"/>
      <c r="FW129" s="22"/>
      <c r="FX129" s="22"/>
      <c r="FY129" s="22"/>
      <c r="FZ129" s="22"/>
      <c r="GA129" s="22"/>
      <c r="GB129" s="22"/>
      <c r="GC129" s="22"/>
      <c r="GD129" s="22"/>
      <c r="GE129" s="22"/>
      <c r="GF129" s="22"/>
      <c r="GG129" s="22"/>
      <c r="GH129" s="22"/>
      <c r="GI129" s="22"/>
      <c r="GJ129" s="22"/>
      <c r="GK129" s="22"/>
      <c r="GL129" s="22"/>
      <c r="GM129" s="22"/>
      <c r="GN129" s="22"/>
      <c r="GO129" s="22"/>
      <c r="GP129" s="22"/>
      <c r="GQ129" s="22"/>
      <c r="GR129" s="22"/>
      <c r="GS129" s="22"/>
      <c r="GT129" s="22"/>
      <c r="GU129" s="22"/>
      <c r="GV129" s="22"/>
      <c r="GW129" s="22"/>
      <c r="GX129" s="22"/>
      <c r="GY129" s="22"/>
      <c r="GZ129" s="22"/>
      <c r="HA129" s="22"/>
      <c r="HB129" s="22"/>
      <c r="HC129" s="22"/>
      <c r="HD129" s="22"/>
      <c r="HE129" s="22"/>
      <c r="HF129" s="22"/>
      <c r="HG129" s="22"/>
      <c r="HH129" s="22"/>
      <c r="HI129" s="22"/>
      <c r="HJ129" s="22"/>
      <c r="HK129" s="22"/>
      <c r="HL129" s="22"/>
      <c r="HM129" s="22"/>
      <c r="HN129" s="22"/>
      <c r="HO129" s="22"/>
      <c r="HP129" s="22"/>
      <c r="HQ129" s="22"/>
      <c r="HR129" s="22"/>
      <c r="HS129" s="22"/>
      <c r="HT129" s="22"/>
      <c r="HU129" s="22"/>
      <c r="HV129" s="22"/>
      <c r="HW129" s="22"/>
      <c r="HX129" s="22"/>
      <c r="HY129" s="22"/>
      <c r="HZ129" s="22"/>
      <c r="IA129" s="22"/>
      <c r="IB129" s="22"/>
      <c r="IC129" s="22"/>
      <c r="ID129" s="22"/>
      <c r="IE129" s="22"/>
      <c r="IF129" s="22"/>
      <c r="IG129" s="22"/>
      <c r="IH129" s="22"/>
      <c r="II129" s="22"/>
      <c r="IJ129" s="22"/>
      <c r="IK129" s="22"/>
      <c r="IL129" s="22"/>
      <c r="IM129" s="22"/>
      <c r="IN129" s="22"/>
      <c r="IO129" s="22"/>
      <c r="IP129" s="22"/>
      <c r="IQ129" s="22"/>
      <c r="IR129" s="22"/>
      <c r="IS129" s="22"/>
      <c r="IT129" s="22"/>
      <c r="IU129" s="22"/>
      <c r="IV129" s="22"/>
      <c r="IW129" s="22"/>
    </row>
    <row r="130" customFormat="false" ht="11.25" hidden="true" customHeight="true" outlineLevel="0" collapsed="false">
      <c r="E130" s="47" t="s">
        <v>76</v>
      </c>
      <c r="G130" s="3" t="n">
        <v>544.4</v>
      </c>
      <c r="H130" s="28" t="n">
        <v>-77.3</v>
      </c>
      <c r="I130" s="28" t="n">
        <v>123.2</v>
      </c>
      <c r="J130" s="28" t="n">
        <v>-127.6</v>
      </c>
      <c r="K130" s="28" t="n">
        <v>-101.6</v>
      </c>
      <c r="L130" s="28" t="n">
        <v>-79.7</v>
      </c>
      <c r="M130" s="28" t="n">
        <v>135.5</v>
      </c>
      <c r="N130" s="28" t="n">
        <v>-94.1</v>
      </c>
      <c r="O130" s="28" t="n">
        <v>-8.3</v>
      </c>
      <c r="P130" s="28" t="n">
        <v>-72.7</v>
      </c>
      <c r="Q130" s="28" t="n">
        <v>104.7</v>
      </c>
      <c r="R130" s="28" t="n">
        <v>-229.1</v>
      </c>
      <c r="S130" s="28" t="n">
        <v>-46.8</v>
      </c>
      <c r="T130" s="28" t="n">
        <v>18.3</v>
      </c>
      <c r="U130" s="28" t="n">
        <v>11.8</v>
      </c>
      <c r="V130" s="28" t="n">
        <v>-18.7</v>
      </c>
      <c r="W130" s="28" t="n">
        <v>0</v>
      </c>
      <c r="X130" s="28" t="n">
        <v>0</v>
      </c>
      <c r="Y130" s="28" t="n">
        <v>0</v>
      </c>
      <c r="Z130" s="28" t="n">
        <v>0</v>
      </c>
      <c r="AA130" s="28" t="n">
        <v>0</v>
      </c>
      <c r="AB130" s="28"/>
      <c r="AC130" s="3" t="n">
        <v>0</v>
      </c>
      <c r="AD130" s="4"/>
      <c r="AE130" s="18"/>
    </row>
    <row r="131" customFormat="false" ht="12.75" hidden="true" customHeight="false" outlineLevel="0" collapsed="false">
      <c r="E131" s="47" t="s">
        <v>77</v>
      </c>
      <c r="G131" s="3" t="n">
        <f aca="false">G129-G130</f>
        <v>-0.0249999999998636</v>
      </c>
      <c r="H131" s="28" t="n">
        <f aca="false">H129-H130</f>
        <v>0.00800000000002399</v>
      </c>
      <c r="I131" s="28" t="n">
        <f aca="false">I129-I130</f>
        <v>-0.00999999999996248</v>
      </c>
      <c r="J131" s="28" t="n">
        <f aca="false">J129-J130</f>
        <v>-0.0440000000000111</v>
      </c>
      <c r="K131" s="28" t="n">
        <f aca="false">K129-K130</f>
        <v>0.0100000000000193</v>
      </c>
      <c r="L131" s="28" t="n">
        <f aca="false">L129-L130</f>
        <v>-0.00700000000003342</v>
      </c>
      <c r="M131" s="28" t="n">
        <f aca="false">M129-M130</f>
        <v>-0.0339999999999634</v>
      </c>
      <c r="N131" s="28" t="n">
        <f aca="false">N129-N130</f>
        <v>-0.0280000000000058</v>
      </c>
      <c r="O131" s="28" t="n">
        <f aca="false">O129-O130</f>
        <v>-0.0200000000000049</v>
      </c>
      <c r="P131" s="28" t="n">
        <f aca="false">P129-P130</f>
        <v>0.0109999999999957</v>
      </c>
      <c r="Q131" s="28" t="n">
        <f aca="false">Q129-Q130</f>
        <v>0.0152969999999613</v>
      </c>
      <c r="R131" s="28" t="n">
        <f aca="false">R129-R130</f>
        <v>-0.0479999999999734</v>
      </c>
      <c r="S131" s="28" t="n">
        <f aca="false">S129-S130</f>
        <v>-0.0280000000000058</v>
      </c>
      <c r="T131" s="28" t="n">
        <f aca="false">T129-T130</f>
        <v>0.0199999999999498</v>
      </c>
      <c r="U131" s="28" t="n">
        <f aca="false">U129-U130</f>
        <v>-0.013000000000023</v>
      </c>
      <c r="V131" s="28" t="n">
        <f aca="false">V129-V130</f>
        <v>-0.0300000000000118</v>
      </c>
      <c r="W131" s="28" t="n">
        <f aca="false">W129-W130</f>
        <v>-1455.048</v>
      </c>
      <c r="X131" s="28" t="n">
        <f aca="false">X129-X130</f>
        <v>0</v>
      </c>
      <c r="Y131" s="28" t="n">
        <f aca="false">Y129-Y130</f>
        <v>0</v>
      </c>
      <c r="Z131" s="28" t="n">
        <f aca="false">Z129-Z130</f>
        <v>0</v>
      </c>
      <c r="AA131" s="28" t="n">
        <f aca="false">AA129-AA130</f>
        <v>0</v>
      </c>
      <c r="AB131" s="28"/>
      <c r="AC131" s="23" t="n">
        <f aca="false">SUM(G131:AB131)</f>
        <v>-1455.270703</v>
      </c>
      <c r="AD131" s="4"/>
      <c r="AE131" s="3"/>
    </row>
    <row r="132" customFormat="false" ht="12.75" hidden="true" customHeight="false" outlineLevel="0" collapsed="false">
      <c r="E132" s="47" t="s">
        <v>78</v>
      </c>
      <c r="G132" s="48" t="n">
        <v>544.443</v>
      </c>
      <c r="H132" s="49" t="n">
        <v>-77.211</v>
      </c>
      <c r="I132" s="49" t="n">
        <v>123.386</v>
      </c>
      <c r="J132" s="49" t="n">
        <v>-127.613</v>
      </c>
      <c r="K132" s="49" t="n">
        <v>-101.566</v>
      </c>
      <c r="L132" s="49" t="n">
        <v>-79.7</v>
      </c>
      <c r="M132" s="49" t="n">
        <v>136.825</v>
      </c>
      <c r="N132" s="49" t="n">
        <v>-95.3</v>
      </c>
      <c r="O132" s="49" t="n">
        <v>-8.381</v>
      </c>
      <c r="P132" s="49" t="n">
        <v>-72.777</v>
      </c>
      <c r="Q132" s="49" t="n">
        <v>104.741</v>
      </c>
      <c r="R132" s="49" t="n">
        <v>-229.142</v>
      </c>
      <c r="S132" s="49" t="n">
        <v>-47.06</v>
      </c>
      <c r="T132" s="49" t="n">
        <v>16.788</v>
      </c>
      <c r="U132" s="49" t="n">
        <v>11.773</v>
      </c>
      <c r="V132" s="49" t="n">
        <v>-18.746</v>
      </c>
      <c r="W132" s="49" t="n">
        <v>0</v>
      </c>
      <c r="X132" s="49" t="n">
        <v>0</v>
      </c>
      <c r="Y132" s="49" t="n">
        <v>0</v>
      </c>
      <c r="Z132" s="49" t="n">
        <v>0</v>
      </c>
      <c r="AA132" s="49" t="n">
        <v>0</v>
      </c>
      <c r="AB132" s="28"/>
      <c r="AC132" s="48" t="n">
        <v>0</v>
      </c>
      <c r="AD132" s="4"/>
      <c r="AE132" s="50"/>
    </row>
    <row r="133" customFormat="false" ht="13.5" hidden="true" customHeight="false" outlineLevel="0" collapsed="false">
      <c r="E133" s="47" t="s">
        <v>77</v>
      </c>
      <c r="G133" s="48" t="n">
        <f aca="false">G129-G132</f>
        <v>-0.0679999999998699</v>
      </c>
      <c r="H133" s="49" t="n">
        <f aca="false">H129-H132</f>
        <v>-0.0809999999999747</v>
      </c>
      <c r="I133" s="49" t="n">
        <f aca="false">I129-I132</f>
        <v>-0.195999999999955</v>
      </c>
      <c r="J133" s="49" t="n">
        <f aca="false">J129-J132</f>
        <v>-0.0310000000000059</v>
      </c>
      <c r="K133" s="49" t="n">
        <f aca="false">K129-K132</f>
        <v>-0.0239999999999725</v>
      </c>
      <c r="L133" s="49" t="n">
        <f aca="false">L129-L132</f>
        <v>-0.00700000000003342</v>
      </c>
      <c r="M133" s="49" t="n">
        <f aca="false">M129-M132</f>
        <v>-1.35899999999995</v>
      </c>
      <c r="N133" s="49" t="n">
        <f aca="false">N129-N132</f>
        <v>1.172</v>
      </c>
      <c r="O133" s="49" t="n">
        <f aca="false">O129-O132</f>
        <v>0.0609999999999946</v>
      </c>
      <c r="P133" s="49" t="n">
        <f aca="false">P129-P132</f>
        <v>0.0879999999999939</v>
      </c>
      <c r="Q133" s="49" t="n">
        <f aca="false">Q129-Q132</f>
        <v>-0.0257030000000356</v>
      </c>
      <c r="R133" s="49" t="n">
        <f aca="false">R129-R132</f>
        <v>-0.00599999999997181</v>
      </c>
      <c r="S133" s="49" t="n">
        <f aca="false">S129-S132</f>
        <v>0.231999999999999</v>
      </c>
      <c r="T133" s="49" t="n">
        <f aca="false">T129-T132</f>
        <v>1.53199999999995</v>
      </c>
      <c r="U133" s="49" t="n">
        <f aca="false">U129-U132</f>
        <v>0.013999999999978</v>
      </c>
      <c r="V133" s="49" t="n">
        <f aca="false">V129-V132</f>
        <v>0.0159999999999876</v>
      </c>
      <c r="W133" s="49" t="n">
        <f aca="false">W129-W132</f>
        <v>-1455.048</v>
      </c>
      <c r="X133" s="49" t="n">
        <f aca="false">X129-X132</f>
        <v>0</v>
      </c>
      <c r="Y133" s="49" t="n">
        <f aca="false">Y129-Y132</f>
        <v>0</v>
      </c>
      <c r="Z133" s="49" t="n">
        <f aca="false">Z129-Z132</f>
        <v>0</v>
      </c>
      <c r="AA133" s="49" t="n">
        <f aca="false">AA129-AA132</f>
        <v>0</v>
      </c>
      <c r="AB133" s="28"/>
      <c r="AC133" s="51" t="n">
        <f aca="false">SUM(G133:AB133)</f>
        <v>-1453.730703</v>
      </c>
      <c r="AD133" s="4"/>
      <c r="AE133" s="3"/>
    </row>
    <row r="134" customFormat="false" ht="13.5" hidden="true" customHeight="false" outlineLevel="0" collapsed="false">
      <c r="G134" s="18"/>
      <c r="H134" s="28"/>
      <c r="I134" s="28"/>
      <c r="J134" s="28"/>
      <c r="K134" s="28"/>
      <c r="L134" s="28"/>
      <c r="M134" s="28"/>
      <c r="N134" s="28"/>
      <c r="O134" s="28"/>
      <c r="P134" s="28"/>
      <c r="Q134" s="28"/>
      <c r="R134" s="28"/>
      <c r="S134" s="28"/>
      <c r="T134" s="28"/>
      <c r="U134" s="28"/>
      <c r="V134" s="28"/>
      <c r="W134" s="28"/>
      <c r="X134" s="28"/>
      <c r="Y134" s="28"/>
      <c r="Z134" s="28"/>
      <c r="AA134" s="28"/>
      <c r="AB134" s="28"/>
      <c r="AC134" s="52" t="n">
        <f aca="false">SUM(F129:AA129)-AC129</f>
        <v>0.0230000000001382</v>
      </c>
      <c r="AD134" s="53" t="s">
        <v>79</v>
      </c>
      <c r="AE134" s="50"/>
    </row>
    <row r="135" customFormat="false" ht="13.5" hidden="false" customHeight="false" outlineLevel="0" collapsed="false">
      <c r="G135" s="18"/>
      <c r="H135" s="28"/>
      <c r="I135" s="28"/>
      <c r="J135" s="28"/>
      <c r="K135" s="28"/>
      <c r="L135" s="28"/>
      <c r="M135" s="28"/>
      <c r="N135" s="28"/>
      <c r="O135" s="28"/>
      <c r="P135" s="28"/>
      <c r="Q135" s="28"/>
      <c r="R135" s="28"/>
      <c r="S135" s="28"/>
      <c r="T135" s="28"/>
      <c r="U135" s="28"/>
      <c r="V135" s="28"/>
      <c r="W135" s="28"/>
      <c r="X135" s="28"/>
      <c r="Y135" s="28"/>
      <c r="Z135" s="28"/>
      <c r="AA135" s="28"/>
      <c r="AB135" s="28"/>
      <c r="AC135" s="18"/>
      <c r="AD135" s="4"/>
      <c r="AE135" s="50"/>
    </row>
    <row r="136" customFormat="false" ht="12.75" hidden="false" customHeight="false" outlineLevel="0" collapsed="false">
      <c r="A136" s="17" t="s">
        <v>80</v>
      </c>
      <c r="B136" s="17"/>
      <c r="G136" s="18"/>
      <c r="H136" s="28"/>
      <c r="I136" s="28"/>
      <c r="J136" s="28"/>
      <c r="K136" s="28"/>
      <c r="L136" s="28"/>
      <c r="M136" s="28"/>
      <c r="N136" s="28"/>
      <c r="O136" s="28"/>
      <c r="P136" s="28"/>
      <c r="Q136" s="28"/>
      <c r="R136" s="28"/>
      <c r="S136" s="28"/>
      <c r="T136" s="28"/>
      <c r="U136" s="28"/>
      <c r="V136" s="28"/>
      <c r="W136" s="28"/>
      <c r="X136" s="28"/>
      <c r="Y136" s="28"/>
      <c r="Z136" s="28"/>
      <c r="AA136" s="28"/>
      <c r="AB136" s="28"/>
      <c r="AC136" s="18"/>
      <c r="AD136" s="4"/>
      <c r="AE136" s="50"/>
      <c r="AF136" s="4"/>
    </row>
    <row r="137" customFormat="false" ht="12.75" hidden="false" customHeight="false" outlineLevel="0" collapsed="false">
      <c r="B137" s="2" t="s">
        <v>81</v>
      </c>
      <c r="G137" s="28" t="n">
        <v>0</v>
      </c>
      <c r="H137" s="28" t="n">
        <v>0</v>
      </c>
      <c r="I137" s="28" t="n">
        <v>0</v>
      </c>
      <c r="J137" s="28" t="n">
        <v>0</v>
      </c>
      <c r="K137" s="28" t="n">
        <v>0</v>
      </c>
      <c r="L137" s="28" t="n">
        <v>0</v>
      </c>
      <c r="M137" s="28" t="n">
        <v>0</v>
      </c>
      <c r="N137" s="28" t="n">
        <v>0</v>
      </c>
      <c r="O137" s="28" t="n">
        <v>0</v>
      </c>
      <c r="P137" s="28" t="n">
        <v>0</v>
      </c>
      <c r="Q137" s="28" t="n">
        <f aca="false">-4.845</f>
        <v>-4.845</v>
      </c>
      <c r="R137" s="28" t="n">
        <v>0</v>
      </c>
      <c r="S137" s="28" t="n">
        <v>0</v>
      </c>
      <c r="T137" s="28" t="n">
        <v>0</v>
      </c>
      <c r="U137" s="28" t="n">
        <v>0</v>
      </c>
      <c r="V137" s="28" t="n">
        <v>0</v>
      </c>
      <c r="W137" s="28" t="n">
        <v>0</v>
      </c>
      <c r="X137" s="28" t="n">
        <v>0</v>
      </c>
      <c r="Y137" s="28" t="n">
        <v>0</v>
      </c>
      <c r="Z137" s="28" t="n">
        <v>0</v>
      </c>
      <c r="AA137" s="28" t="n">
        <v>0</v>
      </c>
      <c r="AB137" s="28"/>
      <c r="AC137" s="28" t="n">
        <f aca="false">SUM(G137:AB137)</f>
        <v>-4.845</v>
      </c>
      <c r="AD137" s="4"/>
      <c r="AE137" s="33" t="n">
        <v>-7.146</v>
      </c>
      <c r="AF137" s="4"/>
    </row>
    <row r="138" customFormat="false" ht="12.75" hidden="false" customHeight="false" outlineLevel="0" collapsed="false">
      <c r="B138" s="2" t="s">
        <v>82</v>
      </c>
      <c r="G138" s="28" t="n">
        <v>0</v>
      </c>
      <c r="H138" s="28" t="n">
        <v>0</v>
      </c>
      <c r="I138" s="28" t="n">
        <v>0</v>
      </c>
      <c r="J138" s="28" t="n">
        <v>0</v>
      </c>
      <c r="K138" s="28" t="n">
        <v>0</v>
      </c>
      <c r="L138" s="28" t="n">
        <v>0</v>
      </c>
      <c r="M138" s="28" t="n">
        <v>0</v>
      </c>
      <c r="N138" s="28" t="n">
        <v>0</v>
      </c>
      <c r="O138" s="28" t="n">
        <v>0</v>
      </c>
      <c r="P138" s="28" t="n">
        <v>0</v>
      </c>
      <c r="Q138" s="28" t="n">
        <v>0</v>
      </c>
      <c r="R138" s="28" t="n">
        <v>0</v>
      </c>
      <c r="S138" s="28" t="n">
        <v>0</v>
      </c>
      <c r="T138" s="28" t="n">
        <v>0</v>
      </c>
      <c r="U138" s="28" t="n">
        <v>0</v>
      </c>
      <c r="V138" s="28" t="n">
        <v>0</v>
      </c>
      <c r="W138" s="28" t="n">
        <v>0</v>
      </c>
      <c r="X138" s="28" t="n">
        <v>0</v>
      </c>
      <c r="Y138" s="28" t="n">
        <v>0</v>
      </c>
      <c r="Z138" s="28" t="n">
        <v>0</v>
      </c>
      <c r="AA138" s="28" t="n">
        <v>0</v>
      </c>
      <c r="AB138" s="28"/>
      <c r="AC138" s="28" t="n">
        <f aca="false">SUM(G138:AB138)</f>
        <v>0</v>
      </c>
      <c r="AD138" s="4"/>
      <c r="AE138" s="33" t="n">
        <v>-0.106</v>
      </c>
      <c r="AF138" s="4"/>
    </row>
    <row r="139" customFormat="false" ht="12.75" hidden="false" customHeight="false" outlineLevel="0" collapsed="false">
      <c r="B139" s="2" t="s">
        <v>83</v>
      </c>
      <c r="G139" s="28" t="n">
        <v>0</v>
      </c>
      <c r="H139" s="28" t="n">
        <v>0</v>
      </c>
      <c r="I139" s="28" t="n">
        <v>0</v>
      </c>
      <c r="J139" s="28" t="n">
        <v>0</v>
      </c>
      <c r="K139" s="28" t="n">
        <v>0</v>
      </c>
      <c r="L139" s="28" t="n">
        <v>0</v>
      </c>
      <c r="M139" s="28" t="n">
        <v>0</v>
      </c>
      <c r="N139" s="28" t="n">
        <v>0</v>
      </c>
      <c r="O139" s="28" t="n">
        <v>0</v>
      </c>
      <c r="P139" s="28" t="n">
        <v>0</v>
      </c>
      <c r="Q139" s="28" t="n">
        <v>-0.301</v>
      </c>
      <c r="R139" s="28" t="n">
        <v>0</v>
      </c>
      <c r="S139" s="28" t="n">
        <v>0</v>
      </c>
      <c r="T139" s="28" t="n">
        <v>0</v>
      </c>
      <c r="U139" s="28" t="n">
        <v>0</v>
      </c>
      <c r="V139" s="28" t="n">
        <v>0</v>
      </c>
      <c r="W139" s="28" t="n">
        <v>0</v>
      </c>
      <c r="X139" s="28" t="n">
        <v>0</v>
      </c>
      <c r="Y139" s="28" t="n">
        <v>0</v>
      </c>
      <c r="Z139" s="28" t="n">
        <v>0</v>
      </c>
      <c r="AA139" s="28" t="n">
        <v>0</v>
      </c>
      <c r="AB139" s="28"/>
      <c r="AC139" s="28" t="n">
        <f aca="false">SUM(G139:AB139)</f>
        <v>-0.301</v>
      </c>
      <c r="AD139" s="4"/>
      <c r="AE139" s="33" t="n">
        <v>-0.825</v>
      </c>
      <c r="AF139" s="4"/>
    </row>
    <row r="140" customFormat="false" ht="12.75" hidden="false" customHeight="false" outlineLevel="0" collapsed="false">
      <c r="B140" s="2" t="s">
        <v>84</v>
      </c>
      <c r="G140" s="27" t="n">
        <v>0</v>
      </c>
      <c r="H140" s="27" t="n">
        <v>0</v>
      </c>
      <c r="I140" s="27" t="n">
        <v>0</v>
      </c>
      <c r="J140" s="27" t="n">
        <v>0</v>
      </c>
      <c r="K140" s="27" t="n">
        <v>0</v>
      </c>
      <c r="L140" s="27" t="n">
        <v>0</v>
      </c>
      <c r="M140" s="27" t="n">
        <v>0</v>
      </c>
      <c r="N140" s="27" t="n">
        <v>0</v>
      </c>
      <c r="O140" s="27" t="n">
        <v>0</v>
      </c>
      <c r="P140" s="27" t="n">
        <v>0</v>
      </c>
      <c r="Q140" s="27" t="n">
        <v>-0.5</v>
      </c>
      <c r="R140" s="27" t="n">
        <v>0</v>
      </c>
      <c r="S140" s="27" t="n">
        <v>0</v>
      </c>
      <c r="T140" s="27" t="n">
        <v>0</v>
      </c>
      <c r="U140" s="27" t="n">
        <v>0</v>
      </c>
      <c r="V140" s="27" t="n">
        <v>0</v>
      </c>
      <c r="W140" s="27" t="n">
        <v>0</v>
      </c>
      <c r="X140" s="27" t="n">
        <v>0</v>
      </c>
      <c r="Y140" s="27" t="n">
        <v>0</v>
      </c>
      <c r="Z140" s="27" t="n">
        <v>0</v>
      </c>
      <c r="AA140" s="27" t="n">
        <v>0</v>
      </c>
      <c r="AB140" s="28"/>
      <c r="AC140" s="27" t="n">
        <f aca="false">SUM(G140:AB140)</f>
        <v>-0.5</v>
      </c>
      <c r="AD140" s="4"/>
      <c r="AE140" s="54" t="n">
        <v>-0.7437</v>
      </c>
      <c r="AF140" s="4"/>
    </row>
    <row r="141" customFormat="false" ht="12.75" hidden="false" customHeight="false" outlineLevel="0" collapsed="false">
      <c r="A141" s="55"/>
      <c r="B141" s="2" t="s">
        <v>85</v>
      </c>
      <c r="C141" s="3"/>
      <c r="D141" s="3"/>
      <c r="E141" s="3"/>
      <c r="F141" s="3"/>
      <c r="G141" s="28" t="n">
        <f aca="false">SUM(G137:G140)</f>
        <v>0</v>
      </c>
      <c r="H141" s="28" t="n">
        <f aca="false">SUM(H137:H140)</f>
        <v>0</v>
      </c>
      <c r="I141" s="28" t="n">
        <f aca="false">SUM(I137:I140)</f>
        <v>0</v>
      </c>
      <c r="J141" s="28" t="n">
        <f aca="false">SUM(J137:J140)</f>
        <v>0</v>
      </c>
      <c r="K141" s="28" t="n">
        <f aca="false">SUM(K137:K140)</f>
        <v>0</v>
      </c>
      <c r="L141" s="28" t="n">
        <f aca="false">SUM(L137:L140)</f>
        <v>0</v>
      </c>
      <c r="M141" s="28" t="n">
        <f aca="false">SUM(M137:M140)</f>
        <v>0</v>
      </c>
      <c r="N141" s="28" t="n">
        <f aca="false">SUM(N137:N140)</f>
        <v>0</v>
      </c>
      <c r="O141" s="28" t="n">
        <f aca="false">SUM(O137:O140)</f>
        <v>0</v>
      </c>
      <c r="P141" s="28" t="n">
        <f aca="false">SUM(P137:P140)</f>
        <v>0</v>
      </c>
      <c r="Q141" s="28" t="n">
        <f aca="false">SUM(Q137:Q140)</f>
        <v>-5.646</v>
      </c>
      <c r="R141" s="28" t="n">
        <f aca="false">SUM(R137:R140)</f>
        <v>0</v>
      </c>
      <c r="S141" s="28" t="n">
        <f aca="false">SUM(S137:S140)</f>
        <v>0</v>
      </c>
      <c r="T141" s="28" t="n">
        <f aca="false">SUM(T137:T140)</f>
        <v>0</v>
      </c>
      <c r="U141" s="28" t="n">
        <f aca="false">SUM(U137:U140)</f>
        <v>0</v>
      </c>
      <c r="V141" s="28" t="n">
        <f aca="false">SUM(V137:V140)</f>
        <v>0</v>
      </c>
      <c r="W141" s="28" t="n">
        <f aca="false">SUM(W137:W140)</f>
        <v>0</v>
      </c>
      <c r="X141" s="28" t="n">
        <f aca="false">SUM(X137:X140)</f>
        <v>0</v>
      </c>
      <c r="Y141" s="28" t="n">
        <f aca="false">SUM(Y137:Y140)</f>
        <v>0</v>
      </c>
      <c r="Z141" s="28" t="n">
        <f aca="false">SUM(Z137:Z140)</f>
        <v>0</v>
      </c>
      <c r="AA141" s="28" t="n">
        <f aca="false">SUM(AA137:AA140)</f>
        <v>0</v>
      </c>
      <c r="AB141" s="28"/>
      <c r="AC141" s="28" t="n">
        <f aca="false">SUM(AC137:AC140)</f>
        <v>-5.646</v>
      </c>
      <c r="AD141" s="3"/>
      <c r="AE141" s="3" t="n">
        <f aca="false">SUM(AE137:AE140)</f>
        <v>-8.8207</v>
      </c>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c r="GN141" s="3"/>
      <c r="GO141" s="3"/>
      <c r="GP141" s="3"/>
      <c r="GQ141" s="3"/>
      <c r="GR141" s="3"/>
      <c r="GS141" s="3"/>
      <c r="GT141" s="3"/>
      <c r="GU141" s="3"/>
      <c r="GV141" s="3"/>
      <c r="GW141" s="3"/>
      <c r="GX141" s="3"/>
      <c r="GY141" s="3"/>
      <c r="GZ141" s="3"/>
      <c r="HA141" s="3"/>
      <c r="HB141" s="3"/>
      <c r="HC141" s="3"/>
      <c r="HD141" s="3"/>
      <c r="HE141" s="3"/>
      <c r="HF141" s="3"/>
      <c r="HG141" s="3"/>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c r="IG141" s="3"/>
      <c r="IH141" s="3"/>
      <c r="II141" s="3"/>
      <c r="IJ141" s="3"/>
      <c r="IK141" s="3"/>
      <c r="IL141" s="3"/>
      <c r="IM141" s="3"/>
      <c r="IN141" s="3"/>
      <c r="IO141" s="3"/>
      <c r="IP141" s="3"/>
      <c r="IQ141" s="3"/>
      <c r="IR141" s="3"/>
      <c r="IS141" s="3"/>
      <c r="IT141" s="3"/>
      <c r="IU141" s="3"/>
      <c r="IV141" s="3"/>
      <c r="IW141" s="3"/>
    </row>
    <row r="142" customFormat="false" ht="12.75" hidden="false" customHeight="false" outlineLevel="0" collapsed="false">
      <c r="A142" s="55"/>
      <c r="B142" s="3"/>
      <c r="C142" s="3"/>
      <c r="D142" s="3"/>
      <c r="E142" s="3"/>
      <c r="F142" s="3"/>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c r="GN142" s="3"/>
      <c r="GO142" s="3"/>
      <c r="GP142" s="3"/>
      <c r="GQ142" s="3"/>
      <c r="GR142" s="3"/>
      <c r="GS142" s="3"/>
      <c r="GT142" s="3"/>
      <c r="GU142" s="3"/>
      <c r="GV142" s="3"/>
      <c r="GW142" s="3"/>
      <c r="GX142" s="3"/>
      <c r="GY142" s="3"/>
      <c r="GZ142" s="3"/>
      <c r="HA142" s="3"/>
      <c r="HB142" s="3"/>
      <c r="HC142" s="3"/>
      <c r="HD142" s="3"/>
      <c r="HE142" s="3"/>
      <c r="HF142" s="3"/>
      <c r="HG142" s="3"/>
      <c r="HH142" s="3"/>
      <c r="HI142" s="3"/>
      <c r="HJ142" s="3"/>
      <c r="HK142" s="3"/>
      <c r="HL142" s="3"/>
      <c r="HM142" s="3"/>
      <c r="HN142" s="3"/>
      <c r="HO142" s="3"/>
      <c r="HP142" s="3"/>
      <c r="HQ142" s="3"/>
      <c r="HR142" s="3"/>
      <c r="HS142" s="3"/>
      <c r="HT142" s="3"/>
      <c r="HU142" s="3"/>
      <c r="HV142" s="3"/>
      <c r="HW142" s="3"/>
      <c r="HX142" s="3"/>
      <c r="HY142" s="3"/>
      <c r="HZ142" s="3"/>
      <c r="IA142" s="3"/>
      <c r="IB142" s="3"/>
      <c r="IC142" s="3"/>
      <c r="ID142" s="3"/>
      <c r="IE142" s="3"/>
      <c r="IF142" s="3"/>
      <c r="IG142" s="3"/>
      <c r="IH142" s="3"/>
      <c r="II142" s="3"/>
      <c r="IJ142" s="3"/>
      <c r="IK142" s="3"/>
      <c r="IL142" s="3"/>
      <c r="IM142" s="3"/>
      <c r="IN142" s="3"/>
      <c r="IO142" s="3"/>
      <c r="IP142" s="3"/>
      <c r="IQ142" s="3"/>
      <c r="IR142" s="3"/>
      <c r="IS142" s="3"/>
      <c r="IT142" s="3"/>
      <c r="IU142" s="3"/>
      <c r="IV142" s="3"/>
      <c r="IW142" s="3"/>
    </row>
    <row r="143" customFormat="false" ht="13.5" hidden="false" customHeight="false" outlineLevel="0" collapsed="false">
      <c r="A143" s="21" t="s">
        <v>86</v>
      </c>
      <c r="B143" s="56"/>
      <c r="C143" s="22"/>
      <c r="D143" s="22"/>
      <c r="E143" s="22"/>
      <c r="F143" s="22"/>
      <c r="G143" s="46" t="n">
        <f aca="false">G129+G141</f>
        <v>544.375</v>
      </c>
      <c r="H143" s="46" t="n">
        <f aca="false">H129+H141</f>
        <v>-77.292</v>
      </c>
      <c r="I143" s="46" t="n">
        <f aca="false">I129+I141</f>
        <v>123.19</v>
      </c>
      <c r="J143" s="46" t="n">
        <f aca="false">J129+J141</f>
        <v>-127.644</v>
      </c>
      <c r="K143" s="46" t="n">
        <f aca="false">K129+K141</f>
        <v>-101.59</v>
      </c>
      <c r="L143" s="46" t="n">
        <f aca="false">L129+L141</f>
        <v>-79.707</v>
      </c>
      <c r="M143" s="46" t="n">
        <f aca="false">M129+M141</f>
        <v>135.466</v>
      </c>
      <c r="N143" s="46" t="n">
        <f aca="false">N129+N141</f>
        <v>-94.128</v>
      </c>
      <c r="O143" s="46" t="n">
        <f aca="false">O129+O141</f>
        <v>-8.32000000000001</v>
      </c>
      <c r="P143" s="46" t="n">
        <f aca="false">P129+P141</f>
        <v>-72.689</v>
      </c>
      <c r="Q143" s="46" t="n">
        <f aca="false">Q129+Q141</f>
        <v>99.069297</v>
      </c>
      <c r="R143" s="46" t="n">
        <f aca="false">R129+R141</f>
        <v>-229.148</v>
      </c>
      <c r="S143" s="46" t="n">
        <f aca="false">S129+S141</f>
        <v>-46.828</v>
      </c>
      <c r="T143" s="46" t="n">
        <f aca="false">T129+T141</f>
        <v>18.32</v>
      </c>
      <c r="U143" s="46" t="n">
        <f aca="false">U129+U141</f>
        <v>11.787</v>
      </c>
      <c r="V143" s="46" t="n">
        <f aca="false">V129+V141</f>
        <v>-18.73</v>
      </c>
      <c r="W143" s="46" t="n">
        <f aca="false">W129+W141</f>
        <v>-1455.048</v>
      </c>
      <c r="X143" s="46" t="n">
        <f aca="false">X129+X141</f>
        <v>0</v>
      </c>
      <c r="Y143" s="46" t="n">
        <f aca="false">Y129+Y141</f>
        <v>0</v>
      </c>
      <c r="Z143" s="46" t="n">
        <f aca="false">Z129+Z141</f>
        <v>0</v>
      </c>
      <c r="AA143" s="46" t="n">
        <f aca="false">AA129+AA141</f>
        <v>0</v>
      </c>
      <c r="AB143" s="23"/>
      <c r="AC143" s="46" t="n">
        <f aca="false">AC129+AC141</f>
        <v>-1378.939703</v>
      </c>
      <c r="AD143" s="25"/>
      <c r="AE143" s="46" t="e">
        <f aca="false">AE129+AE141</f>
        <v>#REF!</v>
      </c>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c r="FK143" s="22"/>
      <c r="FL143" s="22"/>
      <c r="FM143" s="22"/>
      <c r="FN143" s="22"/>
      <c r="FO143" s="22"/>
      <c r="FP143" s="22"/>
      <c r="FQ143" s="22"/>
      <c r="FR143" s="22"/>
      <c r="FS143" s="22"/>
      <c r="FT143" s="22"/>
      <c r="FU143" s="22"/>
      <c r="FV143" s="22"/>
      <c r="FW143" s="22"/>
      <c r="FX143" s="22"/>
      <c r="FY143" s="22"/>
      <c r="FZ143" s="22"/>
      <c r="GA143" s="22"/>
      <c r="GB143" s="22"/>
      <c r="GC143" s="22"/>
      <c r="GD143" s="22"/>
      <c r="GE143" s="22"/>
      <c r="GF143" s="22"/>
      <c r="GG143" s="22"/>
      <c r="GH143" s="22"/>
      <c r="GI143" s="22"/>
      <c r="GJ143" s="22"/>
      <c r="GK143" s="22"/>
      <c r="GL143" s="22"/>
      <c r="GM143" s="22"/>
      <c r="GN143" s="22"/>
      <c r="GO143" s="22"/>
      <c r="GP143" s="22"/>
      <c r="GQ143" s="22"/>
      <c r="GR143" s="22"/>
      <c r="GS143" s="22"/>
      <c r="GT143" s="22"/>
      <c r="GU143" s="22"/>
      <c r="GV143" s="22"/>
      <c r="GW143" s="22"/>
      <c r="GX143" s="22"/>
      <c r="GY143" s="22"/>
      <c r="GZ143" s="22"/>
      <c r="HA143" s="22"/>
      <c r="HB143" s="22"/>
      <c r="HC143" s="22"/>
      <c r="HD143" s="22"/>
      <c r="HE143" s="22"/>
      <c r="HF143" s="22"/>
      <c r="HG143" s="22"/>
      <c r="HH143" s="22"/>
      <c r="HI143" s="22"/>
      <c r="HJ143" s="22"/>
      <c r="HK143" s="22"/>
      <c r="HL143" s="22"/>
      <c r="HM143" s="22"/>
      <c r="HN143" s="22"/>
      <c r="HO143" s="22"/>
      <c r="HP143" s="22"/>
      <c r="HQ143" s="22"/>
      <c r="HR143" s="22"/>
      <c r="HS143" s="22"/>
      <c r="HT143" s="22"/>
      <c r="HU143" s="22"/>
      <c r="HV143" s="22"/>
      <c r="HW143" s="22"/>
      <c r="HX143" s="22"/>
      <c r="HY143" s="22"/>
      <c r="HZ143" s="22"/>
      <c r="IA143" s="22"/>
      <c r="IB143" s="22"/>
      <c r="IC143" s="22"/>
      <c r="ID143" s="22"/>
      <c r="IE143" s="22"/>
      <c r="IF143" s="22"/>
      <c r="IG143" s="22"/>
      <c r="IH143" s="22"/>
      <c r="II143" s="22"/>
      <c r="IJ143" s="22"/>
      <c r="IK143" s="22"/>
      <c r="IL143" s="22"/>
      <c r="IM143" s="22"/>
      <c r="IN143" s="22"/>
      <c r="IO143" s="22"/>
      <c r="IP143" s="22"/>
      <c r="IQ143" s="22"/>
      <c r="IR143" s="22"/>
      <c r="IS143" s="22"/>
      <c r="IT143" s="22"/>
      <c r="IU143" s="22"/>
      <c r="IV143" s="22"/>
      <c r="IW143" s="22"/>
    </row>
    <row r="144" customFormat="false" ht="13.5" hidden="false" customHeight="false" outlineLevel="0" collapsed="false">
      <c r="A144" s="17"/>
      <c r="G144" s="18"/>
      <c r="H144" s="28"/>
      <c r="I144" s="28"/>
      <c r="J144" s="28"/>
      <c r="K144" s="28"/>
      <c r="L144" s="28"/>
      <c r="M144" s="28"/>
      <c r="N144" s="28"/>
      <c r="O144" s="28"/>
      <c r="P144" s="28"/>
      <c r="Q144" s="28"/>
      <c r="R144" s="28"/>
      <c r="S144" s="28"/>
      <c r="T144" s="28"/>
      <c r="U144" s="28"/>
      <c r="V144" s="28"/>
      <c r="W144" s="28"/>
      <c r="X144" s="28"/>
      <c r="Y144" s="28"/>
      <c r="Z144" s="28"/>
      <c r="AA144" s="28"/>
      <c r="AB144" s="28"/>
      <c r="AC144" s="18"/>
      <c r="AD144" s="4"/>
      <c r="AE144" s="3"/>
    </row>
    <row r="145" customFormat="false" ht="12.75" hidden="false" customHeight="false" outlineLevel="0" collapsed="false">
      <c r="G145" s="18"/>
      <c r="H145" s="28"/>
      <c r="I145" s="28"/>
      <c r="J145" s="28"/>
      <c r="K145" s="28"/>
      <c r="L145" s="28"/>
      <c r="M145" s="28"/>
      <c r="N145" s="28"/>
      <c r="O145" s="28"/>
      <c r="P145" s="28"/>
      <c r="Q145" s="28"/>
      <c r="R145" s="28"/>
      <c r="S145" s="28"/>
      <c r="T145" s="28"/>
      <c r="U145" s="28"/>
      <c r="V145" s="28"/>
      <c r="W145" s="28"/>
      <c r="X145" s="28"/>
      <c r="Y145" s="28"/>
      <c r="Z145" s="28"/>
      <c r="AA145" s="28"/>
      <c r="AB145" s="28"/>
      <c r="AC145" s="18"/>
      <c r="AD145" s="4"/>
      <c r="AE145" s="50"/>
    </row>
    <row r="146" customFormat="false" ht="12.75" hidden="false" customHeight="false" outlineLevel="0" collapsed="false">
      <c r="G146" s="18"/>
      <c r="H146" s="28"/>
      <c r="I146" s="28"/>
      <c r="J146" s="28"/>
      <c r="K146" s="28"/>
      <c r="L146" s="28"/>
      <c r="M146" s="28"/>
      <c r="N146" s="28"/>
      <c r="O146" s="28"/>
      <c r="P146" s="28"/>
      <c r="Q146" s="28"/>
      <c r="R146" s="28"/>
      <c r="S146" s="28"/>
      <c r="T146" s="28"/>
      <c r="U146" s="28"/>
      <c r="V146" s="28"/>
      <c r="W146" s="28"/>
      <c r="X146" s="28"/>
      <c r="Y146" s="28"/>
      <c r="Z146" s="28"/>
      <c r="AA146" s="28"/>
      <c r="AB146" s="28"/>
      <c r="AC146" s="18"/>
      <c r="AD146" s="4"/>
      <c r="AE146" s="50"/>
    </row>
    <row r="147" customFormat="false" ht="12.75" hidden="false" customHeight="false" outlineLevel="0" collapsed="false">
      <c r="A147" s="57" t="str">
        <f aca="true">CELL("filename")</f>
        <v>'file:///mnt/12tb/@roms/datasets/enron/EDRM Enron Email Data Set v2 XML/filtered-attachments/xls/6_25_daily_direct_cash_flow.xls'#$June</v>
      </c>
      <c r="B147" s="57"/>
      <c r="G147" s="18"/>
      <c r="H147" s="28"/>
      <c r="I147" s="28"/>
      <c r="J147" s="28"/>
      <c r="K147" s="28"/>
      <c r="L147" s="28"/>
      <c r="M147" s="28"/>
      <c r="N147" s="28"/>
      <c r="O147" s="28"/>
      <c r="P147" s="28"/>
      <c r="Q147" s="28"/>
      <c r="R147" s="28"/>
      <c r="S147" s="28"/>
      <c r="T147" s="28"/>
      <c r="U147" s="28"/>
      <c r="V147" s="28"/>
      <c r="W147" s="28"/>
      <c r="X147" s="28"/>
      <c r="Y147" s="28"/>
      <c r="Z147" s="28"/>
      <c r="AA147" s="28"/>
      <c r="AB147" s="28"/>
      <c r="AC147" s="18"/>
      <c r="AD147" s="4"/>
      <c r="AE147" s="18"/>
    </row>
    <row r="148" customFormat="false" ht="12.75" hidden="false" customHeight="false" outlineLevel="0" collapsed="false">
      <c r="A148" s="57"/>
      <c r="B148" s="57"/>
      <c r="G148" s="18"/>
      <c r="H148" s="28"/>
      <c r="I148" s="28"/>
      <c r="J148" s="28"/>
      <c r="K148" s="28"/>
      <c r="L148" s="28"/>
      <c r="M148" s="28"/>
      <c r="N148" s="28"/>
      <c r="O148" s="28"/>
      <c r="P148" s="28"/>
      <c r="Q148" s="28"/>
      <c r="R148" s="28"/>
      <c r="S148" s="28"/>
      <c r="T148" s="28"/>
      <c r="U148" s="28"/>
      <c r="V148" s="28"/>
      <c r="W148" s="28"/>
      <c r="X148" s="28"/>
      <c r="Y148" s="28"/>
      <c r="Z148" s="28"/>
      <c r="AA148" s="28"/>
      <c r="AB148" s="28"/>
      <c r="AC148" s="18"/>
      <c r="AD148" s="4"/>
      <c r="AE148" s="18"/>
    </row>
    <row r="149" customFormat="false" ht="12.75" hidden="false" customHeight="false" outlineLevel="0" collapsed="false">
      <c r="A149" s="2"/>
      <c r="B149" s="2"/>
      <c r="G149" s="2"/>
      <c r="H149" s="58"/>
      <c r="I149" s="58"/>
      <c r="J149" s="58"/>
      <c r="K149" s="58"/>
      <c r="L149" s="58"/>
      <c r="M149" s="58"/>
      <c r="N149" s="58"/>
      <c r="O149" s="58"/>
      <c r="P149" s="58"/>
      <c r="Q149" s="58"/>
      <c r="R149" s="58"/>
      <c r="S149" s="58"/>
      <c r="T149" s="58"/>
      <c r="U149" s="58"/>
      <c r="V149" s="58"/>
      <c r="W149" s="58"/>
      <c r="X149" s="58"/>
      <c r="Y149" s="58"/>
      <c r="Z149" s="58"/>
      <c r="AA149" s="58"/>
      <c r="AB149" s="59"/>
      <c r="AD149" s="4"/>
    </row>
    <row r="150" customFormat="false" ht="12.75" hidden="false" customHeight="false" outlineLevel="0" collapsed="false">
      <c r="A150" s="2"/>
      <c r="B150" s="2"/>
      <c r="G150" s="2"/>
      <c r="H150" s="58"/>
      <c r="I150" s="58"/>
      <c r="J150" s="58"/>
      <c r="K150" s="58"/>
      <c r="L150" s="58"/>
      <c r="M150" s="58"/>
      <c r="N150" s="58"/>
      <c r="O150" s="58"/>
      <c r="P150" s="58"/>
      <c r="Q150" s="58"/>
      <c r="R150" s="58"/>
      <c r="S150" s="58"/>
      <c r="T150" s="58"/>
      <c r="U150" s="58"/>
      <c r="V150" s="58"/>
      <c r="W150" s="58"/>
      <c r="X150" s="58"/>
      <c r="Y150" s="58"/>
      <c r="Z150" s="58"/>
      <c r="AA150" s="58"/>
      <c r="AB150" s="59"/>
      <c r="AD150" s="4"/>
    </row>
    <row r="151" customFormat="false" ht="12.75" hidden="false" customHeight="false" outlineLevel="0" collapsed="false">
      <c r="A151" s="2"/>
      <c r="B151" s="2"/>
      <c r="G151" s="2"/>
      <c r="H151" s="58"/>
      <c r="I151" s="2"/>
      <c r="J151" s="2"/>
      <c r="K151" s="2"/>
      <c r="P151" s="2"/>
      <c r="Q151" s="2"/>
      <c r="R151" s="2"/>
      <c r="AD151" s="4"/>
    </row>
    <row r="152" customFormat="false" ht="12.75" hidden="false" customHeight="false" outlineLevel="0" collapsed="false">
      <c r="A152" s="2"/>
      <c r="B152" s="2"/>
      <c r="G152" s="2"/>
      <c r="H152" s="58"/>
      <c r="I152" s="2"/>
      <c r="J152" s="2"/>
      <c r="K152" s="2"/>
      <c r="P152" s="2"/>
      <c r="Q152" s="2"/>
      <c r="R152" s="2"/>
      <c r="AD152" s="4"/>
    </row>
    <row r="153" customFormat="false" ht="12.75" hidden="false" customHeight="false" outlineLevel="0" collapsed="false">
      <c r="A153" s="2"/>
      <c r="B153" s="2"/>
      <c r="G153" s="2"/>
      <c r="H153" s="58"/>
      <c r="I153" s="2"/>
      <c r="J153" s="2"/>
      <c r="K153" s="2"/>
      <c r="P153" s="2"/>
      <c r="Q153" s="2"/>
      <c r="R153" s="2"/>
      <c r="AD153" s="4"/>
    </row>
    <row r="154" customFormat="false" ht="12.75" hidden="false" customHeight="false" outlineLevel="0" collapsed="false">
      <c r="A154" s="2"/>
      <c r="B154" s="2"/>
      <c r="G154" s="2"/>
      <c r="H154" s="58"/>
      <c r="I154" s="2"/>
      <c r="J154" s="2"/>
      <c r="K154" s="2"/>
      <c r="P154" s="2"/>
      <c r="Q154" s="2"/>
      <c r="R154" s="2"/>
      <c r="AD154" s="4"/>
    </row>
    <row r="155" customFormat="false" ht="12.75" hidden="false" customHeight="false" outlineLevel="0" collapsed="false">
      <c r="A155" s="2"/>
      <c r="B155" s="2"/>
      <c r="G155" s="2"/>
      <c r="H155" s="58"/>
      <c r="I155" s="2"/>
      <c r="J155" s="2"/>
      <c r="K155" s="2"/>
      <c r="P155" s="2"/>
      <c r="Q155" s="2"/>
      <c r="R155" s="2"/>
      <c r="AD155" s="4"/>
    </row>
    <row r="156" customFormat="false" ht="12.75" hidden="false" customHeight="false" outlineLevel="0" collapsed="false">
      <c r="A156" s="2"/>
      <c r="B156" s="2"/>
      <c r="G156" s="2"/>
      <c r="H156" s="58"/>
      <c r="I156" s="2"/>
      <c r="J156" s="2"/>
      <c r="K156" s="2"/>
      <c r="P156" s="2"/>
      <c r="Q156" s="2"/>
      <c r="R156" s="2"/>
      <c r="AD156" s="4"/>
      <c r="AE156" s="4"/>
    </row>
    <row r="157" customFormat="false" ht="12.75" hidden="false" customHeight="false" outlineLevel="0" collapsed="false">
      <c r="A157" s="2"/>
      <c r="B157" s="2"/>
      <c r="G157" s="2"/>
      <c r="H157" s="58"/>
      <c r="I157" s="2"/>
      <c r="J157" s="2"/>
      <c r="K157" s="2"/>
      <c r="P157" s="2"/>
      <c r="Q157" s="2"/>
      <c r="R157" s="2"/>
      <c r="AD157" s="4"/>
      <c r="AE157" s="4"/>
    </row>
    <row r="158" customFormat="false" ht="12.75" hidden="false" customHeight="false" outlineLevel="0" collapsed="false">
      <c r="A158" s="2"/>
      <c r="B158" s="2"/>
      <c r="G158" s="2"/>
      <c r="H158" s="58"/>
      <c r="I158" s="2"/>
      <c r="J158" s="2"/>
      <c r="K158" s="2"/>
      <c r="P158" s="2"/>
      <c r="Q158" s="2"/>
      <c r="R158" s="2"/>
      <c r="AD158" s="4"/>
      <c r="AE158" s="4"/>
    </row>
    <row r="159" customFormat="false" ht="12.75" hidden="false" customHeight="false" outlineLevel="0" collapsed="false">
      <c r="A159" s="2"/>
      <c r="B159" s="2"/>
      <c r="G159" s="2"/>
      <c r="H159" s="58"/>
      <c r="I159" s="2"/>
      <c r="J159" s="2"/>
      <c r="K159" s="2"/>
      <c r="P159" s="2"/>
      <c r="Q159" s="2"/>
      <c r="R159" s="2"/>
      <c r="AD159" s="4"/>
      <c r="AE159" s="4"/>
    </row>
    <row r="160" customFormat="false" ht="12.75" hidden="false" customHeight="false" outlineLevel="0" collapsed="false">
      <c r="A160" s="2"/>
      <c r="B160" s="2"/>
      <c r="G160" s="2"/>
      <c r="H160" s="58"/>
      <c r="I160" s="2"/>
      <c r="J160" s="2"/>
      <c r="K160" s="2"/>
      <c r="P160" s="2"/>
      <c r="Q160" s="2"/>
      <c r="R160" s="2"/>
      <c r="AD160" s="4"/>
      <c r="AE160" s="4"/>
    </row>
    <row r="161" customFormat="false" ht="12.75" hidden="false" customHeight="false" outlineLevel="0" collapsed="false">
      <c r="A161" s="2"/>
      <c r="B161" s="2"/>
      <c r="G161" s="2"/>
      <c r="H161" s="58"/>
      <c r="I161" s="2"/>
      <c r="J161" s="2"/>
      <c r="K161" s="2"/>
      <c r="P161" s="2"/>
      <c r="Q161" s="2"/>
      <c r="R161" s="2"/>
      <c r="AD161" s="4"/>
      <c r="AE161" s="4"/>
    </row>
    <row r="162" customFormat="false" ht="12.75" hidden="false" customHeight="false" outlineLevel="0" collapsed="false">
      <c r="A162" s="2"/>
      <c r="B162" s="2"/>
      <c r="G162" s="2"/>
      <c r="H162" s="58"/>
      <c r="I162" s="2"/>
      <c r="J162" s="2"/>
      <c r="K162" s="2"/>
      <c r="P162" s="2"/>
      <c r="Q162" s="2"/>
      <c r="R162" s="2"/>
      <c r="AD162" s="4"/>
      <c r="AE162" s="4"/>
    </row>
    <row r="163" customFormat="false" ht="12.75" hidden="false" customHeight="false" outlineLevel="0" collapsed="false">
      <c r="A163" s="2"/>
      <c r="B163" s="2"/>
      <c r="G163" s="2"/>
      <c r="H163" s="58"/>
      <c r="I163" s="2"/>
      <c r="J163" s="2"/>
      <c r="K163" s="2"/>
      <c r="P163" s="2"/>
      <c r="Q163" s="2"/>
      <c r="R163" s="2"/>
      <c r="AD163" s="4"/>
      <c r="AE163" s="4"/>
    </row>
    <row r="164" customFormat="false" ht="12.75" hidden="false" customHeight="false" outlineLevel="0" collapsed="false">
      <c r="A164" s="2"/>
      <c r="B164" s="2"/>
      <c r="G164" s="2"/>
      <c r="H164" s="58"/>
      <c r="I164" s="2"/>
      <c r="J164" s="2"/>
      <c r="K164" s="2"/>
      <c r="P164" s="2"/>
      <c r="Q164" s="2"/>
      <c r="R164" s="2"/>
      <c r="AD164" s="4"/>
      <c r="AE164" s="4"/>
    </row>
    <row r="165" customFormat="false" ht="12.75" hidden="false" customHeight="false" outlineLevel="0" collapsed="false">
      <c r="A165" s="2"/>
      <c r="B165" s="2"/>
      <c r="G165" s="2"/>
      <c r="H165" s="58"/>
      <c r="I165" s="2"/>
      <c r="J165" s="2"/>
      <c r="K165" s="2"/>
      <c r="P165" s="2"/>
      <c r="Q165" s="2"/>
      <c r="R165" s="2"/>
      <c r="AD165" s="4"/>
      <c r="AE165" s="4"/>
    </row>
    <row r="166" customFormat="false" ht="12.75" hidden="false" customHeight="false" outlineLevel="0" collapsed="false">
      <c r="A166" s="2"/>
      <c r="B166" s="2"/>
      <c r="G166" s="2"/>
      <c r="H166" s="58"/>
      <c r="I166" s="2"/>
      <c r="J166" s="2"/>
      <c r="K166" s="2"/>
      <c r="P166" s="2"/>
      <c r="Q166" s="2"/>
      <c r="R166" s="2"/>
      <c r="AD166" s="4"/>
      <c r="AE166" s="4"/>
    </row>
    <row r="167" customFormat="false" ht="12.75" hidden="false" customHeight="false" outlineLevel="0" collapsed="false">
      <c r="A167" s="2"/>
      <c r="B167" s="2"/>
      <c r="G167" s="2"/>
      <c r="H167" s="58"/>
      <c r="I167" s="2"/>
      <c r="J167" s="2"/>
      <c r="K167" s="2"/>
      <c r="P167" s="2"/>
      <c r="Q167" s="2"/>
      <c r="R167" s="2"/>
      <c r="AD167" s="4"/>
      <c r="AE167" s="4"/>
    </row>
    <row r="168" customFormat="false" ht="12.75" hidden="false" customHeight="false" outlineLevel="0" collapsed="false">
      <c r="A168" s="2"/>
      <c r="B168" s="2"/>
      <c r="G168" s="2"/>
      <c r="H168" s="58"/>
      <c r="I168" s="2"/>
      <c r="J168" s="2"/>
      <c r="K168" s="2"/>
      <c r="P168" s="2"/>
      <c r="Q168" s="2"/>
      <c r="R168" s="2"/>
      <c r="AD168" s="4"/>
      <c r="AE168" s="4"/>
    </row>
    <row r="169" customFormat="false" ht="12.75" hidden="false" customHeight="false" outlineLevel="0" collapsed="false">
      <c r="A169" s="2"/>
      <c r="B169" s="2"/>
      <c r="G169" s="2"/>
      <c r="H169" s="58"/>
      <c r="I169" s="2"/>
      <c r="J169" s="2"/>
      <c r="K169" s="2"/>
      <c r="P169" s="2"/>
      <c r="Q169" s="2"/>
      <c r="R169" s="2"/>
      <c r="AD169" s="4"/>
      <c r="AE169" s="4"/>
    </row>
    <row r="170" customFormat="false" ht="12.75" hidden="false" customHeight="false" outlineLevel="0" collapsed="false">
      <c r="A170" s="2"/>
      <c r="B170" s="2"/>
      <c r="G170" s="2"/>
      <c r="H170" s="58"/>
      <c r="I170" s="2"/>
      <c r="J170" s="2"/>
      <c r="K170" s="2"/>
      <c r="P170" s="2"/>
      <c r="Q170" s="2"/>
      <c r="R170" s="2"/>
      <c r="AD170" s="4"/>
      <c r="AE170" s="4"/>
    </row>
    <row r="171" customFormat="false" ht="12.75" hidden="false" customHeight="false" outlineLevel="0" collapsed="false">
      <c r="A171" s="2"/>
      <c r="B171" s="2"/>
      <c r="G171" s="2"/>
      <c r="H171" s="58"/>
      <c r="I171" s="2"/>
      <c r="J171" s="2"/>
      <c r="K171" s="2"/>
      <c r="P171" s="2"/>
      <c r="Q171" s="2"/>
      <c r="R171" s="2"/>
      <c r="AD171" s="4"/>
      <c r="AE171" s="4"/>
    </row>
    <row r="172" customFormat="false" ht="12.75" hidden="false" customHeight="false" outlineLevel="0" collapsed="false">
      <c r="A172" s="2"/>
      <c r="B172" s="2"/>
      <c r="G172" s="2"/>
      <c r="H172" s="58"/>
      <c r="I172" s="2"/>
      <c r="J172" s="2"/>
      <c r="K172" s="2"/>
      <c r="P172" s="2"/>
      <c r="Q172" s="2"/>
      <c r="R172" s="2"/>
      <c r="AD172" s="4"/>
      <c r="AE172" s="4"/>
    </row>
    <row r="173" customFormat="false" ht="12.75" hidden="false" customHeight="false" outlineLevel="0" collapsed="false">
      <c r="A173" s="55"/>
      <c r="B173" s="55"/>
      <c r="C173" s="8"/>
      <c r="D173" s="8"/>
      <c r="E173" s="8"/>
      <c r="F173" s="8"/>
      <c r="G173" s="8"/>
      <c r="H173" s="60"/>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c r="HT173" s="8"/>
      <c r="HU173" s="8"/>
      <c r="HV173" s="8"/>
      <c r="HW173" s="8"/>
      <c r="HX173" s="8"/>
      <c r="HY173" s="8"/>
      <c r="HZ173" s="8"/>
      <c r="IA173" s="8"/>
      <c r="IB173" s="8"/>
      <c r="IC173" s="8"/>
      <c r="ID173" s="8"/>
      <c r="IE173" s="8"/>
      <c r="IF173" s="8"/>
      <c r="IG173" s="8"/>
      <c r="IH173" s="8"/>
      <c r="II173" s="8"/>
      <c r="IJ173" s="8"/>
      <c r="IK173" s="8"/>
      <c r="IL173" s="8"/>
      <c r="IM173" s="8"/>
      <c r="IN173" s="8"/>
      <c r="IO173" s="8"/>
      <c r="IP173" s="8"/>
      <c r="IQ173" s="8"/>
      <c r="IR173" s="8"/>
      <c r="IS173" s="8"/>
      <c r="IT173" s="8"/>
      <c r="IU173" s="8"/>
      <c r="IV173" s="8"/>
      <c r="IW173" s="8"/>
    </row>
    <row r="174" customFormat="false" ht="12.75" hidden="false" customHeight="false" outlineLevel="0" collapsed="false">
      <c r="C174" s="61" t="s">
        <v>87</v>
      </c>
      <c r="G174" s="18"/>
      <c r="H174" s="28"/>
      <c r="I174" s="18"/>
      <c r="J174" s="18"/>
      <c r="K174" s="18"/>
      <c r="L174" s="18"/>
      <c r="M174" s="18"/>
      <c r="N174" s="18"/>
      <c r="O174" s="18"/>
      <c r="P174" s="18"/>
      <c r="Q174" s="18"/>
      <c r="R174" s="18"/>
      <c r="S174" s="18"/>
      <c r="T174" s="18"/>
      <c r="U174" s="18"/>
      <c r="V174" s="18"/>
      <c r="W174" s="18"/>
      <c r="X174" s="18"/>
      <c r="Y174" s="18"/>
      <c r="Z174" s="18"/>
      <c r="AA174" s="18"/>
      <c r="AC174" s="18"/>
      <c r="AD174" s="4"/>
      <c r="AE174" s="4"/>
    </row>
    <row r="175" customFormat="false" ht="12.75" hidden="false" customHeight="false" outlineLevel="0" collapsed="false">
      <c r="C175" s="2" t="n">
        <v>1</v>
      </c>
      <c r="D175" s="38" t="s">
        <v>88</v>
      </c>
      <c r="H175" s="28"/>
      <c r="L175" s="3"/>
      <c r="M175" s="3"/>
      <c r="N175" s="3"/>
      <c r="O175" s="3"/>
      <c r="S175" s="3"/>
      <c r="T175" s="3"/>
      <c r="U175" s="3"/>
      <c r="V175" s="3"/>
      <c r="W175" s="3"/>
      <c r="X175" s="3"/>
      <c r="Y175" s="3"/>
      <c r="Z175" s="3"/>
      <c r="AA175" s="3"/>
      <c r="AC175" s="3"/>
      <c r="AD175" s="4"/>
      <c r="AE175" s="4"/>
    </row>
    <row r="176" customFormat="false" ht="12.75" hidden="false" customHeight="false" outlineLevel="0" collapsed="false">
      <c r="C176" s="2" t="n">
        <v>2</v>
      </c>
      <c r="D176" s="2" t="s">
        <v>89</v>
      </c>
      <c r="H176" s="28"/>
      <c r="L176" s="3"/>
      <c r="M176" s="3"/>
      <c r="N176" s="3"/>
      <c r="O176" s="3"/>
      <c r="S176" s="3"/>
      <c r="T176" s="3"/>
      <c r="U176" s="3"/>
      <c r="V176" s="3"/>
      <c r="W176" s="3"/>
      <c r="X176" s="3"/>
      <c r="Y176" s="3"/>
      <c r="Z176" s="3"/>
      <c r="AA176" s="3"/>
      <c r="AC176" s="3"/>
      <c r="AD176" s="4"/>
      <c r="AE176" s="4"/>
    </row>
    <row r="177" customFormat="false" ht="12.75" hidden="false" customHeight="false" outlineLevel="0" collapsed="false">
      <c r="C177" s="2" t="n">
        <v>3</v>
      </c>
      <c r="D177" s="2" t="s">
        <v>90</v>
      </c>
      <c r="H177" s="28"/>
      <c r="K177" s="18"/>
      <c r="L177" s="18"/>
      <c r="AC177" s="3"/>
      <c r="AD177" s="4"/>
      <c r="AE177" s="4"/>
    </row>
    <row r="178" customFormat="false" ht="12.75" hidden="false" customHeight="false" outlineLevel="0" collapsed="false">
      <c r="C178" s="2" t="n">
        <v>4</v>
      </c>
      <c r="D178" s="2" t="s">
        <v>91</v>
      </c>
      <c r="H178" s="28"/>
      <c r="K178" s="18"/>
      <c r="L178" s="18"/>
      <c r="AC178" s="3"/>
      <c r="AD178" s="4"/>
      <c r="AE178" s="4"/>
    </row>
    <row r="179" customFormat="false" ht="12.75" hidden="false" customHeight="false" outlineLevel="0" collapsed="false">
      <c r="E179" s="2" t="s">
        <v>92</v>
      </c>
      <c r="H179" s="28"/>
      <c r="K179" s="18"/>
      <c r="L179" s="18"/>
      <c r="AC179" s="3"/>
      <c r="AD179" s="4"/>
      <c r="AE179" s="4"/>
    </row>
    <row r="180" customFormat="false" ht="12.75" hidden="false" customHeight="false" outlineLevel="0" collapsed="false">
      <c r="E180" s="2" t="s">
        <v>93</v>
      </c>
      <c r="H180" s="28"/>
      <c r="K180" s="18"/>
      <c r="L180" s="18"/>
      <c r="AC180" s="3"/>
      <c r="AD180" s="4"/>
      <c r="AE180" s="4"/>
    </row>
    <row r="181" customFormat="false" ht="12.75" hidden="false" customHeight="false" outlineLevel="0" collapsed="false">
      <c r="E181" s="2" t="s">
        <v>94</v>
      </c>
      <c r="H181" s="28"/>
      <c r="K181" s="18"/>
      <c r="L181" s="18"/>
      <c r="AC181" s="3"/>
      <c r="AD181" s="4"/>
      <c r="AE181" s="4"/>
    </row>
    <row r="182" customFormat="false" ht="12.75" hidden="false" customHeight="false" outlineLevel="0" collapsed="false">
      <c r="C182" s="2" t="n">
        <v>5</v>
      </c>
      <c r="D182" s="2" t="s">
        <v>95</v>
      </c>
      <c r="H182" s="28"/>
      <c r="K182" s="18"/>
      <c r="L182" s="18"/>
      <c r="AC182" s="3"/>
      <c r="AD182" s="4"/>
      <c r="AE182" s="4"/>
    </row>
    <row r="183" customFormat="false" ht="12.75" hidden="false" customHeight="false" outlineLevel="0" collapsed="false">
      <c r="E183" s="2" t="s">
        <v>96</v>
      </c>
      <c r="H183" s="28"/>
      <c r="K183" s="18"/>
      <c r="L183" s="18"/>
      <c r="AC183" s="3"/>
      <c r="AD183" s="4"/>
      <c r="AE183" s="4"/>
    </row>
    <row r="184" customFormat="false" ht="12.75" hidden="false" customHeight="false" outlineLevel="0" collapsed="false">
      <c r="E184" s="2" t="s">
        <v>97</v>
      </c>
      <c r="H184" s="28"/>
      <c r="K184" s="18"/>
      <c r="L184" s="18"/>
      <c r="AC184" s="3"/>
      <c r="AD184" s="4"/>
      <c r="AE184" s="4"/>
    </row>
    <row r="185" customFormat="false" ht="12.75" hidden="false" customHeight="false" outlineLevel="0" collapsed="false">
      <c r="E185" s="2" t="s">
        <v>98</v>
      </c>
      <c r="K185" s="18"/>
      <c r="L185" s="18"/>
      <c r="AC185" s="3"/>
      <c r="AD185" s="4"/>
      <c r="AE185" s="4"/>
    </row>
    <row r="186" customFormat="false" ht="12.75" hidden="false" customHeight="false" outlineLevel="0" collapsed="false">
      <c r="C186" s="2" t="n">
        <v>6</v>
      </c>
      <c r="K186" s="18"/>
      <c r="L186" s="18"/>
      <c r="AC186" s="3"/>
      <c r="AD186" s="4"/>
      <c r="AE186" s="4"/>
    </row>
    <row r="187" customFormat="false" ht="12.75" hidden="false" customHeight="false" outlineLevel="0" collapsed="false">
      <c r="K187" s="18"/>
      <c r="L187" s="18"/>
      <c r="AC187" s="3"/>
      <c r="AD187" s="4"/>
      <c r="AE187" s="4"/>
    </row>
    <row r="188" customFormat="false" ht="12.75" hidden="false" customHeight="false" outlineLevel="0" collapsed="false">
      <c r="K188" s="18"/>
      <c r="L188" s="18"/>
      <c r="AC188" s="3"/>
      <c r="AD188" s="4"/>
      <c r="AE188" s="4"/>
    </row>
    <row r="189" customFormat="false" ht="12.75" hidden="false" customHeight="false" outlineLevel="0" collapsed="false">
      <c r="K189" s="18"/>
      <c r="L189" s="18"/>
      <c r="AC189" s="3"/>
      <c r="AD189" s="4"/>
      <c r="AE189" s="4"/>
    </row>
    <row r="190" customFormat="false" ht="12.75" hidden="false" customHeight="false" outlineLevel="0" collapsed="false">
      <c r="K190" s="18"/>
      <c r="L190" s="18"/>
      <c r="AC190" s="3"/>
      <c r="AD190" s="4"/>
      <c r="AE190" s="4"/>
    </row>
    <row r="191" customFormat="false" ht="12.75" hidden="false" customHeight="false" outlineLevel="0" collapsed="false">
      <c r="K191" s="18"/>
      <c r="L191" s="18"/>
      <c r="AC191" s="3"/>
      <c r="AD191" s="4"/>
      <c r="AE191" s="4"/>
    </row>
    <row r="192" customFormat="false" ht="12.75" hidden="false" customHeight="false" outlineLevel="0" collapsed="false">
      <c r="K192" s="18"/>
      <c r="L192" s="18"/>
      <c r="AC192" s="3"/>
      <c r="AD192" s="4"/>
      <c r="AE192" s="4"/>
    </row>
    <row r="193" customFormat="false" ht="12.75" hidden="false" customHeight="false" outlineLevel="0" collapsed="false">
      <c r="K193" s="18"/>
      <c r="L193" s="18"/>
      <c r="AC193" s="3"/>
      <c r="AD193" s="4"/>
      <c r="AE193" s="4"/>
    </row>
    <row r="194" customFormat="false" ht="12.75" hidden="false" customHeight="false" outlineLevel="0" collapsed="false">
      <c r="K194" s="18"/>
      <c r="L194" s="18"/>
      <c r="AC194" s="3"/>
      <c r="AD194" s="4"/>
      <c r="AE194" s="4"/>
    </row>
    <row r="195" customFormat="false" ht="12.75" hidden="false" customHeight="false" outlineLevel="0" collapsed="false">
      <c r="K195" s="18"/>
      <c r="L195" s="18"/>
      <c r="AC195" s="3"/>
      <c r="AD195" s="4"/>
      <c r="AE195" s="4"/>
    </row>
    <row r="196" customFormat="false" ht="12.75" hidden="false" customHeight="false" outlineLevel="0" collapsed="false">
      <c r="K196" s="18"/>
      <c r="L196" s="18"/>
      <c r="AC196" s="3"/>
      <c r="AD196" s="4"/>
      <c r="AE196" s="4"/>
    </row>
    <row r="197" customFormat="false" ht="12.75" hidden="false" customHeight="false" outlineLevel="0" collapsed="false">
      <c r="K197" s="18"/>
      <c r="L197" s="18"/>
      <c r="AC197" s="3"/>
      <c r="AD197" s="4"/>
      <c r="AE197" s="4"/>
    </row>
    <row r="198" customFormat="false" ht="12.75" hidden="false" customHeight="false" outlineLevel="0" collapsed="false">
      <c r="K198" s="18"/>
      <c r="L198" s="18"/>
      <c r="AC198" s="3"/>
      <c r="AD198" s="4"/>
      <c r="AE198" s="4"/>
    </row>
    <row r="199" customFormat="false" ht="12.75" hidden="false" customHeight="false" outlineLevel="0" collapsed="false">
      <c r="K199" s="18"/>
      <c r="L199" s="18"/>
      <c r="AC199" s="3"/>
      <c r="AD199" s="4"/>
      <c r="AE199" s="4"/>
    </row>
    <row r="200" customFormat="false" ht="12.75" hidden="false" customHeight="false" outlineLevel="0" collapsed="false">
      <c r="K200" s="18"/>
      <c r="L200" s="18"/>
      <c r="AC200" s="3"/>
      <c r="AD200" s="4"/>
      <c r="AE200" s="4"/>
    </row>
    <row r="201" customFormat="false" ht="12.75" hidden="false" customHeight="false" outlineLevel="0" collapsed="false">
      <c r="K201" s="18"/>
      <c r="L201" s="18"/>
      <c r="AC201" s="3"/>
      <c r="AD201" s="4"/>
      <c r="AE201" s="4"/>
    </row>
    <row r="202" customFormat="false" ht="12.75" hidden="false" customHeight="false" outlineLevel="0" collapsed="false">
      <c r="K202" s="18"/>
      <c r="L202" s="18"/>
      <c r="AC202" s="3"/>
      <c r="AD202" s="4"/>
      <c r="AE202" s="4"/>
    </row>
    <row r="203" customFormat="false" ht="12.75" hidden="false" customHeight="false" outlineLevel="0" collapsed="false">
      <c r="K203" s="18"/>
      <c r="L203" s="18"/>
      <c r="AC203" s="3"/>
      <c r="AD203" s="4"/>
      <c r="AE203" s="4"/>
    </row>
    <row r="204" customFormat="false" ht="12.75" hidden="false" customHeight="false" outlineLevel="0" collapsed="false">
      <c r="K204" s="18"/>
      <c r="L204" s="18"/>
      <c r="AC204" s="3"/>
      <c r="AD204" s="4"/>
      <c r="AE204" s="4"/>
    </row>
    <row r="205" customFormat="false" ht="12.75" hidden="false" customHeight="false" outlineLevel="0" collapsed="false">
      <c r="K205" s="18"/>
      <c r="L205" s="18"/>
      <c r="AC205" s="3"/>
      <c r="AD205" s="4"/>
      <c r="AE205" s="4"/>
    </row>
    <row r="206" customFormat="false" ht="12.75" hidden="false" customHeight="false" outlineLevel="0" collapsed="false">
      <c r="K206" s="18"/>
      <c r="L206" s="18"/>
      <c r="AC206" s="3"/>
      <c r="AD206" s="4"/>
      <c r="AE206" s="4"/>
    </row>
    <row r="207" customFormat="false" ht="12.75" hidden="false" customHeight="false" outlineLevel="0" collapsed="false">
      <c r="K207" s="18"/>
      <c r="L207" s="18"/>
      <c r="AC207" s="3"/>
      <c r="AD207" s="4"/>
      <c r="AE207" s="4"/>
    </row>
    <row r="208" customFormat="false" ht="12.75" hidden="false" customHeight="false" outlineLevel="0" collapsed="false">
      <c r="K208" s="18"/>
      <c r="L208" s="18"/>
      <c r="AC208" s="3"/>
      <c r="AD208" s="4"/>
      <c r="AE208" s="4"/>
    </row>
    <row r="209" customFormat="false" ht="12.75" hidden="false" customHeight="false" outlineLevel="0" collapsed="false">
      <c r="K209" s="18"/>
      <c r="L209" s="18"/>
      <c r="AC209" s="3"/>
    </row>
    <row r="210" customFormat="false" ht="12.75" hidden="false" customHeight="false" outlineLevel="0" collapsed="false">
      <c r="K210" s="18"/>
      <c r="L210" s="18"/>
    </row>
    <row r="211" customFormat="false" ht="12.75" hidden="false" customHeight="false" outlineLevel="0" collapsed="false">
      <c r="K211" s="18"/>
      <c r="L211" s="18"/>
    </row>
    <row r="212" customFormat="false" ht="12.75" hidden="false" customHeight="false" outlineLevel="0" collapsed="false">
      <c r="K212" s="18"/>
      <c r="L212" s="18"/>
    </row>
    <row r="213" customFormat="false" ht="12.75" hidden="false" customHeight="false" outlineLevel="0" collapsed="false">
      <c r="L213" s="18"/>
    </row>
    <row r="214" customFormat="false" ht="12.75" hidden="false" customHeight="false" outlineLevel="0" collapsed="false">
      <c r="L214" s="18"/>
    </row>
    <row r="215" customFormat="false" ht="12.75" hidden="false" customHeight="false" outlineLevel="0" collapsed="false">
      <c r="L215" s="18"/>
    </row>
    <row r="216" customFormat="false" ht="12.75" hidden="false" customHeight="false" outlineLevel="0" collapsed="false">
      <c r="L216" s="18"/>
    </row>
    <row r="217" customFormat="false" ht="12.75" hidden="false" customHeight="false" outlineLevel="0" collapsed="false">
      <c r="L217" s="18"/>
    </row>
    <row r="218" customFormat="false" ht="12.75" hidden="false" customHeight="false" outlineLevel="0" collapsed="false">
      <c r="L218" s="18"/>
    </row>
    <row r="219" customFormat="false" ht="12.75" hidden="false" customHeight="false" outlineLevel="0" collapsed="false">
      <c r="L219" s="18"/>
    </row>
    <row r="220" customFormat="false" ht="12.75" hidden="false" customHeight="false" outlineLevel="0" collapsed="false">
      <c r="L220" s="18"/>
    </row>
    <row r="221" customFormat="false" ht="12.75" hidden="false" customHeight="false" outlineLevel="0" collapsed="false">
      <c r="L221" s="18"/>
    </row>
    <row r="222" customFormat="false" ht="12.75" hidden="false" customHeight="false" outlineLevel="0" collapsed="false">
      <c r="L222" s="18"/>
    </row>
    <row r="223" customFormat="false" ht="12.75" hidden="false" customHeight="false" outlineLevel="0" collapsed="false">
      <c r="L223" s="18"/>
    </row>
    <row r="224" customFormat="false" ht="12.75" hidden="false" customHeight="false" outlineLevel="0" collapsed="false">
      <c r="L224" s="18"/>
    </row>
    <row r="225" customFormat="false" ht="12.75" hidden="false" customHeight="false" outlineLevel="0" collapsed="false">
      <c r="L225" s="18"/>
    </row>
    <row r="226" customFormat="false" ht="12.75" hidden="false" customHeight="false" outlineLevel="0" collapsed="false">
      <c r="L226" s="18"/>
    </row>
    <row r="227" customFormat="false" ht="12.75" hidden="false" customHeight="false" outlineLevel="0" collapsed="false">
      <c r="L227" s="18"/>
    </row>
    <row r="228" customFormat="false" ht="12.75" hidden="false" customHeight="false" outlineLevel="0" collapsed="false">
      <c r="L228" s="18"/>
    </row>
    <row r="229" customFormat="false" ht="12.75" hidden="false" customHeight="false" outlineLevel="0" collapsed="false">
      <c r="L229" s="18"/>
    </row>
    <row r="230" customFormat="false" ht="12.75" hidden="false" customHeight="false" outlineLevel="0" collapsed="false">
      <c r="L230" s="18"/>
    </row>
    <row r="231" customFormat="false" ht="12.75" hidden="false" customHeight="false" outlineLevel="0" collapsed="false">
      <c r="L231" s="18"/>
    </row>
    <row r="232" customFormat="false" ht="12.75" hidden="false" customHeight="false" outlineLevel="0" collapsed="false">
      <c r="L232" s="18"/>
    </row>
    <row r="233" customFormat="false" ht="12.75" hidden="false" customHeight="false" outlineLevel="0" collapsed="false">
      <c r="L233" s="18"/>
    </row>
    <row r="234" customFormat="false" ht="12.75" hidden="false" customHeight="false" outlineLevel="0" collapsed="false">
      <c r="L234" s="18"/>
    </row>
    <row r="235" customFormat="false" ht="12.75" hidden="false" customHeight="false" outlineLevel="0" collapsed="false">
      <c r="L235" s="18"/>
    </row>
    <row r="236" customFormat="false" ht="12.75" hidden="false" customHeight="false" outlineLevel="0" collapsed="false">
      <c r="L236" s="18"/>
    </row>
    <row r="237" customFormat="false" ht="12.75" hidden="false" customHeight="false" outlineLevel="0" collapsed="false">
      <c r="L237" s="18"/>
    </row>
    <row r="238" customFormat="false" ht="12.75" hidden="false" customHeight="false" outlineLevel="0" collapsed="false">
      <c r="L238" s="18"/>
    </row>
    <row r="239" customFormat="false" ht="12.75" hidden="false" customHeight="false" outlineLevel="0" collapsed="false">
      <c r="L239" s="18"/>
    </row>
    <row r="240" customFormat="false" ht="12.75" hidden="false" customHeight="false" outlineLevel="0" collapsed="false">
      <c r="L240" s="18"/>
    </row>
    <row r="241" customFormat="false" ht="12.75" hidden="false" customHeight="false" outlineLevel="0" collapsed="false">
      <c r="L241" s="18"/>
    </row>
    <row r="242" customFormat="false" ht="12.75" hidden="false" customHeight="false" outlineLevel="0" collapsed="false">
      <c r="L242" s="18"/>
    </row>
    <row r="243" customFormat="false" ht="12.75" hidden="false" customHeight="false" outlineLevel="0" collapsed="false">
      <c r="L243" s="18"/>
    </row>
    <row r="244" customFormat="false" ht="12.75" hidden="false" customHeight="false" outlineLevel="0" collapsed="false">
      <c r="L244" s="18"/>
    </row>
    <row r="245" customFormat="false" ht="12.75" hidden="false" customHeight="false" outlineLevel="0" collapsed="false">
      <c r="L245" s="18"/>
    </row>
    <row r="246" customFormat="false" ht="12.75" hidden="false" customHeight="false" outlineLevel="0" collapsed="false">
      <c r="L246" s="18"/>
    </row>
    <row r="247" customFormat="false" ht="12.75" hidden="false" customHeight="false" outlineLevel="0" collapsed="false">
      <c r="L247" s="18"/>
    </row>
    <row r="248" customFormat="false" ht="12.75" hidden="false" customHeight="false" outlineLevel="0" collapsed="false">
      <c r="L248" s="18"/>
    </row>
    <row r="249" customFormat="false" ht="12.75" hidden="false" customHeight="false" outlineLevel="0" collapsed="false">
      <c r="L249" s="18"/>
    </row>
    <row r="250" customFormat="false" ht="12.75" hidden="false" customHeight="false" outlineLevel="0" collapsed="false">
      <c r="L250" s="18"/>
    </row>
    <row r="251" customFormat="false" ht="12.75" hidden="false" customHeight="false" outlineLevel="0" collapsed="false">
      <c r="L251" s="18"/>
    </row>
    <row r="252" customFormat="false" ht="12.75" hidden="false" customHeight="false" outlineLevel="0" collapsed="false">
      <c r="L252" s="18"/>
    </row>
    <row r="253" customFormat="false" ht="12.75" hidden="false" customHeight="false" outlineLevel="0" collapsed="false">
      <c r="L253" s="18"/>
    </row>
    <row r="254" customFormat="false" ht="12.75" hidden="false" customHeight="false" outlineLevel="0" collapsed="false">
      <c r="L254" s="18"/>
    </row>
    <row r="255" customFormat="false" ht="12.75" hidden="false" customHeight="false" outlineLevel="0" collapsed="false">
      <c r="L255" s="18"/>
    </row>
    <row r="256" customFormat="false" ht="12.75" hidden="false" customHeight="false" outlineLevel="0" collapsed="false">
      <c r="L256" s="18"/>
    </row>
    <row r="257" customFormat="false" ht="12.75" hidden="false" customHeight="false" outlineLevel="0" collapsed="false">
      <c r="L257" s="18"/>
    </row>
    <row r="258" customFormat="false" ht="12.75" hidden="false" customHeight="false" outlineLevel="0" collapsed="false">
      <c r="L258" s="18"/>
    </row>
    <row r="259" customFormat="false" ht="12.75" hidden="false" customHeight="false" outlineLevel="0" collapsed="false">
      <c r="L259" s="18"/>
    </row>
    <row r="260" customFormat="false" ht="12.75" hidden="false" customHeight="false" outlineLevel="0" collapsed="false">
      <c r="L260" s="18"/>
    </row>
    <row r="261" customFormat="false" ht="12.75" hidden="false" customHeight="false" outlineLevel="0" collapsed="false">
      <c r="L261" s="18"/>
    </row>
    <row r="262" customFormat="false" ht="12.75" hidden="false" customHeight="false" outlineLevel="0" collapsed="false">
      <c r="L262" s="18"/>
    </row>
    <row r="263" customFormat="false" ht="12.75" hidden="false" customHeight="false" outlineLevel="0" collapsed="false">
      <c r="L263" s="18"/>
    </row>
    <row r="264" customFormat="false" ht="12.75" hidden="false" customHeight="false" outlineLevel="0" collapsed="false">
      <c r="L264" s="18"/>
    </row>
    <row r="265" customFormat="false" ht="12.75" hidden="false" customHeight="false" outlineLevel="0" collapsed="false">
      <c r="L265" s="18"/>
    </row>
    <row r="266" customFormat="false" ht="12.75" hidden="false" customHeight="false" outlineLevel="0" collapsed="false">
      <c r="L266" s="18"/>
    </row>
    <row r="267" customFormat="false" ht="12.75" hidden="false" customHeight="false" outlineLevel="0" collapsed="false">
      <c r="L267" s="18"/>
    </row>
    <row r="268" customFormat="false" ht="12.75" hidden="false" customHeight="false" outlineLevel="0" collapsed="false">
      <c r="L268" s="18"/>
    </row>
    <row r="269" customFormat="false" ht="12.75" hidden="false" customHeight="false" outlineLevel="0" collapsed="false">
      <c r="L269" s="18"/>
    </row>
    <row r="270" customFormat="false" ht="12.75" hidden="false" customHeight="false" outlineLevel="0" collapsed="false">
      <c r="L270" s="18"/>
    </row>
    <row r="271" customFormat="false" ht="12.75" hidden="false" customHeight="false" outlineLevel="0" collapsed="false">
      <c r="L271" s="18"/>
    </row>
    <row r="272" customFormat="false" ht="12.75" hidden="false" customHeight="false" outlineLevel="0" collapsed="false">
      <c r="L272" s="18"/>
    </row>
    <row r="273" customFormat="false" ht="12.75" hidden="false" customHeight="false" outlineLevel="0" collapsed="false">
      <c r="L273" s="18"/>
    </row>
    <row r="274" customFormat="false" ht="12.75" hidden="false" customHeight="false" outlineLevel="0" collapsed="false">
      <c r="L274" s="18"/>
    </row>
    <row r="275" customFormat="false" ht="12.75" hidden="false" customHeight="false" outlineLevel="0" collapsed="false">
      <c r="L275" s="18"/>
    </row>
    <row r="276" customFormat="false" ht="12.75" hidden="false" customHeight="false" outlineLevel="0" collapsed="false">
      <c r="L276" s="18"/>
    </row>
    <row r="277" customFormat="false" ht="12.75" hidden="false" customHeight="false" outlineLevel="0" collapsed="false">
      <c r="L277" s="18"/>
    </row>
    <row r="278" customFormat="false" ht="12.75" hidden="false" customHeight="false" outlineLevel="0" collapsed="false">
      <c r="L278" s="18"/>
    </row>
    <row r="279" customFormat="false" ht="12.75" hidden="false" customHeight="false" outlineLevel="0" collapsed="false">
      <c r="L279" s="18"/>
    </row>
    <row r="280" customFormat="false" ht="12.75" hidden="false" customHeight="false" outlineLevel="0" collapsed="false">
      <c r="L280" s="18"/>
    </row>
    <row r="281" customFormat="false" ht="12.75" hidden="false" customHeight="false" outlineLevel="0" collapsed="false">
      <c r="L281" s="18"/>
    </row>
    <row r="282" customFormat="false" ht="12.75" hidden="false" customHeight="false" outlineLevel="0" collapsed="false">
      <c r="L282" s="18"/>
    </row>
    <row r="283" customFormat="false" ht="12.75" hidden="false" customHeight="false" outlineLevel="0" collapsed="false">
      <c r="L283" s="18"/>
    </row>
    <row r="284" customFormat="false" ht="12.75" hidden="false" customHeight="false" outlineLevel="0" collapsed="false">
      <c r="L284" s="18"/>
    </row>
    <row r="285" customFormat="false" ht="12.75" hidden="false" customHeight="false" outlineLevel="0" collapsed="false">
      <c r="L285" s="18"/>
    </row>
    <row r="286" customFormat="false" ht="12.75" hidden="false" customHeight="false" outlineLevel="0" collapsed="false">
      <c r="L286" s="18"/>
    </row>
    <row r="287" customFormat="false" ht="12.75" hidden="false" customHeight="false" outlineLevel="0" collapsed="false">
      <c r="L287" s="18"/>
    </row>
    <row r="288" customFormat="false" ht="12.75" hidden="false" customHeight="false" outlineLevel="0" collapsed="false">
      <c r="L288" s="18"/>
    </row>
    <row r="289" customFormat="false" ht="12.75" hidden="false" customHeight="false" outlineLevel="0" collapsed="false">
      <c r="L289" s="18"/>
    </row>
    <row r="290" customFormat="false" ht="12.75" hidden="false" customHeight="false" outlineLevel="0" collapsed="false">
      <c r="L290" s="18"/>
    </row>
    <row r="291" customFormat="false" ht="12.75" hidden="false" customHeight="false" outlineLevel="0" collapsed="false">
      <c r="L291" s="18"/>
    </row>
    <row r="292" customFormat="false" ht="12.75" hidden="false" customHeight="false" outlineLevel="0" collapsed="false">
      <c r="L292" s="18"/>
    </row>
    <row r="293" customFormat="false" ht="12.75" hidden="false" customHeight="false" outlineLevel="0" collapsed="false">
      <c r="L293" s="18"/>
    </row>
    <row r="294" customFormat="false" ht="12.75" hidden="false" customHeight="false" outlineLevel="0" collapsed="false">
      <c r="L294" s="18"/>
    </row>
    <row r="295" customFormat="false" ht="12.75" hidden="false" customHeight="false" outlineLevel="0" collapsed="false">
      <c r="L295" s="18"/>
    </row>
    <row r="296" customFormat="false" ht="12.75" hidden="false" customHeight="false" outlineLevel="0" collapsed="false">
      <c r="L296" s="3"/>
    </row>
    <row r="297" customFormat="false" ht="12.75" hidden="false" customHeight="false" outlineLevel="0" collapsed="false">
      <c r="L297" s="3"/>
    </row>
    <row r="298" customFormat="false" ht="12.75" hidden="false" customHeight="false" outlineLevel="0" collapsed="false">
      <c r="L298" s="3"/>
    </row>
    <row r="299" customFormat="false" ht="12.75" hidden="false" customHeight="false" outlineLevel="0" collapsed="false">
      <c r="L299" s="3"/>
    </row>
    <row r="300" customFormat="false" ht="12.75" hidden="false" customHeight="false" outlineLevel="0" collapsed="false">
      <c r="L300" s="3"/>
    </row>
    <row r="301" customFormat="false" ht="12.75" hidden="false" customHeight="false" outlineLevel="0" collapsed="false">
      <c r="L301" s="3"/>
    </row>
    <row r="302" customFormat="false" ht="12.75" hidden="false" customHeight="false" outlineLevel="0" collapsed="false">
      <c r="L302" s="3"/>
    </row>
    <row r="303" customFormat="false" ht="12.75" hidden="false" customHeight="false" outlineLevel="0" collapsed="false">
      <c r="L303" s="3"/>
    </row>
    <row r="304" customFormat="false" ht="12.75" hidden="false" customHeight="false" outlineLevel="0" collapsed="false">
      <c r="L304" s="3"/>
    </row>
    <row r="305" customFormat="false" ht="12.75" hidden="false" customHeight="false" outlineLevel="0" collapsed="false">
      <c r="L305" s="3"/>
    </row>
    <row r="306" customFormat="false" ht="12.75" hidden="false" customHeight="false" outlineLevel="0" collapsed="false">
      <c r="L306" s="3"/>
    </row>
    <row r="307" customFormat="false" ht="12.75" hidden="false" customHeight="false" outlineLevel="0" collapsed="false">
      <c r="L307" s="3"/>
    </row>
    <row r="308" customFormat="false" ht="12.75" hidden="false" customHeight="false" outlineLevel="0" collapsed="false">
      <c r="L308" s="3"/>
    </row>
    <row r="309" customFormat="false" ht="12.75" hidden="false" customHeight="false" outlineLevel="0" collapsed="false">
      <c r="L309" s="3"/>
    </row>
    <row r="310" customFormat="false" ht="12.75" hidden="false" customHeight="false" outlineLevel="0" collapsed="false">
      <c r="L310" s="3"/>
    </row>
    <row r="311" customFormat="false" ht="12.75" hidden="false" customHeight="false" outlineLevel="0" collapsed="false">
      <c r="L311" s="3"/>
    </row>
    <row r="312" customFormat="false" ht="12.75" hidden="false" customHeight="false" outlineLevel="0" collapsed="false">
      <c r="L312" s="3"/>
    </row>
    <row r="313" customFormat="false" ht="12.75" hidden="false" customHeight="false" outlineLevel="0" collapsed="false">
      <c r="L313" s="3"/>
    </row>
    <row r="314" customFormat="false" ht="12.75" hidden="false" customHeight="false" outlineLevel="0" collapsed="false">
      <c r="L314" s="3"/>
    </row>
    <row r="315" customFormat="false" ht="12.75" hidden="false" customHeight="false" outlineLevel="0" collapsed="false">
      <c r="L315" s="3"/>
    </row>
    <row r="316" customFormat="false" ht="12.75" hidden="false" customHeight="false" outlineLevel="0" collapsed="false">
      <c r="L316" s="3"/>
    </row>
    <row r="317" customFormat="false" ht="12.75" hidden="false" customHeight="false" outlineLevel="0" collapsed="false">
      <c r="L317" s="3"/>
    </row>
    <row r="318" customFormat="false" ht="12.75" hidden="false" customHeight="false" outlineLevel="0" collapsed="false">
      <c r="L318" s="3"/>
    </row>
    <row r="319" customFormat="false" ht="12.75" hidden="false" customHeight="false" outlineLevel="0" collapsed="false">
      <c r="L319" s="3"/>
    </row>
    <row r="320" customFormat="false" ht="12.75" hidden="false" customHeight="false" outlineLevel="0" collapsed="false">
      <c r="L320" s="3"/>
    </row>
    <row r="321" customFormat="false" ht="12.75" hidden="false" customHeight="false" outlineLevel="0" collapsed="false">
      <c r="L321" s="3"/>
    </row>
    <row r="322" customFormat="false" ht="12.75" hidden="false" customHeight="false" outlineLevel="0" collapsed="false">
      <c r="L322" s="3"/>
    </row>
    <row r="323" customFormat="false" ht="12.75" hidden="false" customHeight="false" outlineLevel="0" collapsed="false">
      <c r="L323" s="3"/>
    </row>
    <row r="324" customFormat="false" ht="12.75" hidden="false" customHeight="false" outlineLevel="0" collapsed="false">
      <c r="L324" s="3"/>
    </row>
    <row r="325" customFormat="false" ht="12.75" hidden="false" customHeight="false" outlineLevel="0" collapsed="false">
      <c r="L325" s="3"/>
    </row>
    <row r="326" customFormat="false" ht="12.75" hidden="false" customHeight="false" outlineLevel="0" collapsed="false">
      <c r="L326" s="3"/>
    </row>
    <row r="327" customFormat="false" ht="12.75" hidden="false" customHeight="false" outlineLevel="0" collapsed="false">
      <c r="L327" s="3"/>
    </row>
    <row r="328" customFormat="false" ht="12.75" hidden="false" customHeight="false" outlineLevel="0" collapsed="false">
      <c r="L328" s="3"/>
    </row>
    <row r="329" customFormat="false" ht="12.75" hidden="false" customHeight="false" outlineLevel="0" collapsed="false">
      <c r="L329" s="3"/>
    </row>
    <row r="330" customFormat="false" ht="12.75" hidden="false" customHeight="false" outlineLevel="0" collapsed="false">
      <c r="L330" s="3"/>
    </row>
    <row r="331" customFormat="false" ht="12.75" hidden="false" customHeight="false" outlineLevel="0" collapsed="false">
      <c r="L331" s="3"/>
    </row>
    <row r="332" customFormat="false" ht="12.75" hidden="false" customHeight="false" outlineLevel="0" collapsed="false">
      <c r="L332" s="3"/>
    </row>
    <row r="333" customFormat="false" ht="12.75" hidden="false" customHeight="false" outlineLevel="0" collapsed="false">
      <c r="L333" s="3"/>
    </row>
    <row r="334" customFormat="false" ht="12.75" hidden="false" customHeight="false" outlineLevel="0" collapsed="false">
      <c r="L334" s="3"/>
    </row>
    <row r="335" customFormat="false" ht="12.75" hidden="false" customHeight="false" outlineLevel="0" collapsed="false">
      <c r="L335" s="3"/>
    </row>
    <row r="336" customFormat="false" ht="12.75" hidden="false" customHeight="false" outlineLevel="0" collapsed="false">
      <c r="L336" s="3"/>
    </row>
    <row r="337" customFormat="false" ht="12.75" hidden="false" customHeight="false" outlineLevel="0" collapsed="false">
      <c r="L337" s="3"/>
    </row>
    <row r="338" customFormat="false" ht="12.75" hidden="false" customHeight="false" outlineLevel="0" collapsed="false">
      <c r="L338" s="3"/>
    </row>
    <row r="339" customFormat="false" ht="12.75" hidden="false" customHeight="false" outlineLevel="0" collapsed="false">
      <c r="L339" s="3"/>
    </row>
    <row r="340" customFormat="false" ht="12.75" hidden="false" customHeight="false" outlineLevel="0" collapsed="false">
      <c r="L340" s="3"/>
    </row>
    <row r="341" customFormat="false" ht="12.75" hidden="false" customHeight="false" outlineLevel="0" collapsed="false">
      <c r="L341" s="3"/>
    </row>
    <row r="342" customFormat="false" ht="12.75" hidden="false" customHeight="false" outlineLevel="0" collapsed="false">
      <c r="L342" s="3"/>
    </row>
    <row r="343" customFormat="false" ht="12.75" hidden="false" customHeight="false" outlineLevel="0" collapsed="false">
      <c r="L343" s="3"/>
    </row>
    <row r="344" customFormat="false" ht="12.75" hidden="false" customHeight="false" outlineLevel="0" collapsed="false">
      <c r="L344" s="3"/>
    </row>
    <row r="345" customFormat="false" ht="12.75" hidden="false" customHeight="false" outlineLevel="0" collapsed="false">
      <c r="L345" s="3"/>
    </row>
    <row r="346" customFormat="false" ht="12.75" hidden="false" customHeight="false" outlineLevel="0" collapsed="false">
      <c r="L346" s="3"/>
    </row>
    <row r="347" customFormat="false" ht="12.75" hidden="false" customHeight="false" outlineLevel="0" collapsed="false">
      <c r="L347" s="3"/>
    </row>
    <row r="348" customFormat="false" ht="12.75" hidden="false" customHeight="false" outlineLevel="0" collapsed="false">
      <c r="L348" s="3"/>
    </row>
    <row r="349" customFormat="false" ht="12.75" hidden="false" customHeight="false" outlineLevel="0" collapsed="false">
      <c r="L349" s="3"/>
    </row>
    <row r="350" customFormat="false" ht="12.75" hidden="false" customHeight="false" outlineLevel="0" collapsed="false">
      <c r="L350" s="3"/>
    </row>
    <row r="351" customFormat="false" ht="12.75" hidden="false" customHeight="false" outlineLevel="0" collapsed="false">
      <c r="L351" s="3"/>
    </row>
    <row r="352" customFormat="false" ht="12.75" hidden="false" customHeight="false" outlineLevel="0" collapsed="false">
      <c r="L352" s="3"/>
    </row>
    <row r="353" customFormat="false" ht="12.75" hidden="false" customHeight="false" outlineLevel="0" collapsed="false">
      <c r="L353" s="3"/>
    </row>
    <row r="354" customFormat="false" ht="12.75" hidden="false" customHeight="false" outlineLevel="0" collapsed="false">
      <c r="L354" s="3"/>
    </row>
    <row r="355" customFormat="false" ht="12.75" hidden="false" customHeight="false" outlineLevel="0" collapsed="false">
      <c r="L355" s="3"/>
    </row>
    <row r="356" customFormat="false" ht="12.75" hidden="false" customHeight="false" outlineLevel="0" collapsed="false">
      <c r="L356" s="3"/>
    </row>
    <row r="357" customFormat="false" ht="12.75" hidden="false" customHeight="false" outlineLevel="0" collapsed="false">
      <c r="L357" s="3"/>
    </row>
    <row r="358" customFormat="false" ht="12.75" hidden="false" customHeight="false" outlineLevel="0" collapsed="false">
      <c r="L358" s="3"/>
    </row>
    <row r="359" customFormat="false" ht="12.75" hidden="false" customHeight="false" outlineLevel="0" collapsed="false">
      <c r="L359" s="3"/>
    </row>
    <row r="360" customFormat="false" ht="12.75" hidden="false" customHeight="false" outlineLevel="0" collapsed="false">
      <c r="L360" s="3"/>
    </row>
    <row r="361" customFormat="false" ht="12.75" hidden="false" customHeight="false" outlineLevel="0" collapsed="false">
      <c r="L361" s="3"/>
    </row>
    <row r="362" customFormat="false" ht="12.75" hidden="false" customHeight="false" outlineLevel="0" collapsed="false">
      <c r="L362" s="3"/>
    </row>
    <row r="363" customFormat="false" ht="12.75" hidden="false" customHeight="false" outlineLevel="0" collapsed="false">
      <c r="L363" s="3"/>
    </row>
    <row r="364" customFormat="false" ht="12.75" hidden="false" customHeight="false" outlineLevel="0" collapsed="false">
      <c r="L364" s="3"/>
    </row>
    <row r="365" customFormat="false" ht="12.75" hidden="false" customHeight="false" outlineLevel="0" collapsed="false">
      <c r="L365" s="3"/>
    </row>
    <row r="366" customFormat="false" ht="12.75" hidden="false" customHeight="false" outlineLevel="0" collapsed="false">
      <c r="L366" s="3"/>
    </row>
    <row r="367" customFormat="false" ht="12.75" hidden="false" customHeight="false" outlineLevel="0" collapsed="false">
      <c r="L367" s="3"/>
    </row>
    <row r="368" customFormat="false" ht="12.75" hidden="false" customHeight="false" outlineLevel="0" collapsed="false">
      <c r="L368" s="3"/>
    </row>
    <row r="369" customFormat="false" ht="12.75" hidden="false" customHeight="false" outlineLevel="0" collapsed="false">
      <c r="L369" s="3"/>
    </row>
    <row r="370" customFormat="false" ht="12.75" hidden="false" customHeight="false" outlineLevel="0" collapsed="false">
      <c r="L370" s="3"/>
    </row>
    <row r="371" customFormat="false" ht="12.75" hidden="false" customHeight="false" outlineLevel="0" collapsed="false">
      <c r="L371" s="3"/>
    </row>
    <row r="372" customFormat="false" ht="12.75" hidden="false" customHeight="false" outlineLevel="0" collapsed="false">
      <c r="L372" s="3"/>
    </row>
    <row r="373" customFormat="false" ht="12.75" hidden="false" customHeight="false" outlineLevel="0" collapsed="false">
      <c r="L373" s="3"/>
    </row>
    <row r="374" customFormat="false" ht="12.75" hidden="false" customHeight="false" outlineLevel="0" collapsed="false">
      <c r="L374" s="3"/>
    </row>
    <row r="375" customFormat="false" ht="12.75" hidden="false" customHeight="false" outlineLevel="0" collapsed="false">
      <c r="L375" s="3"/>
    </row>
    <row r="376" customFormat="false" ht="12.75" hidden="false" customHeight="false" outlineLevel="0" collapsed="false">
      <c r="L376" s="3"/>
    </row>
    <row r="377" customFormat="false" ht="12.75" hidden="false" customHeight="false" outlineLevel="0" collapsed="false">
      <c r="L377" s="3"/>
    </row>
    <row r="378" customFormat="false" ht="12.75" hidden="false" customHeight="false" outlineLevel="0" collapsed="false">
      <c r="L378" s="3"/>
    </row>
    <row r="379" customFormat="false" ht="12.75" hidden="false" customHeight="false" outlineLevel="0" collapsed="false">
      <c r="L379" s="3"/>
    </row>
    <row r="380" customFormat="false" ht="12.75" hidden="false" customHeight="false" outlineLevel="0" collapsed="false">
      <c r="L380" s="3"/>
    </row>
    <row r="381" customFormat="false" ht="12.75" hidden="false" customHeight="false" outlineLevel="0" collapsed="false">
      <c r="L381" s="3"/>
    </row>
    <row r="382" customFormat="false" ht="12.75" hidden="false" customHeight="false" outlineLevel="0" collapsed="false">
      <c r="L382" s="3"/>
    </row>
    <row r="383" customFormat="false" ht="12.75" hidden="false" customHeight="false" outlineLevel="0" collapsed="false">
      <c r="L383" s="3"/>
    </row>
    <row r="384" customFormat="false" ht="12.75" hidden="false" customHeight="false" outlineLevel="0" collapsed="false">
      <c r="L384" s="3"/>
    </row>
    <row r="385" customFormat="false" ht="12.75" hidden="false" customHeight="false" outlineLevel="0" collapsed="false">
      <c r="L385" s="3"/>
    </row>
    <row r="386" customFormat="false" ht="12.75" hidden="false" customHeight="false" outlineLevel="0" collapsed="false">
      <c r="L386" s="3"/>
    </row>
    <row r="387" customFormat="false" ht="12.75" hidden="false" customHeight="false" outlineLevel="0" collapsed="false">
      <c r="L387" s="3"/>
    </row>
    <row r="388" customFormat="false" ht="12.75" hidden="false" customHeight="false" outlineLevel="0" collapsed="false">
      <c r="L388" s="3"/>
    </row>
    <row r="389" customFormat="false" ht="12.75" hidden="false" customHeight="false" outlineLevel="0" collapsed="false">
      <c r="L389" s="3"/>
    </row>
    <row r="390" customFormat="false" ht="12.75" hidden="false" customHeight="false" outlineLevel="0" collapsed="false">
      <c r="L390" s="3"/>
    </row>
    <row r="391" customFormat="false" ht="12.75" hidden="false" customHeight="false" outlineLevel="0" collapsed="false">
      <c r="L391" s="3"/>
    </row>
    <row r="392" customFormat="false" ht="12.75" hidden="false" customHeight="false" outlineLevel="0" collapsed="false">
      <c r="L392" s="3"/>
    </row>
    <row r="393" customFormat="false" ht="12.75" hidden="false" customHeight="false" outlineLevel="0" collapsed="false">
      <c r="L393" s="3"/>
    </row>
    <row r="394" customFormat="false" ht="12.75" hidden="false" customHeight="false" outlineLevel="0" collapsed="false">
      <c r="L394" s="3"/>
    </row>
    <row r="395" customFormat="false" ht="12.75" hidden="false" customHeight="false" outlineLevel="0" collapsed="false">
      <c r="L395" s="3"/>
    </row>
    <row r="396" customFormat="false" ht="12.75" hidden="false" customHeight="false" outlineLevel="0" collapsed="false">
      <c r="L396" s="3"/>
    </row>
    <row r="397" customFormat="false" ht="12.75" hidden="false" customHeight="false" outlineLevel="0" collapsed="false">
      <c r="L397" s="3"/>
    </row>
    <row r="398" customFormat="false" ht="12.75" hidden="false" customHeight="false" outlineLevel="0" collapsed="false">
      <c r="L398" s="3"/>
    </row>
    <row r="399" customFormat="false" ht="12.75" hidden="false" customHeight="false" outlineLevel="0" collapsed="false">
      <c r="L399" s="3"/>
    </row>
    <row r="400" customFormat="false" ht="12.75" hidden="false" customHeight="false" outlineLevel="0" collapsed="false">
      <c r="L400" s="3"/>
    </row>
    <row r="401" customFormat="false" ht="12.75" hidden="false" customHeight="false" outlineLevel="0" collapsed="false">
      <c r="L401" s="3"/>
    </row>
    <row r="402" customFormat="false" ht="12.75" hidden="false" customHeight="false" outlineLevel="0" collapsed="false">
      <c r="L402" s="3"/>
    </row>
    <row r="403" customFormat="false" ht="12.75" hidden="false" customHeight="false" outlineLevel="0" collapsed="false">
      <c r="L403" s="3"/>
    </row>
    <row r="404" customFormat="false" ht="12.75" hidden="false" customHeight="false" outlineLevel="0" collapsed="false">
      <c r="L404" s="3"/>
    </row>
    <row r="405" customFormat="false" ht="12.75" hidden="false" customHeight="false" outlineLevel="0" collapsed="false">
      <c r="L405" s="3"/>
    </row>
    <row r="406" customFormat="false" ht="12.75" hidden="false" customHeight="false" outlineLevel="0" collapsed="false">
      <c r="L406" s="3"/>
    </row>
    <row r="407" customFormat="false" ht="12.75" hidden="false" customHeight="false" outlineLevel="0" collapsed="false">
      <c r="L407" s="3"/>
    </row>
    <row r="408" customFormat="false" ht="12.75" hidden="false" customHeight="false" outlineLevel="0" collapsed="false">
      <c r="L408" s="3"/>
    </row>
    <row r="409" customFormat="false" ht="12.75" hidden="false" customHeight="false" outlineLevel="0" collapsed="false">
      <c r="L409" s="3"/>
    </row>
    <row r="410" customFormat="false" ht="12.75" hidden="false" customHeight="false" outlineLevel="0" collapsed="false">
      <c r="L410" s="3"/>
    </row>
    <row r="411" customFormat="false" ht="12.75" hidden="false" customHeight="false" outlineLevel="0" collapsed="false">
      <c r="L411" s="3"/>
    </row>
    <row r="412" customFormat="false" ht="12.75" hidden="false" customHeight="false" outlineLevel="0" collapsed="false">
      <c r="L412" s="3"/>
    </row>
    <row r="413" customFormat="false" ht="12.75" hidden="false" customHeight="false" outlineLevel="0" collapsed="false">
      <c r="L413" s="3"/>
    </row>
    <row r="414" customFormat="false" ht="12.75" hidden="false" customHeight="false" outlineLevel="0" collapsed="false">
      <c r="L414" s="3"/>
    </row>
    <row r="415" customFormat="false" ht="12.75" hidden="false" customHeight="false" outlineLevel="0" collapsed="false">
      <c r="L415" s="3"/>
    </row>
    <row r="416" customFormat="false" ht="12.75" hidden="false" customHeight="false" outlineLevel="0" collapsed="false">
      <c r="L416" s="3"/>
    </row>
    <row r="417" customFormat="false" ht="12.75" hidden="false" customHeight="false" outlineLevel="0" collapsed="false">
      <c r="L417" s="3"/>
    </row>
    <row r="418" customFormat="false" ht="12.75" hidden="false" customHeight="false" outlineLevel="0" collapsed="false">
      <c r="L418" s="3"/>
    </row>
    <row r="419" customFormat="false" ht="12.75" hidden="false" customHeight="false" outlineLevel="0" collapsed="false">
      <c r="L419" s="3"/>
    </row>
    <row r="420" customFormat="false" ht="12.75" hidden="false" customHeight="false" outlineLevel="0" collapsed="false">
      <c r="L420" s="3"/>
    </row>
    <row r="421" customFormat="false" ht="12.75" hidden="false" customHeight="false" outlineLevel="0" collapsed="false">
      <c r="L421" s="3"/>
    </row>
    <row r="422" customFormat="false" ht="12.75" hidden="false" customHeight="false" outlineLevel="0" collapsed="false">
      <c r="L422" s="3"/>
    </row>
    <row r="423" customFormat="false" ht="12.75" hidden="false" customHeight="false" outlineLevel="0" collapsed="false">
      <c r="L423" s="3"/>
    </row>
    <row r="424" customFormat="false" ht="12.75" hidden="false" customHeight="false" outlineLevel="0" collapsed="false">
      <c r="L424" s="3"/>
    </row>
    <row r="425" customFormat="false" ht="12.75" hidden="false" customHeight="false" outlineLevel="0" collapsed="false">
      <c r="L425" s="3"/>
    </row>
    <row r="426" customFormat="false" ht="12.75" hidden="false" customHeight="false" outlineLevel="0" collapsed="false">
      <c r="L426" s="3"/>
    </row>
    <row r="427" customFormat="false" ht="12.75" hidden="false" customHeight="false" outlineLevel="0" collapsed="false">
      <c r="L427" s="3"/>
    </row>
    <row r="428" customFormat="false" ht="12.75" hidden="false" customHeight="false" outlineLevel="0" collapsed="false">
      <c r="L428" s="3"/>
    </row>
    <row r="429" customFormat="false" ht="12.75" hidden="false" customHeight="false" outlineLevel="0" collapsed="false">
      <c r="L429" s="3"/>
    </row>
    <row r="430" customFormat="false" ht="12.75" hidden="false" customHeight="false" outlineLevel="0" collapsed="false">
      <c r="L430" s="3"/>
    </row>
    <row r="431" customFormat="false" ht="12.75" hidden="false" customHeight="false" outlineLevel="0" collapsed="false">
      <c r="L431" s="3"/>
    </row>
    <row r="432" customFormat="false" ht="12.75" hidden="false" customHeight="false" outlineLevel="0" collapsed="false">
      <c r="L432" s="3"/>
    </row>
    <row r="433" customFormat="false" ht="12.75" hidden="false" customHeight="false" outlineLevel="0" collapsed="false">
      <c r="L433" s="3"/>
    </row>
    <row r="434" customFormat="false" ht="12.75" hidden="false" customHeight="false" outlineLevel="0" collapsed="false">
      <c r="L434" s="3"/>
    </row>
    <row r="435" customFormat="false" ht="12.75" hidden="false" customHeight="false" outlineLevel="0" collapsed="false">
      <c r="L435" s="3"/>
    </row>
    <row r="436" customFormat="false" ht="12.75" hidden="false" customHeight="false" outlineLevel="0" collapsed="false">
      <c r="L436" s="3"/>
    </row>
    <row r="437" customFormat="false" ht="12.75" hidden="false" customHeight="false" outlineLevel="0" collapsed="false">
      <c r="L437" s="3"/>
    </row>
    <row r="438" customFormat="false" ht="12.75" hidden="false" customHeight="false" outlineLevel="0" collapsed="false">
      <c r="L438" s="3"/>
    </row>
    <row r="439" customFormat="false" ht="12.75" hidden="false" customHeight="false" outlineLevel="0" collapsed="false">
      <c r="L439" s="3"/>
    </row>
    <row r="440" customFormat="false" ht="12.75" hidden="false" customHeight="false" outlineLevel="0" collapsed="false">
      <c r="L440" s="3"/>
    </row>
    <row r="441" customFormat="false" ht="12.75" hidden="false" customHeight="false" outlineLevel="0" collapsed="false">
      <c r="L441" s="3"/>
    </row>
    <row r="442" customFormat="false" ht="12.75" hidden="false" customHeight="false" outlineLevel="0" collapsed="false">
      <c r="L442" s="3"/>
    </row>
    <row r="443" customFormat="false" ht="12.75" hidden="false" customHeight="false" outlineLevel="0" collapsed="false">
      <c r="L443" s="3"/>
    </row>
    <row r="444" customFormat="false" ht="12.75" hidden="false" customHeight="false" outlineLevel="0" collapsed="false">
      <c r="L444" s="3"/>
    </row>
    <row r="445" customFormat="false" ht="12.75" hidden="false" customHeight="false" outlineLevel="0" collapsed="false">
      <c r="L445" s="3"/>
    </row>
    <row r="446" customFormat="false" ht="12.75" hidden="false" customHeight="false" outlineLevel="0" collapsed="false">
      <c r="L446" s="3"/>
    </row>
    <row r="447" customFormat="false" ht="12.75" hidden="false" customHeight="false" outlineLevel="0" collapsed="false">
      <c r="L447" s="3"/>
    </row>
    <row r="448" customFormat="false" ht="12.75" hidden="false" customHeight="false" outlineLevel="0" collapsed="false">
      <c r="L448" s="3"/>
    </row>
    <row r="449" customFormat="false" ht="12.75" hidden="false" customHeight="false" outlineLevel="0" collapsed="false">
      <c r="L449" s="3"/>
    </row>
    <row r="450" customFormat="false" ht="12.75" hidden="false" customHeight="false" outlineLevel="0" collapsed="false">
      <c r="L450" s="3"/>
    </row>
    <row r="451" customFormat="false" ht="12.75" hidden="false" customHeight="false" outlineLevel="0" collapsed="false">
      <c r="L451" s="3"/>
    </row>
    <row r="452" customFormat="false" ht="12.75" hidden="false" customHeight="false" outlineLevel="0" collapsed="false">
      <c r="L452" s="3"/>
    </row>
    <row r="453" customFormat="false" ht="12.75" hidden="false" customHeight="false" outlineLevel="0" collapsed="false">
      <c r="L453" s="3"/>
    </row>
    <row r="454" customFormat="false" ht="12.75" hidden="false" customHeight="false" outlineLevel="0" collapsed="false">
      <c r="L454" s="3"/>
    </row>
    <row r="455" customFormat="false" ht="12.75" hidden="false" customHeight="false" outlineLevel="0" collapsed="false">
      <c r="L455" s="3"/>
    </row>
    <row r="456" customFormat="false" ht="12.75" hidden="false" customHeight="false" outlineLevel="0" collapsed="false">
      <c r="L456" s="3"/>
    </row>
    <row r="457" customFormat="false" ht="12.75" hidden="false" customHeight="false" outlineLevel="0" collapsed="false">
      <c r="L457" s="3"/>
    </row>
    <row r="458" customFormat="false" ht="12.75" hidden="false" customHeight="false" outlineLevel="0" collapsed="false">
      <c r="L458" s="3"/>
    </row>
    <row r="459" customFormat="false" ht="12.75" hidden="false" customHeight="false" outlineLevel="0" collapsed="false">
      <c r="L459" s="3"/>
    </row>
    <row r="460" customFormat="false" ht="12.75" hidden="false" customHeight="false" outlineLevel="0" collapsed="false">
      <c r="L460" s="3"/>
    </row>
    <row r="461" customFormat="false" ht="12.75" hidden="false" customHeight="false" outlineLevel="0" collapsed="false">
      <c r="L461" s="3"/>
    </row>
    <row r="462" customFormat="false" ht="12.75" hidden="false" customHeight="false" outlineLevel="0" collapsed="false">
      <c r="L462" s="3"/>
    </row>
    <row r="463" customFormat="false" ht="12.75" hidden="false" customHeight="false" outlineLevel="0" collapsed="false">
      <c r="L463" s="3"/>
    </row>
    <row r="464" customFormat="false" ht="12.75" hidden="false" customHeight="false" outlineLevel="0" collapsed="false">
      <c r="L464" s="3"/>
    </row>
    <row r="465" customFormat="false" ht="12.75" hidden="false" customHeight="false" outlineLevel="0" collapsed="false">
      <c r="L465" s="3"/>
    </row>
    <row r="466" customFormat="false" ht="12.75" hidden="false" customHeight="false" outlineLevel="0" collapsed="false">
      <c r="L466" s="3"/>
    </row>
    <row r="467" customFormat="false" ht="12.75" hidden="false" customHeight="false" outlineLevel="0" collapsed="false">
      <c r="L467" s="3"/>
    </row>
    <row r="468" customFormat="false" ht="12.75" hidden="false" customHeight="false" outlineLevel="0" collapsed="false">
      <c r="L468" s="3"/>
    </row>
    <row r="469" customFormat="false" ht="12.75" hidden="false" customHeight="false" outlineLevel="0" collapsed="false">
      <c r="L469" s="3"/>
    </row>
    <row r="470" customFormat="false" ht="12.75" hidden="false" customHeight="false" outlineLevel="0" collapsed="false">
      <c r="L470" s="3"/>
    </row>
    <row r="471" customFormat="false" ht="12.75" hidden="false" customHeight="false" outlineLevel="0" collapsed="false">
      <c r="L471" s="3"/>
    </row>
    <row r="472" customFormat="false" ht="12.75" hidden="false" customHeight="false" outlineLevel="0" collapsed="false">
      <c r="L472" s="3"/>
    </row>
    <row r="473" customFormat="false" ht="12.75" hidden="false" customHeight="false" outlineLevel="0" collapsed="false">
      <c r="L473" s="3"/>
    </row>
    <row r="474" customFormat="false" ht="12.75" hidden="false" customHeight="false" outlineLevel="0" collapsed="false">
      <c r="L474" s="3"/>
    </row>
    <row r="475" customFormat="false" ht="12.75" hidden="false" customHeight="false" outlineLevel="0" collapsed="false">
      <c r="L475" s="3"/>
    </row>
    <row r="476" customFormat="false" ht="12.75" hidden="false" customHeight="false" outlineLevel="0" collapsed="false">
      <c r="L476" s="3"/>
    </row>
    <row r="477" customFormat="false" ht="12.75" hidden="false" customHeight="false" outlineLevel="0" collapsed="false">
      <c r="L477" s="3"/>
    </row>
    <row r="478" customFormat="false" ht="12.75" hidden="false" customHeight="false" outlineLevel="0" collapsed="false">
      <c r="L478" s="3"/>
    </row>
    <row r="479" customFormat="false" ht="12.75" hidden="false" customHeight="false" outlineLevel="0" collapsed="false">
      <c r="L479" s="3"/>
    </row>
    <row r="480" customFormat="false" ht="12.75" hidden="false" customHeight="false" outlineLevel="0" collapsed="false">
      <c r="L480" s="3"/>
    </row>
  </sheetData>
  <printOptions headings="false" gridLines="false" gridLinesSet="true" horizontalCentered="false" verticalCentered="false"/>
  <pageMargins left="0.25" right="0.240277777777778" top="0.240277777777778" bottom="0.320138888888889" header="0.511811023622047" footer="0.511811023622047"/>
  <pageSetup paperSize="1" scale="100" fitToWidth="0"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B1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9.0546875" defaultRowHeight="12.75" customHeight="true" zeroHeight="false" outlineLevelRow="0" outlineLevelCol="0"/>
  <cols>
    <col collapsed="false" customWidth="true" hidden="false" outlineLevel="0" max="8" min="8" style="0" width="7.42"/>
    <col collapsed="false" customWidth="true" hidden="false" outlineLevel="0" max="9" min="9" style="62" width="12.28"/>
  </cols>
  <sheetData>
    <row r="3" customFormat="false" ht="12.75" hidden="false" customHeight="false" outlineLevel="0" collapsed="false">
      <c r="A3" s="63" t="s">
        <v>99</v>
      </c>
    </row>
    <row r="4" customFormat="false" ht="12.75" hidden="false" customHeight="false" outlineLevel="0" collapsed="false">
      <c r="A4" s="63" t="s">
        <v>100</v>
      </c>
    </row>
    <row r="5" customFormat="false" ht="12.75" hidden="false" customHeight="false" outlineLevel="0" collapsed="false">
      <c r="A5" s="63"/>
    </row>
    <row r="6" customFormat="false" ht="12.75" hidden="false" customHeight="false" outlineLevel="0" collapsed="false">
      <c r="A6" s="0" t="s">
        <v>101</v>
      </c>
      <c r="B6" s="0" t="s">
        <v>102</v>
      </c>
    </row>
    <row r="7" customFormat="false" ht="12.75" hidden="false" customHeight="false" outlineLevel="0" collapsed="false">
      <c r="A7" s="0" t="s">
        <v>103</v>
      </c>
      <c r="B7" s="0" t="s">
        <v>104</v>
      </c>
    </row>
    <row r="8" customFormat="false" ht="12.75" hidden="false" customHeight="false" outlineLevel="0" collapsed="false">
      <c r="A8" s="0" t="s">
        <v>105</v>
      </c>
      <c r="B8" s="0" t="s">
        <v>106</v>
      </c>
    </row>
    <row r="9" customFormat="false" ht="12.75" hidden="false" customHeight="false" outlineLevel="0" collapsed="false">
      <c r="A9" s="0" t="s">
        <v>107</v>
      </c>
      <c r="B9" s="0" t="s">
        <v>108</v>
      </c>
    </row>
    <row r="11" customFormat="false" ht="12.75" hidden="false" customHeight="false" outlineLevel="0" collapsed="false">
      <c r="A11" s="0" t="s">
        <v>109</v>
      </c>
    </row>
    <row r="13" customFormat="false" ht="12.75" hidden="false" customHeight="false" outlineLevel="0" collapsed="false">
      <c r="A13" s="0" t="s">
        <v>110</v>
      </c>
    </row>
    <row r="14" customFormat="false" ht="12.75" hidden="false" customHeight="false" outlineLevel="0" collapsed="false">
      <c r="A14" s="0" t="s">
        <v>101</v>
      </c>
      <c r="B14" s="0" t="s">
        <v>111</v>
      </c>
    </row>
    <row r="15" customFormat="false" ht="12.75" hidden="false" customHeight="false" outlineLevel="0" collapsed="false">
      <c r="A15" s="0" t="s">
        <v>103</v>
      </c>
      <c r="B15" s="0" t="s">
        <v>112</v>
      </c>
    </row>
    <row r="16" customFormat="false" ht="12.75" hidden="false" customHeight="false" outlineLevel="0" collapsed="false">
      <c r="A16" s="0" t="s">
        <v>105</v>
      </c>
      <c r="B16" s="0" t="s">
        <v>113</v>
      </c>
    </row>
    <row r="17" customFormat="false" ht="12.75" hidden="false" customHeight="false" outlineLevel="0" collapsed="false">
      <c r="A17" s="0" t="s">
        <v>114</v>
      </c>
      <c r="B17" s="0" t="s">
        <v>115</v>
      </c>
    </row>
    <row r="18" customFormat="false" ht="12.75" hidden="false" customHeight="false" outlineLevel="0" collapsed="false">
      <c r="A18" s="0" t="s">
        <v>107</v>
      </c>
      <c r="B18" s="0" t="s">
        <v>108</v>
      </c>
    </row>
    <row r="20" customFormat="false" ht="12.75" hidden="false" customHeight="false" outlineLevel="0" collapsed="false">
      <c r="A20" s="0" t="s">
        <v>116</v>
      </c>
    </row>
    <row r="22" customFormat="false" ht="12.75" hidden="false" customHeight="false" outlineLevel="0" collapsed="false">
      <c r="A22" s="0" t="s">
        <v>117</v>
      </c>
    </row>
    <row r="24" customFormat="false" ht="12.75" hidden="false" customHeight="false" outlineLevel="0" collapsed="false">
      <c r="A24" s="0" t="s">
        <v>118</v>
      </c>
    </row>
    <row r="27" customFormat="false" ht="12.75" hidden="false" customHeight="false" outlineLevel="0" collapsed="false">
      <c r="A27" s="0" t="s">
        <v>110</v>
      </c>
    </row>
    <row r="28" customFormat="false" ht="12.75" hidden="false" customHeight="false" outlineLevel="0" collapsed="false">
      <c r="A28" s="0" t="s">
        <v>101</v>
      </c>
      <c r="B28" s="0" t="s">
        <v>119</v>
      </c>
    </row>
    <row r="29" customFormat="false" ht="12.75" hidden="false" customHeight="false" outlineLevel="0" collapsed="false">
      <c r="A29" s="0" t="s">
        <v>103</v>
      </c>
      <c r="B29" s="0" t="s">
        <v>120</v>
      </c>
    </row>
    <row r="30" customFormat="false" ht="12.75" hidden="false" customHeight="false" outlineLevel="0" collapsed="false">
      <c r="A30" s="0" t="s">
        <v>105</v>
      </c>
      <c r="B30" s="0" t="s">
        <v>121</v>
      </c>
    </row>
    <row r="31" customFormat="false" ht="12.75" hidden="false" customHeight="false" outlineLevel="0" collapsed="false">
      <c r="A31" s="0" t="s">
        <v>107</v>
      </c>
      <c r="B31" s="0" t="s">
        <v>122</v>
      </c>
    </row>
    <row r="33" customFormat="false" ht="12.75" hidden="false" customHeight="false" outlineLevel="0" collapsed="false">
      <c r="A33" s="0" t="s">
        <v>123</v>
      </c>
    </row>
    <row r="35" customFormat="false" ht="12.75" hidden="false" customHeight="false" outlineLevel="0" collapsed="false">
      <c r="A35" s="0" t="s">
        <v>124</v>
      </c>
    </row>
    <row r="36" customFormat="false" ht="12.75" hidden="false" customHeight="false" outlineLevel="0" collapsed="false">
      <c r="A36" s="0" t="s">
        <v>125</v>
      </c>
    </row>
    <row r="37" customFormat="false" ht="12.75" hidden="false" customHeight="false" outlineLevel="0" collapsed="false">
      <c r="A37" s="0" t="s">
        <v>126</v>
      </c>
    </row>
    <row r="38" customFormat="false" ht="12.75" hidden="false" customHeight="false" outlineLevel="0" collapsed="false">
      <c r="A38" s="0" t="s">
        <v>127</v>
      </c>
    </row>
    <row r="39" customFormat="false" ht="12.75" hidden="false" customHeight="false" outlineLevel="0" collapsed="false">
      <c r="A39" s="0" t="s">
        <v>128</v>
      </c>
    </row>
    <row r="41" customFormat="false" ht="12.75" hidden="false" customHeight="false" outlineLevel="0" collapsed="false">
      <c r="A41" s="0" t="s">
        <v>110</v>
      </c>
    </row>
    <row r="42" customFormat="false" ht="12.75" hidden="false" customHeight="false" outlineLevel="0" collapsed="false">
      <c r="A42" s="0" t="s">
        <v>101</v>
      </c>
      <c r="B42" s="0" t="s">
        <v>129</v>
      </c>
    </row>
    <row r="43" customFormat="false" ht="12.75" hidden="false" customHeight="false" outlineLevel="0" collapsed="false">
      <c r="A43" s="0" t="s">
        <v>103</v>
      </c>
      <c r="B43" s="0" t="s">
        <v>130</v>
      </c>
    </row>
    <row r="44" customFormat="false" ht="12.75" hidden="false" customHeight="false" outlineLevel="0" collapsed="false">
      <c r="A44" s="0" t="s">
        <v>105</v>
      </c>
      <c r="B44" s="0" t="s">
        <v>131</v>
      </c>
    </row>
    <row r="45" customFormat="false" ht="12.75" hidden="false" customHeight="false" outlineLevel="0" collapsed="false">
      <c r="A45" s="0" t="s">
        <v>107</v>
      </c>
      <c r="B45" s="0" t="s">
        <v>122</v>
      </c>
    </row>
    <row r="48" customFormat="false" ht="12.75" hidden="false" customHeight="false" outlineLevel="0" collapsed="false">
      <c r="B48" s="0" t="s">
        <v>132</v>
      </c>
    </row>
    <row r="50" customFormat="false" ht="12.75" hidden="false" customHeight="false" outlineLevel="0" collapsed="false">
      <c r="A50" s="0" t="s">
        <v>110</v>
      </c>
    </row>
    <row r="51" customFormat="false" ht="12.75" hidden="false" customHeight="false" outlineLevel="0" collapsed="false">
      <c r="A51" s="0" t="s">
        <v>101</v>
      </c>
      <c r="B51" s="0" t="s">
        <v>111</v>
      </c>
    </row>
    <row r="52" customFormat="false" ht="12.75" hidden="false" customHeight="false" outlineLevel="0" collapsed="false">
      <c r="A52" s="0" t="s">
        <v>103</v>
      </c>
      <c r="B52" s="0" t="s">
        <v>133</v>
      </c>
    </row>
    <row r="53" customFormat="false" ht="12.75" hidden="false" customHeight="false" outlineLevel="0" collapsed="false">
      <c r="A53" s="0" t="s">
        <v>105</v>
      </c>
      <c r="B53" s="0" t="s">
        <v>134</v>
      </c>
    </row>
    <row r="54" customFormat="false" ht="12.75" hidden="false" customHeight="false" outlineLevel="0" collapsed="false">
      <c r="A54" s="0" t="s">
        <v>114</v>
      </c>
      <c r="B54" s="0" t="s">
        <v>135</v>
      </c>
    </row>
    <row r="55" customFormat="false" ht="12.75" hidden="false" customHeight="false" outlineLevel="0" collapsed="false">
      <c r="A55" s="0" t="s">
        <v>107</v>
      </c>
      <c r="B55" s="0" t="s">
        <v>122</v>
      </c>
    </row>
    <row r="57" customFormat="false" ht="12.75" hidden="false" customHeight="false" outlineLevel="0" collapsed="false">
      <c r="A57" s="0" t="s">
        <v>136</v>
      </c>
    </row>
    <row r="59" customFormat="false" ht="12.75" hidden="false" customHeight="false" outlineLevel="0" collapsed="false">
      <c r="A59" s="0" t="s">
        <v>137</v>
      </c>
    </row>
    <row r="61" customFormat="false" ht="12.75" hidden="false" customHeight="false" outlineLevel="0" collapsed="false">
      <c r="A61" s="0" t="s">
        <v>138</v>
      </c>
    </row>
    <row r="64" customFormat="false" ht="12.75" hidden="false" customHeight="false" outlineLevel="0" collapsed="false">
      <c r="A64" s="0" t="s">
        <v>110</v>
      </c>
    </row>
    <row r="65" customFormat="false" ht="12.75" hidden="false" customHeight="false" outlineLevel="0" collapsed="false">
      <c r="A65" s="0" t="s">
        <v>101</v>
      </c>
      <c r="B65" s="0" t="s">
        <v>139</v>
      </c>
    </row>
    <row r="66" customFormat="false" ht="12.75" hidden="false" customHeight="false" outlineLevel="0" collapsed="false">
      <c r="A66" s="0" t="s">
        <v>103</v>
      </c>
      <c r="B66" s="0" t="s">
        <v>140</v>
      </c>
    </row>
    <row r="67" customFormat="false" ht="12.75" hidden="false" customHeight="false" outlineLevel="0" collapsed="false">
      <c r="A67" s="0" t="s">
        <v>105</v>
      </c>
      <c r="B67" s="0" t="s">
        <v>121</v>
      </c>
    </row>
    <row r="68" customFormat="false" ht="12.75" hidden="false" customHeight="false" outlineLevel="0" collapsed="false">
      <c r="A68" s="0" t="s">
        <v>107</v>
      </c>
      <c r="B68" s="0" t="s">
        <v>141</v>
      </c>
    </row>
    <row r="70" customFormat="false" ht="12.75" hidden="false" customHeight="false" outlineLevel="0" collapsed="false">
      <c r="A70" s="0" t="s">
        <v>132</v>
      </c>
    </row>
    <row r="72" customFormat="false" ht="12.75" hidden="false" customHeight="false" outlineLevel="0" collapsed="false">
      <c r="A72" s="0" t="s">
        <v>110</v>
      </c>
    </row>
    <row r="73" customFormat="false" ht="12.75" hidden="false" customHeight="false" outlineLevel="0" collapsed="false">
      <c r="A73" s="0" t="s">
        <v>101</v>
      </c>
      <c r="B73" s="0" t="s">
        <v>142</v>
      </c>
    </row>
    <row r="74" customFormat="false" ht="12.75" hidden="false" customHeight="false" outlineLevel="0" collapsed="false">
      <c r="A74" s="0" t="s">
        <v>103</v>
      </c>
      <c r="B74" s="0" t="s">
        <v>143</v>
      </c>
    </row>
    <row r="75" customFormat="false" ht="12.75" hidden="false" customHeight="false" outlineLevel="0" collapsed="false">
      <c r="A75" s="0" t="s">
        <v>105</v>
      </c>
      <c r="B75" s="0" t="s">
        <v>144</v>
      </c>
    </row>
    <row r="76" customFormat="false" ht="12.75" hidden="false" customHeight="false" outlineLevel="0" collapsed="false">
      <c r="A76" s="0" t="s">
        <v>107</v>
      </c>
      <c r="B76" s="0" t="s">
        <v>145</v>
      </c>
    </row>
    <row r="78" customFormat="false" ht="12.75" hidden="false" customHeight="false" outlineLevel="0" collapsed="false">
      <c r="A78" s="0" t="s">
        <v>146</v>
      </c>
    </row>
    <row r="80" customFormat="false" ht="12.75" hidden="false" customHeight="false" outlineLevel="0" collapsed="false">
      <c r="A80" s="0" t="s">
        <v>147</v>
      </c>
    </row>
    <row r="81" customFormat="false" ht="12.75" hidden="false" customHeight="false" outlineLevel="0" collapsed="false">
      <c r="A81" s="0" t="s">
        <v>148</v>
      </c>
    </row>
    <row r="82" customFormat="false" ht="12.75" hidden="false" customHeight="false" outlineLevel="0" collapsed="false">
      <c r="A82" s="0" t="s">
        <v>149</v>
      </c>
    </row>
    <row r="83" customFormat="false" ht="12.75" hidden="false" customHeight="false" outlineLevel="0" collapsed="false">
      <c r="A83" s="0" t="s">
        <v>150</v>
      </c>
    </row>
    <row r="84" customFormat="false" ht="12.75" hidden="false" customHeight="false" outlineLevel="0" collapsed="false">
      <c r="A84" s="0" t="s">
        <v>151</v>
      </c>
    </row>
    <row r="85" customFormat="false" ht="12.75" hidden="false" customHeight="false" outlineLevel="0" collapsed="false">
      <c r="A85" s="0" t="s">
        <v>152</v>
      </c>
    </row>
    <row r="86" customFormat="false" ht="12.75" hidden="false" customHeight="false" outlineLevel="0" collapsed="false">
      <c r="A86" s="0" t="s">
        <v>153</v>
      </c>
    </row>
    <row r="87" customFormat="false" ht="12.75" hidden="false" customHeight="false" outlineLevel="0" collapsed="false">
      <c r="A87" s="0" t="s">
        <v>154</v>
      </c>
    </row>
    <row r="88" customFormat="false" ht="12.75" hidden="false" customHeight="false" outlineLevel="0" collapsed="false">
      <c r="A88" s="0" t="s">
        <v>155</v>
      </c>
    </row>
    <row r="89" customFormat="false" ht="12.75" hidden="false" customHeight="false" outlineLevel="0" collapsed="false">
      <c r="A89" s="0" t="s">
        <v>156</v>
      </c>
    </row>
    <row r="91" customFormat="false" ht="12.75" hidden="false" customHeight="false" outlineLevel="0" collapsed="false">
      <c r="A91" s="0" t="s">
        <v>157</v>
      </c>
    </row>
    <row r="93" customFormat="false" ht="12.75" hidden="false" customHeight="false" outlineLevel="0" collapsed="false">
      <c r="A93" s="0" t="s">
        <v>147</v>
      </c>
    </row>
    <row r="94" customFormat="false" ht="12.75" hidden="false" customHeight="false" outlineLevel="0" collapsed="false">
      <c r="A94" s="0" t="s">
        <v>158</v>
      </c>
    </row>
    <row r="95" customFormat="false" ht="12.75" hidden="false" customHeight="false" outlineLevel="0" collapsed="false">
      <c r="A95" s="0" t="s">
        <v>159</v>
      </c>
    </row>
    <row r="96" customFormat="false" ht="12.75" hidden="false" customHeight="false" outlineLevel="0" collapsed="false">
      <c r="A96" s="0" t="s">
        <v>160</v>
      </c>
    </row>
    <row r="97" customFormat="false" ht="12.75" hidden="false" customHeight="false" outlineLevel="0" collapsed="false">
      <c r="A97" s="0" t="s">
        <v>161</v>
      </c>
    </row>
    <row r="98" customFormat="false" ht="12.75" hidden="false" customHeight="false" outlineLevel="0" collapsed="false">
      <c r="A98" s="0" t="s">
        <v>162</v>
      </c>
    </row>
    <row r="100" customFormat="false" ht="12.75" hidden="false" customHeight="false" outlineLevel="0" collapsed="false">
      <c r="A100" s="0" t="s">
        <v>163</v>
      </c>
    </row>
    <row r="102" customFormat="false" ht="12.75" hidden="false" customHeight="false" outlineLevel="0" collapsed="false">
      <c r="A102" s="0" t="s">
        <v>164</v>
      </c>
    </row>
    <row r="103" customFormat="false" ht="12.75" hidden="false" customHeight="false" outlineLevel="0" collapsed="false">
      <c r="A103" s="0" t="s">
        <v>165</v>
      </c>
    </row>
    <row r="104" customFormat="false" ht="12.75" hidden="false" customHeight="false" outlineLevel="0" collapsed="false">
      <c r="A104" s="0" t="s">
        <v>166</v>
      </c>
    </row>
    <row r="105" customFormat="false" ht="12.75" hidden="false" customHeight="false" outlineLevel="0" collapsed="false">
      <c r="A105" s="0" t="s">
        <v>167</v>
      </c>
    </row>
    <row r="106" customFormat="false" ht="12.75" hidden="false" customHeight="false" outlineLevel="0" collapsed="false">
      <c r="A106" s="0" t="s">
        <v>168</v>
      </c>
    </row>
    <row r="107" customFormat="false" ht="12.75" hidden="false" customHeight="false" outlineLevel="0" collapsed="false">
      <c r="A107" s="0" t="s">
        <v>169</v>
      </c>
    </row>
    <row r="109" customFormat="false" ht="12.75" hidden="false" customHeight="false" outlineLevel="0" collapsed="false">
      <c r="A109" s="0" t="s">
        <v>157</v>
      </c>
    </row>
    <row r="113" customFormat="false" ht="12.75" hidden="false" customHeight="false" outlineLevel="0" collapsed="false">
      <c r="A113" s="0" t="s">
        <v>170</v>
      </c>
    </row>
    <row r="114" customFormat="false" ht="12.75" hidden="false" customHeight="false" outlineLevel="0" collapsed="false">
      <c r="A114" s="0" t="s">
        <v>171</v>
      </c>
    </row>
    <row r="115" customFormat="false" ht="12.75" hidden="false" customHeight="false" outlineLevel="0" collapsed="false">
      <c r="A115" s="0" t="s">
        <v>172</v>
      </c>
    </row>
    <row r="116" customFormat="false" ht="12.75" hidden="false" customHeight="false" outlineLevel="0" collapsed="false">
      <c r="A116" s="0" t="s">
        <v>173</v>
      </c>
    </row>
    <row r="117" customFormat="false" ht="12.75" hidden="false" customHeight="false" outlineLevel="0" collapsed="false">
      <c r="A117" s="0" t="s">
        <v>174</v>
      </c>
    </row>
    <row r="118" customFormat="false" ht="12.75" hidden="false" customHeight="false" outlineLevel="0" collapsed="false">
      <c r="A118" s="0" t="s">
        <v>175</v>
      </c>
    </row>
    <row r="119" customFormat="false" ht="12.75" hidden="false" customHeight="false" outlineLevel="0" collapsed="false">
      <c r="A119" s="0" t="s">
        <v>176</v>
      </c>
    </row>
    <row r="120" customFormat="false" ht="12.75" hidden="false" customHeight="false" outlineLevel="0" collapsed="false">
      <c r="A120" s="0" t="s">
        <v>177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2001-06-05T10:27:52Z</dcterms:created>
  <dc:creator>rcothran</dc:creator>
  <dc:description/>
  <dc:language>en-US</dc:language>
  <cp:lastModifiedBy>rcothran</cp:lastModifiedBy>
  <cp:lastPrinted>2001-06-25T14:38:14Z</cp:lastPrinted>
  <dcterms:modified xsi:type="dcterms:W3CDTF">2001-06-25T15:56:58Z</dcterms:modified>
  <cp:revision>0</cp:revision>
  <dc:subject/>
  <dc:title/>
</cp:coreProperties>
</file>