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trly forecast" sheetId="1" state="visible" r:id="rId3"/>
    <sheet name="Income 2001 A" sheetId="2" state="visible" r:id="rId4"/>
    <sheet name="Six Month Forecast 10.01-3.02" sheetId="3" state="visible" r:id="rId5"/>
    <sheet name="Assumptions" sheetId="4" state="visible" r:id="rId6"/>
    <sheet name="Income2000" sheetId="5" state="visible" r:id="rId7"/>
    <sheet name="IncomeSum2000-MFR" sheetId="6" state="visible" r:id="rId8"/>
  </sheets>
  <externalReferences>
    <externalReference r:id="rId9"/>
  </externalReferences>
  <definedNames>
    <definedName function="false" hidden="false" localSheetId="3" name="_xlnm.Print_Area" vbProcedure="false">Assumptions!$A$1:$E$26</definedName>
    <definedName function="false" hidden="false" localSheetId="1" name="_xlnm.Print_Area" vbProcedure="false">'Income 2001 A'!$A$1:$AP$46</definedName>
    <definedName function="false" hidden="false" localSheetId="4" name="_xlnm.Print_Area" vbProcedure="false">Income2000!$B$1:$AL$48</definedName>
    <definedName function="false" hidden="false" localSheetId="5" name="_xlnm.Print_Area" vbProcedure="false">'IncomeSum2000-MFR'!$B$1:$AL$48</definedName>
    <definedName function="false" hidden="false" localSheetId="0" name="_xlnm.Print_Area" vbProcedure="false">'qtrly forecast'!$A$1:$O$41</definedName>
    <definedName function="false" hidden="false" localSheetId="2" name="_xlnm.Print_Area" vbProcedure="false">'Six Month Forecast 10.01-3.02'!$A$1:$AF$44</definedName>
    <definedName function="false" hidden="false" name="COST" vbProcedure="false">#REF!</definedName>
    <definedName function="false" hidden="false" name="C_" vbProcedure="false">#REF!</definedName>
    <definedName function="false" hidden="false" name="EOTT" vbProcedure="false">#REF!</definedName>
    <definedName function="false" hidden="false" name="EPM" vbProcedure="false">#REF!</definedName>
    <definedName function="false" hidden="false" name="OPEREXP" vbProcedure="false">#REF!</definedName>
    <definedName function="false" hidden="false" name="Print_Titles_MI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35" authorId="0">
      <text>
        <r>
          <rPr>
            <b val="true"/>
            <sz val="8"/>
            <color rgb="FF000000"/>
            <rFont val="Tahoma"/>
            <family val="0"/>
          </rPr>
          <t xml:space="preserve">Eott:
Elim sub unit payment of $1837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33</xdr:row>
                <xdr:rowOff>9</xdr:rowOff>
              </xdr:from>
              <xdr:to>
                <xdr:col>15</xdr:col>
                <xdr:colOff>36</xdr:colOff>
                <xdr:row>36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H20" authorId="0">
      <text>
        <r>
          <rPr>
            <b val="true"/>
            <sz val="8"/>
            <color rgb="FF000000"/>
            <rFont val="Tahoma"/>
            <family val="0"/>
          </rPr>
          <t xml:space="preserve">Eott</t>
        </r>
        <r>
          <rPr>
            <b val="true"/>
            <sz val="10"/>
            <color rgb="FF000000"/>
            <rFont val="Tahoma"/>
            <family val="2"/>
          </rPr>
          <t xml:space="preserve"> $300k reduction in incentive comp$100k reduction in phanton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15</xdr:colOff>
                <xdr:row>18</xdr:row>
                <xdr:rowOff>12</xdr:rowOff>
              </xdr:from>
              <xdr:to>
                <xdr:col>37</xdr:col>
                <xdr:colOff>15</xdr:colOff>
                <xdr:row>21</xdr:row>
                <xdr:rowOff>19</xdr:rowOff>
              </xdr:to>
            </anchor>
          </commentPr>
        </mc:Choice>
        <mc:Fallback/>
      </mc:AlternateContent>
    </comment>
    <comment ref="AH28" authorId="0">
      <text>
        <r>
          <rPr>
            <b val="true"/>
            <sz val="8"/>
            <color rgb="FF000000"/>
            <rFont val="Tahoma"/>
            <family val="0"/>
          </rPr>
          <t xml:space="preserve">Eott:
</t>
        </r>
        <r>
          <rPr>
            <sz val="8"/>
            <color rgb="FF000000"/>
            <rFont val="Tahoma"/>
            <family val="0"/>
          </rPr>
          <t xml:space="preserve">added 150 for lc fees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48</xdr:col>
                <xdr:colOff>14</xdr:colOff>
                <xdr:row>26</xdr:row>
                <xdr:rowOff>12</xdr:rowOff>
              </xdr:from>
              <xdr:to>
                <xdr:col>50</xdr:col>
                <xdr:colOff>30</xdr:colOff>
                <xdr:row>29</xdr:row>
                <xdr:rowOff>19</xdr:rowOff>
              </xdr:to>
            </anchor>
          </commentPr>
        </mc:Choice>
        <mc:Fallback/>
      </mc:AlternateContent>
    </comment>
    <comment ref="AJ20" authorId="0">
      <text>
        <r>
          <rPr>
            <b val="true"/>
            <sz val="8"/>
            <color rgb="FF000000"/>
            <rFont val="Tahoma"/>
            <family val="0"/>
          </rPr>
          <t xml:space="preserve">Eott</t>
        </r>
        <r>
          <rPr>
            <b val="true"/>
            <sz val="10"/>
            <color rgb="FF000000"/>
            <rFont val="Tahoma"/>
            <family val="2"/>
          </rPr>
          <t xml:space="preserve"> $300k reduction in incentive comp$100k reduction in phanton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18</xdr:row>
                <xdr:rowOff>12</xdr:rowOff>
              </xdr:from>
              <xdr:to>
                <xdr:col>42</xdr:col>
                <xdr:colOff>4</xdr:colOff>
                <xdr:row>21</xdr:row>
                <xdr:rowOff>19</xdr:rowOff>
              </xdr:to>
            </anchor>
          </commentPr>
        </mc:Choice>
        <mc:Fallback/>
      </mc:AlternateContent>
    </comment>
    <comment ref="AJ28" authorId="0">
      <text>
        <r>
          <rPr>
            <b val="true"/>
            <sz val="8"/>
            <color rgb="FF000000"/>
            <rFont val="Tahoma"/>
            <family val="0"/>
          </rPr>
          <t xml:space="preserve">Eott:
</t>
        </r>
        <r>
          <rPr>
            <sz val="8"/>
            <color rgb="FF000000"/>
            <rFont val="Tahoma"/>
            <family val="0"/>
          </rPr>
          <t xml:space="preserve">
added 150 for lc fees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9</xdr:colOff>
                <xdr:row>26</xdr:row>
                <xdr:rowOff>12</xdr:rowOff>
              </xdr:from>
              <xdr:to>
                <xdr:col>52</xdr:col>
                <xdr:colOff>24</xdr:colOff>
                <xdr:row>29</xdr:row>
                <xdr:rowOff>19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9" authorId="0">
      <text>
        <r>
          <rPr>
            <b val="true"/>
            <sz val="8"/>
            <color rgb="FF000000"/>
            <rFont val="Tahoma"/>
            <family val="0"/>
          </rPr>
          <t xml:space="preserve">Eott</t>
        </r>
        <r>
          <rPr>
            <b val="true"/>
            <sz val="10"/>
            <color rgb="FF000000"/>
            <rFont val="Tahoma"/>
            <family val="2"/>
          </rPr>
          <t xml:space="preserve"> $300k reduction in incentive comp$100k reduction in phanton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4</xdr:colOff>
                <xdr:row>17</xdr:row>
                <xdr:rowOff>12</xdr:rowOff>
              </xdr:from>
              <xdr:to>
                <xdr:col>31</xdr:col>
                <xdr:colOff>24</xdr:colOff>
                <xdr:row>20</xdr:row>
                <xdr:rowOff>19</xdr:rowOff>
              </xdr:to>
            </anchor>
          </commentPr>
        </mc:Choice>
        <mc:Fallback/>
      </mc:AlternateContent>
    </comment>
    <comment ref="S27" authorId="0">
      <text>
        <r>
          <rPr>
            <b val="true"/>
            <sz val="8"/>
            <color rgb="FF000000"/>
            <rFont val="Tahoma"/>
            <family val="0"/>
          </rPr>
          <t xml:space="preserve">Eott:
</t>
        </r>
        <r>
          <rPr>
            <sz val="8"/>
            <color rgb="FF000000"/>
            <rFont val="Tahoma"/>
            <family val="0"/>
          </rPr>
          <t xml:space="preserve">added 150 for lc fees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63</xdr:colOff>
                <xdr:row>25</xdr:row>
                <xdr:rowOff>12</xdr:rowOff>
              </xdr:from>
              <xdr:to>
                <xdr:col>34</xdr:col>
                <xdr:colOff>17</xdr:colOff>
                <xdr:row>28</xdr:row>
                <xdr:rowOff>19</xdr:rowOff>
              </xdr:to>
            </anchor>
          </commentPr>
        </mc:Choice>
        <mc:Fallback/>
      </mc:AlternateContent>
    </comment>
    <comment ref="U19" authorId="0">
      <text>
        <r>
          <rPr>
            <b val="true"/>
            <sz val="8"/>
            <color rgb="FF000000"/>
            <rFont val="Tahoma"/>
            <family val="0"/>
          </rPr>
          <t xml:space="preserve">Eott</t>
        </r>
        <r>
          <rPr>
            <b val="true"/>
            <sz val="10"/>
            <color rgb="FF000000"/>
            <rFont val="Tahoma"/>
            <family val="2"/>
          </rPr>
          <t xml:space="preserve"> $300k reduction in incentive comp$100k reduction in phanton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4</xdr:colOff>
                <xdr:row>17</xdr:row>
                <xdr:rowOff>12</xdr:rowOff>
              </xdr:from>
              <xdr:to>
                <xdr:col>22</xdr:col>
                <xdr:colOff>19</xdr:colOff>
                <xdr:row>20</xdr:row>
                <xdr:rowOff>19</xdr:rowOff>
              </xdr:to>
            </anchor>
          </commentPr>
        </mc:Choice>
        <mc:Fallback/>
      </mc:AlternateContent>
    </comment>
    <comment ref="U27" authorId="0">
      <text>
        <r>
          <rPr>
            <b val="true"/>
            <sz val="8"/>
            <color rgb="FF000000"/>
            <rFont val="Tahoma"/>
            <family val="0"/>
          </rPr>
          <t xml:space="preserve">Eott:
</t>
        </r>
        <r>
          <rPr>
            <sz val="8"/>
            <color rgb="FF000000"/>
            <rFont val="Tahoma"/>
            <family val="0"/>
          </rPr>
          <t xml:space="preserve">
added 150 for lc fees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5</xdr:colOff>
                <xdr:row>25</xdr:row>
                <xdr:rowOff>12</xdr:rowOff>
              </xdr:from>
              <xdr:to>
                <xdr:col>34</xdr:col>
                <xdr:colOff>16</xdr:colOff>
                <xdr:row>28</xdr:row>
                <xdr:rowOff>19</xdr:rowOff>
              </xdr:to>
            </anchor>
          </commentPr>
        </mc:Choice>
        <mc:Fallback/>
      </mc:AlternateContent>
    </comment>
    <comment ref="Y19" authorId="0">
      <text>
        <r>
          <rPr>
            <b val="true"/>
            <sz val="8"/>
            <color rgb="FF000000"/>
            <rFont val="Tahoma"/>
            <family val="0"/>
          </rPr>
          <t xml:space="preserve">Eott:
</t>
        </r>
        <r>
          <rPr>
            <sz val="8"/>
            <color rgb="FF000000"/>
            <rFont val="Tahoma"/>
            <family val="0"/>
          </rPr>
          <t xml:space="preserve">Adj for incentive in Jan, Feb and Mar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15</xdr:colOff>
                <xdr:row>17</xdr:row>
                <xdr:rowOff>12</xdr:rowOff>
              </xdr:from>
              <xdr:to>
                <xdr:col>28</xdr:col>
                <xdr:colOff>16</xdr:colOff>
                <xdr:row>20</xdr:row>
                <xdr:rowOff>19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<sst xmlns="http://schemas.openxmlformats.org/spreadsheetml/2006/main" count="357" uniqueCount="146">
  <si>
    <t xml:space="preserve">EOTT Energy Partners, L.P.</t>
  </si>
  <si>
    <t xml:space="preserve">2001 Forecast Results</t>
  </si>
  <si>
    <t xml:space="preserve">(In thousands, except per unit amounts)</t>
  </si>
  <si>
    <t xml:space="preserve">Actuals</t>
  </si>
  <si>
    <t xml:space="preserve">Forecast</t>
  </si>
  <si>
    <t xml:space="preserve">FY 2001</t>
  </si>
  <si>
    <t xml:space="preserve">2000</t>
  </si>
  <si>
    <t xml:space="preserve">1st Qtr</t>
  </si>
  <si>
    <t xml:space="preserve">2nd Qtr</t>
  </si>
  <si>
    <t xml:space="preserve">3rd Qtr</t>
  </si>
  <si>
    <t xml:space="preserve">4th Qtr</t>
  </si>
  <si>
    <t xml:space="preserve">Actual</t>
  </si>
  <si>
    <t xml:space="preserve">1st Qtr 2002</t>
  </si>
  <si>
    <t xml:space="preserve">P+, $/bbl</t>
  </si>
  <si>
    <t xml:space="preserve">WTI / WTS </t>
  </si>
  <si>
    <t xml:space="preserve">Gross Margin</t>
  </si>
  <si>
    <t xml:space="preserve">EBITDA </t>
  </si>
  <si>
    <t xml:space="preserve">Base Business</t>
  </si>
  <si>
    <t xml:space="preserve">Lower Pipeline Volumes</t>
  </si>
  <si>
    <t xml:space="preserve">Pipeline Quality Mgmt Program</t>
  </si>
  <si>
    <t xml:space="preserve">Liquids / Project Timber</t>
  </si>
  <si>
    <t xml:space="preserve">EBITDA - Forecasted</t>
  </si>
  <si>
    <t xml:space="preserve">Interest Expense, net </t>
  </si>
  <si>
    <t xml:space="preserve">Interest Expense, Project Timber</t>
  </si>
  <si>
    <t xml:space="preserve">Depreciation (incl Project Timber)</t>
  </si>
  <si>
    <t xml:space="preserve">Net Income (includes cum effect)</t>
  </si>
  <si>
    <t xml:space="preserve">Net Income per Unit - Cur Year</t>
  </si>
  <si>
    <t xml:space="preserve">                                        - Prior Year</t>
  </si>
  <si>
    <t xml:space="preserve">Available Cash for Distribution</t>
  </si>
  <si>
    <t xml:space="preserve">Less: Maintenance Capital - Base</t>
  </si>
  <si>
    <t xml:space="preserve">Less: Maintenance Capital - Liquids</t>
  </si>
  <si>
    <t xml:space="preserve">Less: Maintenance Capital - Turnaround (excl APM)</t>
  </si>
  <si>
    <t xml:space="preserve">Less: Maintenance Capital -  APM</t>
  </si>
  <si>
    <t xml:space="preserve">Unit Distributions - Total</t>
  </si>
  <si>
    <t xml:space="preserve">  Change in Available Cash Reserves</t>
  </si>
  <si>
    <t xml:space="preserve">Distributable Cash Reserve</t>
  </si>
  <si>
    <t xml:space="preserve">Common Unit Coverage</t>
  </si>
  <si>
    <t xml:space="preserve">1.52x</t>
  </si>
  <si>
    <t xml:space="preserve">1.06x</t>
  </si>
  <si>
    <t xml:space="preserve">1.45x</t>
  </si>
  <si>
    <t xml:space="preserve">1.53x</t>
  </si>
  <si>
    <t xml:space="preserve">1.39x</t>
  </si>
  <si>
    <t xml:space="preserve">1.41x</t>
  </si>
  <si>
    <t xml:space="preserve">Maintenance Capital (incl Project Timber)</t>
  </si>
  <si>
    <t xml:space="preserve">Total Capital</t>
  </si>
  <si>
    <t xml:space="preserve">EOTT ENERGY PARTNERS, L. P.</t>
  </si>
  <si>
    <t xml:space="preserve">2001 Income Summary</t>
  </si>
  <si>
    <t xml:space="preserve">(Thousands of Dollars)</t>
  </si>
  <si>
    <t xml:space="preserve">Recurring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</si>
  <si>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</si>
  <si>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</si>
  <si>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</si>
  <si>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</si>
  <si>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</si>
  <si>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</si>
  <si>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</si>
  <si>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</si>
  <si>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</si>
  <si>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YTD 2001</t>
  </si>
  <si>
    <t xml:space="preserve">October</t>
  </si>
  <si>
    <t xml:space="preserve">November</t>
  </si>
  <si>
    <t xml:space="preserve">December</t>
  </si>
  <si>
    <t xml:space="preserve">YE 2001</t>
  </si>
  <si>
    <t xml:space="preserve">YTD 2000</t>
  </si>
  <si>
    <t xml:space="preserve">Description</t>
  </si>
  <si>
    <t xml:space="preserve">Crude Oil:</t>
  </si>
  <si>
    <t xml:space="preserve">East of Rockies</t>
  </si>
  <si>
    <t xml:space="preserve">EOPL</t>
  </si>
  <si>
    <t xml:space="preserve">Canada</t>
  </si>
  <si>
    <t xml:space="preserve">MTBE Plant</t>
  </si>
  <si>
    <t xml:space="preserve">Storage &amp; Grid</t>
  </si>
  <si>
    <t xml:space="preserve">West Coast</t>
  </si>
  <si>
    <t xml:space="preserve">Outside Services / Other</t>
  </si>
  <si>
    <t xml:space="preserve">Total Gross Margins</t>
  </si>
  <si>
    <t xml:space="preserve">Expenses:</t>
  </si>
  <si>
    <t xml:space="preserve">Operating Expenses - Base Bus</t>
  </si>
  <si>
    <t xml:space="preserve">Operating Expenses - Liquids</t>
  </si>
  <si>
    <t xml:space="preserve">Depreciation &amp; Amortization</t>
  </si>
  <si>
    <t xml:space="preserve">Operating Income</t>
  </si>
  <si>
    <t xml:space="preserve">Other Income/(Expense):</t>
  </si>
  <si>
    <t xml:space="preserve">Interest, net</t>
  </si>
  <si>
    <t xml:space="preserve">Other, Net</t>
  </si>
  <si>
    <t xml:space="preserve">Net Income Before Cumulative</t>
  </si>
  <si>
    <t xml:space="preserve">Effect of Accounting Change</t>
  </si>
  <si>
    <t xml:space="preserve">Less:  Nonrecurring Net Income</t>
  </si>
  <si>
    <t xml:space="preserve">Recurring Net Income</t>
  </si>
  <si>
    <t xml:space="preserve">Cum. Effect of Acctg. Change</t>
  </si>
  <si>
    <t xml:space="preserve">Net Income</t>
  </si>
  <si>
    <t xml:space="preserve">Net Income per Unit - 2001</t>
  </si>
  <si>
    <t xml:space="preserve">Net Income per Unit - 2000</t>
  </si>
  <si>
    <t xml:space="preserve">2000 Net Income</t>
  </si>
  <si>
    <t xml:space="preserve">Maintenance Cap Ex</t>
  </si>
  <si>
    <t xml:space="preserve">Six Month Income Summary</t>
  </si>
  <si>
    <t xml:space="preserve">4th Qtr '01</t>
  </si>
  <si>
    <t xml:space="preserve">1st Qtr '02</t>
  </si>
  <si>
    <t xml:space="preserve">Net Income per Unit</t>
  </si>
  <si>
    <t xml:space="preserve">EOTT ENERGY PARTNERS, L.P.</t>
  </si>
  <si>
    <t xml:space="preserve">Adjustments to Budget</t>
  </si>
  <si>
    <t xml:space="preserve">EBIDA</t>
  </si>
  <si>
    <t xml:space="preserve">Interest</t>
  </si>
  <si>
    <t xml:space="preserve">EBDA</t>
  </si>
  <si>
    <t xml:space="preserve">First Quarter 2001 based on recent trends</t>
  </si>
  <si>
    <t xml:space="preserve">First quarter 2002 per original budget.</t>
  </si>
  <si>
    <t xml:space="preserve">Adjustments</t>
  </si>
  <si>
    <t xml:space="preserve">EOR - Adjusted  January and February down by $1.8MM and $0.5MM, respectively,  due to lower trading margins as a result of the credit facility issue.</t>
  </si>
  <si>
    <t xml:space="preserve">Liquids - Assumes EOTT is marketing using estimates of forward price curves</t>
  </si>
  <si>
    <t xml:space="preserve">   MTBE</t>
  </si>
  <si>
    <t xml:space="preserve">   Grid and Storage</t>
  </si>
  <si>
    <t xml:space="preserve">Lower pipeline revenues</t>
  </si>
  <si>
    <t xml:space="preserve">Lower incentive accrual</t>
  </si>
  <si>
    <t xml:space="preserve">Added back interest on $70MM of short term debt at 5.5% which was assumed to have been replaced by equity in the budget.  Increased LC fees based upon assumed $300MM of LCs at 300 basis points.</t>
  </si>
  <si>
    <t xml:space="preserve">First Quarter 2002 - current Forecast</t>
  </si>
  <si>
    <t xml:space="preserve">Fourth Quarter 2000</t>
  </si>
  <si>
    <t xml:space="preserve">1st Qtr 2000</t>
  </si>
  <si>
    <t xml:space="preserve">2nd Qtr 2000</t>
  </si>
  <si>
    <t xml:space="preserve">3rd Qtr 2000</t>
  </si>
  <si>
    <t xml:space="preserve">4th Qtr 2000</t>
  </si>
  <si>
    <t xml:space="preserve"> </t>
  </si>
  <si>
    <t xml:space="preserve">W.C. Crude </t>
  </si>
  <si>
    <t xml:space="preserve">W.C. NGL's</t>
  </si>
  <si>
    <t xml:space="preserve">NGL Trading</t>
  </si>
  <si>
    <t xml:space="preserve">Products:</t>
  </si>
  <si>
    <t xml:space="preserve">W.C. Products</t>
  </si>
  <si>
    <t xml:space="preserve">Outside Services</t>
  </si>
  <si>
    <t xml:space="preserve">Total GM Before MTM</t>
  </si>
  <si>
    <t xml:space="preserve">Mark to Market:</t>
  </si>
  <si>
    <t xml:space="preserve">Total Mark to Market</t>
  </si>
  <si>
    <t xml:space="preserve">Operating Expenses</t>
  </si>
  <si>
    <t xml:space="preserve">Interest and Related Charges, net</t>
  </si>
  <si>
    <t xml:space="preserve">Net Income before MTM per Unit</t>
  </si>
  <si>
    <t xml:space="preserve">Available Cash</t>
  </si>
  <si>
    <t xml:space="preserve">Net Income Before Mark to Market</t>
  </si>
  <si>
    <t xml:space="preserve">Add:  Depreciation &amp; Amortization</t>
  </si>
  <si>
    <t xml:space="preserve">Less:  Maintenance Cap Ex</t>
  </si>
  <si>
    <t xml:space="preserve">.</t>
  </si>
  <si>
    <t xml:space="preserve">F -Flash</t>
  </si>
  <si>
    <t xml:space="preserve">INCOME SUMMARY 2000</t>
  </si>
  <si>
    <t xml:space="preserve">Operating Expenses:</t>
  </si>
  <si>
    <t xml:space="preserve">Pipeline </t>
  </si>
  <si>
    <t xml:space="preserve">Trucking</t>
  </si>
  <si>
    <t xml:space="preserve">Marine Ser./Mobile Term.</t>
  </si>
  <si>
    <t xml:space="preserve">Gas Plant</t>
  </si>
  <si>
    <t xml:space="preserve">Marketing &amp; Administrative</t>
  </si>
  <si>
    <t xml:space="preserve">Corporate</t>
  </si>
  <si>
    <t xml:space="preserve">Other</t>
  </si>
  <si>
    <t xml:space="preserve">Net Income (Loss)</t>
  </si>
</sst>
</file>

<file path=xl/styles.xml><?xml version="1.0" encoding="utf-8"?>
<styleSheet xmlns="http://schemas.openxmlformats.org/spreadsheetml/2006/main">
  <numFmts count="26">
    <numFmt numFmtId="164" formatCode="[$-409]#,##0_);\(#,##0\)"/>
    <numFmt numFmtId="165" formatCode="[$-409]@"/>
    <numFmt numFmtId="166" formatCode="_(\$* #,##0.00_);_(\$* \(#,##0.00\);_(\$* \-??_);_(@_)"/>
    <numFmt numFmtId="167" formatCode="\$#,##0.000_);&quot;($&quot;#,##0.000\)"/>
    <numFmt numFmtId="168" formatCode="_(\$* #,##0.000_);_(\$* \(#,##0.000\);_(\$* \-??_);_(@_)"/>
    <numFmt numFmtId="169" formatCode="\$#,##0.00_);[RED]&quot;($&quot;#,##0.00\)"/>
    <numFmt numFmtId="170" formatCode="_(\$* #,##0_);_(\$* \(#,##0\);_(\$* \-??_);_(@_)"/>
    <numFmt numFmtId="171" formatCode="\$#,##0_);[RED]&quot;($&quot;#,##0\)"/>
    <numFmt numFmtId="172" formatCode="_(\$* #,##0_);_(\$* \(#,##0\);_(\$* \-_);_(@_)"/>
    <numFmt numFmtId="173" formatCode="_(* #,##0_);_(* \(#,##0\);_(* \-_);_(@_)"/>
    <numFmt numFmtId="174" formatCode="[$-409]#,##0.00_);[RED]\(#,##0.00\)"/>
    <numFmt numFmtId="175" formatCode="_(* #,##0_);_(* \(#,##0\);_(* \-??_);_(@_)"/>
    <numFmt numFmtId="176" formatCode="\$#,##0.00_);&quot;($&quot;#,##0.00\)"/>
    <numFmt numFmtId="177" formatCode="\$#,##0_);&quot;($&quot;#,##0\)"/>
    <numFmt numFmtId="178" formatCode="_(* #,##0.00_);_(* \(#,##0.00\);_(* \-??_);_(@_)"/>
    <numFmt numFmtId="179" formatCode="[$-409]#,##0.00_);\(#,##0.00\)"/>
    <numFmt numFmtId="180" formatCode="_(* #,##0.0000_);_(* \(#,##0.0000\);_(* \-??_);_(@_)"/>
    <numFmt numFmtId="181" formatCode="_(* #,##0.000_);_(* \(#,##0.000\);_(* \-??_);_(@_)"/>
    <numFmt numFmtId="182" formatCode="_(* #,##0.0_);_(* \(#,##0.0\);_(* \-?_);_(@_)"/>
    <numFmt numFmtId="183" formatCode="_(\$* #,##0.000_);_(\$* \(#,##0.000\);_(\$* \-???_);_(@_)"/>
    <numFmt numFmtId="184" formatCode="\$#,##0.000"/>
    <numFmt numFmtId="185" formatCode="[$-409]General"/>
    <numFmt numFmtId="186" formatCode="[$-409]#,##0_);[RED]\(#,##0\)"/>
    <numFmt numFmtId="187" formatCode="0.00_);\(0.00\)"/>
    <numFmt numFmtId="188" formatCode="[$-409]m/d/yyyy"/>
    <numFmt numFmtId="189" formatCode="[$-409]h:mm\ AM/PM"/>
  </numFmts>
  <fonts count="27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9"/>
      <name val="Arial"/>
      <family val="2"/>
    </font>
    <font>
      <b val="true"/>
      <i val="true"/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sz val="9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Tahoma"/>
      <family val="2"/>
    </font>
    <font>
      <b val="true"/>
      <sz val="9"/>
      <color rgb="FF000000"/>
      <name val="Arial"/>
      <family val="2"/>
    </font>
    <font>
      <sz val="8"/>
      <color rgb="FF000000"/>
      <name val="Arial"/>
      <family val="0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2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1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2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23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1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83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5" fontId="21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8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5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9" fontId="2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9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19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2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9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2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9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9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P-FLSH.XL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:/Departmental%20Shares/Financial%20Reporting/2002%20BUDGET/2002%20BUDGET%20ROLLU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monthly margin detail"/>
      <sheetName val="BOD SUMMARY"/>
      <sheetName val="monthly"/>
      <sheetName val="consolidation"/>
      <sheetName val="BOD PRESENTATION"/>
      <sheetName val="MARKETING REV"/>
      <sheetName val="pipeline summary"/>
      <sheetName val="PLP DETAIL"/>
      <sheetName val="OLP DETAIL"/>
      <sheetName val="EPSC EXPENSE RECAP"/>
      <sheetName val="ETS RCAP DETAIL"/>
      <sheetName val="ets allocaation"/>
      <sheetName val="M&amp;A and FLEET"/>
      <sheetName val="CORPORATE "/>
      <sheetName val="property taxes"/>
      <sheetName val="Interest"/>
      <sheetName val="EBIDA RECON"/>
      <sheetName val="BUS DEV"/>
      <sheetName val="GULF COAST"/>
      <sheetName val="MID CONTINENT"/>
      <sheetName val="ROCKIES"/>
      <sheetName val="west texas"/>
      <sheetName val="W. COAST"/>
      <sheetName val="toti and benefits"/>
      <sheetName val="DEPRE RECAP"/>
    </sheetNames>
    <sheetDataSet>
      <sheetData sheetId="0"/>
      <sheetData sheetId="1">
        <row r="148">
          <cell r="E148">
            <v>6986.294</v>
          </cell>
        </row>
        <row r="149">
          <cell r="B149">
            <v>10699.761</v>
          </cell>
          <cell r="C149">
            <v>9718.104</v>
          </cell>
        </row>
        <row r="149">
          <cell r="E149">
            <v>11015.091</v>
          </cell>
        </row>
        <row r="150">
          <cell r="B150">
            <v>583.333</v>
          </cell>
          <cell r="C150">
            <v>583.333</v>
          </cell>
        </row>
        <row r="150">
          <cell r="E150">
            <v>583.333</v>
          </cell>
        </row>
        <row r="151">
          <cell r="B151">
            <v>1142.074</v>
          </cell>
          <cell r="C151">
            <v>1031.551</v>
          </cell>
        </row>
        <row r="151">
          <cell r="E151">
            <v>1142.074</v>
          </cell>
        </row>
        <row r="152">
          <cell r="B152">
            <v>160.283</v>
          </cell>
          <cell r="C152">
            <v>144.772</v>
          </cell>
        </row>
        <row r="152">
          <cell r="E152">
            <v>160.283</v>
          </cell>
        </row>
      </sheetData>
      <sheetData sheetId="2"/>
      <sheetData sheetId="3">
        <row r="22">
          <cell r="C22">
            <v>12821.6458333333</v>
          </cell>
          <cell r="D22">
            <v>12821.6458333333</v>
          </cell>
          <cell r="E22">
            <v>12821.6458333333</v>
          </cell>
        </row>
        <row r="23">
          <cell r="C23">
            <v>3744</v>
          </cell>
          <cell r="D23">
            <v>4260</v>
          </cell>
          <cell r="E23">
            <v>3585</v>
          </cell>
        </row>
        <row r="33">
          <cell r="C33">
            <v>3705.5</v>
          </cell>
          <cell r="D33">
            <v>3705.5</v>
          </cell>
          <cell r="E33">
            <v>3705.5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1" min="1" style="0" width="4.16"/>
    <col collapsed="false" customWidth="true" hidden="false" outlineLevel="0" max="2" min="2" style="0" width="37.33"/>
    <col collapsed="false" customWidth="true" hidden="false" outlineLevel="0" max="4" min="4" style="0" width="13.16"/>
    <col collapsed="false" customWidth="true" hidden="false" outlineLevel="0" max="5" min="5" style="0" width="2.33"/>
    <col collapsed="false" customWidth="true" hidden="false" outlineLevel="0" max="6" min="6" style="0" width="12.82"/>
    <col collapsed="false" customWidth="true" hidden="false" outlineLevel="0" max="7" min="7" style="0" width="2.33"/>
    <col collapsed="false" customWidth="true" hidden="false" outlineLevel="0" max="8" min="8" style="0" width="13.16"/>
    <col collapsed="false" customWidth="true" hidden="false" outlineLevel="0" max="9" min="9" style="0" width="2.33"/>
    <col collapsed="false" customWidth="true" hidden="false" outlineLevel="0" max="10" min="10" style="0" width="13.16"/>
    <col collapsed="false" customWidth="true" hidden="false" outlineLevel="0" max="11" min="11" style="0" width="2.99"/>
    <col collapsed="false" customWidth="true" hidden="true" outlineLevel="0" max="12" min="12" style="0" width="13.16"/>
    <col collapsed="false" customWidth="true" hidden="true" outlineLevel="0" max="13" min="13" style="0" width="2.33"/>
    <col collapsed="false" customWidth="true" hidden="true" outlineLevel="0" max="14" min="14" style="0" width="13.33"/>
    <col collapsed="false" customWidth="true" hidden="false" outlineLevel="0" max="15" min="15" style="0" width="14.82"/>
    <col collapsed="false" customWidth="true" hidden="false" outlineLevel="0" max="16" min="16" style="0" width="9.65"/>
  </cols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2" hidden="false" customHeight="false" outlineLevel="0" collapsed="false">
      <c r="A3" s="3" t="s">
        <v>2</v>
      </c>
      <c r="B3" s="4"/>
    </row>
    <row r="4" customFormat="false" ht="10.5" hidden="false" customHeight="false" outlineLevel="0" collapsed="false"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customFormat="false" ht="10.5" hidden="false" customHeight="false" outlineLevel="0" collapsed="false"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customFormat="false" ht="11.25" hidden="false" customHeight="false" outlineLevel="0" collapsed="false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8"/>
      <c r="M6" s="7"/>
      <c r="N6" s="5"/>
    </row>
    <row r="7" customFormat="false" ht="12.75" hidden="false" customHeight="false" outlineLevel="0" collapsed="false">
      <c r="A7" s="6"/>
      <c r="B7" s="6"/>
      <c r="C7" s="6"/>
      <c r="D7" s="9" t="s">
        <v>3</v>
      </c>
      <c r="E7" s="9"/>
      <c r="F7" s="9"/>
      <c r="G7" s="9"/>
      <c r="H7" s="9"/>
      <c r="I7" s="10"/>
      <c r="J7" s="10" t="s">
        <v>4</v>
      </c>
      <c r="K7" s="7"/>
      <c r="L7" s="11" t="s">
        <v>5</v>
      </c>
      <c r="M7" s="12"/>
      <c r="N7" s="11" t="s">
        <v>6</v>
      </c>
      <c r="O7" s="10" t="s">
        <v>4</v>
      </c>
    </row>
    <row r="8" customFormat="false" ht="13.5" hidden="false" customHeight="false" outlineLevel="0" collapsed="false">
      <c r="A8" s="13"/>
      <c r="B8" s="13"/>
      <c r="C8" s="13"/>
      <c r="D8" s="14" t="s">
        <v>7</v>
      </c>
      <c r="E8" s="14"/>
      <c r="F8" s="14" t="s">
        <v>8</v>
      </c>
      <c r="G8" s="10"/>
      <c r="H8" s="14" t="s">
        <v>9</v>
      </c>
      <c r="I8" s="10"/>
      <c r="J8" s="14" t="s">
        <v>10</v>
      </c>
      <c r="K8" s="15"/>
      <c r="L8" s="14" t="s">
        <v>4</v>
      </c>
      <c r="M8" s="10"/>
      <c r="N8" s="14" t="s">
        <v>11</v>
      </c>
      <c r="O8" s="14" t="s">
        <v>12</v>
      </c>
      <c r="P8" s="13"/>
    </row>
    <row r="9" customFormat="false" ht="14.25" hidden="true" customHeight="true" outlineLevel="0" collapsed="false">
      <c r="A9" s="6" t="s">
        <v>13</v>
      </c>
      <c r="B9" s="6"/>
      <c r="C9" s="6"/>
      <c r="D9" s="16" t="n">
        <v>3.9052</v>
      </c>
      <c r="E9" s="16"/>
      <c r="F9" s="16" t="n">
        <v>2.7095</v>
      </c>
      <c r="G9" s="17"/>
      <c r="H9" s="16" t="n">
        <v>3.41726666666667</v>
      </c>
      <c r="I9" s="16"/>
      <c r="J9" s="18" t="n">
        <v>2.9117</v>
      </c>
      <c r="K9" s="16"/>
      <c r="L9" s="16" t="n">
        <v>3.23591666666667</v>
      </c>
      <c r="M9" s="19"/>
      <c r="N9" s="20" t="n">
        <v>3.85</v>
      </c>
    </row>
    <row r="10" customFormat="false" ht="11.25" hidden="true" customHeight="false" outlineLevel="0" collapsed="false">
      <c r="A10" s="6" t="s">
        <v>14</v>
      </c>
      <c r="B10" s="6"/>
      <c r="C10" s="6"/>
      <c r="D10" s="16" t="n">
        <v>3.6936</v>
      </c>
      <c r="E10" s="16"/>
      <c r="F10" s="16" t="n">
        <v>3.81076666666667</v>
      </c>
      <c r="G10" s="16"/>
      <c r="H10" s="16" t="n">
        <v>2.04646666666667</v>
      </c>
      <c r="I10" s="16"/>
      <c r="J10" s="16" t="n">
        <v>2.1501</v>
      </c>
      <c r="K10" s="16"/>
      <c r="L10" s="21" t="n">
        <v>2.92523333333333</v>
      </c>
      <c r="M10" s="6"/>
      <c r="N10" s="22"/>
    </row>
    <row r="11" customFormat="false" ht="7.5" hidden="true" customHeight="true" outlineLevel="0" collapsed="false">
      <c r="A11" s="6"/>
      <c r="B11" s="6"/>
      <c r="C11" s="6"/>
      <c r="D11" s="23"/>
      <c r="E11" s="24"/>
      <c r="F11" s="23"/>
      <c r="G11" s="24"/>
      <c r="H11" s="23"/>
      <c r="I11" s="24"/>
      <c r="J11" s="23"/>
      <c r="K11" s="24"/>
      <c r="L11" s="24"/>
      <c r="M11" s="6"/>
      <c r="N11" s="22"/>
    </row>
    <row r="12" customFormat="false" ht="14.25" hidden="true" customHeight="true" outlineLevel="0" collapsed="false">
      <c r="A12" s="6" t="s">
        <v>15</v>
      </c>
      <c r="B12" s="6"/>
      <c r="C12" s="6"/>
      <c r="D12" s="25" t="n">
        <v>60055</v>
      </c>
      <c r="E12" s="26"/>
      <c r="F12" s="27" t="n">
        <v>59649</v>
      </c>
      <c r="G12" s="26"/>
      <c r="H12" s="27" t="n">
        <v>56144</v>
      </c>
      <c r="I12" s="26"/>
      <c r="J12" s="27" t="n">
        <v>58472</v>
      </c>
      <c r="K12" s="26"/>
      <c r="L12" s="27" t="n">
        <v>234320</v>
      </c>
      <c r="M12" s="7"/>
      <c r="N12" s="28" t="n">
        <v>238534</v>
      </c>
    </row>
    <row r="13" customFormat="false" ht="7.5" hidden="false" customHeight="true" outlineLevel="0" collapsed="false">
      <c r="A13" s="6"/>
      <c r="B13" s="6"/>
      <c r="C13" s="6"/>
      <c r="D13" s="25"/>
      <c r="E13" s="26"/>
      <c r="F13" s="27"/>
      <c r="G13" s="26"/>
      <c r="H13" s="27"/>
      <c r="I13" s="26"/>
      <c r="J13" s="27"/>
      <c r="K13" s="26"/>
      <c r="L13" s="27"/>
      <c r="M13" s="7"/>
      <c r="N13" s="28"/>
    </row>
    <row r="14" customFormat="false" ht="14.25" hidden="false" customHeight="true" outlineLevel="0" collapsed="false">
      <c r="A14" s="29" t="s">
        <v>16</v>
      </c>
      <c r="B14" s="6"/>
      <c r="C14" s="6"/>
      <c r="D14" s="6"/>
      <c r="E14" s="6"/>
      <c r="F14" s="6"/>
      <c r="G14" s="26"/>
      <c r="H14" s="27"/>
      <c r="I14" s="26"/>
      <c r="J14" s="27"/>
      <c r="K14" s="26"/>
      <c r="L14" s="27"/>
      <c r="M14" s="6"/>
      <c r="N14" s="28"/>
    </row>
    <row r="15" customFormat="false" ht="14.25" hidden="false" customHeight="true" outlineLevel="0" collapsed="false">
      <c r="A15" s="6"/>
      <c r="B15" s="30" t="s">
        <v>17</v>
      </c>
      <c r="C15" s="6"/>
      <c r="D15" s="31" t="n">
        <v>22071.1702525793</v>
      </c>
      <c r="E15" s="32"/>
      <c r="F15" s="31" t="n">
        <v>20478</v>
      </c>
      <c r="G15" s="33"/>
      <c r="H15" s="34" t="n">
        <v>16261</v>
      </c>
      <c r="I15" s="33"/>
      <c r="J15" s="34" t="n">
        <f aca="false">J19-J18</f>
        <v>10005</v>
      </c>
      <c r="K15" s="33"/>
      <c r="L15" s="34" t="n">
        <f aca="false">D15+F15+H15+J15</f>
        <v>68815.1702525793</v>
      </c>
      <c r="M15" s="3"/>
      <c r="N15" s="33"/>
      <c r="O15" s="35" t="n">
        <f aca="false">O19-O18</f>
        <v>17309.3485</v>
      </c>
    </row>
    <row r="16" customFormat="false" ht="14.25" hidden="true" customHeight="true" outlineLevel="0" collapsed="false">
      <c r="A16" s="6"/>
      <c r="B16" s="30" t="s">
        <v>18</v>
      </c>
      <c r="C16" s="6"/>
      <c r="D16" s="33"/>
      <c r="E16" s="33"/>
      <c r="F16" s="36"/>
      <c r="G16" s="33"/>
      <c r="H16" s="37"/>
      <c r="I16" s="38"/>
      <c r="J16" s="37"/>
      <c r="K16" s="38"/>
      <c r="L16" s="38" t="n">
        <v>0</v>
      </c>
      <c r="M16" s="3"/>
      <c r="N16" s="33"/>
      <c r="O16" s="3"/>
    </row>
    <row r="17" customFormat="false" ht="14.25" hidden="true" customHeight="true" outlineLevel="0" collapsed="false">
      <c r="A17" s="6"/>
      <c r="B17" s="6" t="s">
        <v>19</v>
      </c>
      <c r="C17" s="6"/>
      <c r="D17" s="33"/>
      <c r="E17" s="33"/>
      <c r="F17" s="36"/>
      <c r="G17" s="33"/>
      <c r="H17" s="33"/>
      <c r="I17" s="33"/>
      <c r="J17" s="33"/>
      <c r="K17" s="33"/>
      <c r="L17" s="33" t="n">
        <v>0</v>
      </c>
      <c r="M17" s="3"/>
      <c r="N17" s="33"/>
      <c r="O17" s="3"/>
    </row>
    <row r="18" customFormat="false" ht="14.25" hidden="false" customHeight="true" outlineLevel="0" collapsed="false">
      <c r="A18" s="6"/>
      <c r="B18" s="6" t="s">
        <v>20</v>
      </c>
      <c r="C18" s="6"/>
      <c r="D18" s="39"/>
      <c r="E18" s="33"/>
      <c r="F18" s="39"/>
      <c r="G18" s="33"/>
      <c r="H18" s="39" t="n">
        <v>11072</v>
      </c>
      <c r="I18" s="33"/>
      <c r="J18" s="39" t="n">
        <f aca="false">'Six Month Forecast 10.01-3.02'!W12+'Six Month Forecast 10.01-3.02'!W13-'Six Month Forecast 10.01-3.02'!W20</f>
        <v>7864</v>
      </c>
      <c r="K18" s="33"/>
      <c r="L18" s="39" t="n">
        <f aca="false">J18+H18+F18+D18</f>
        <v>18936</v>
      </c>
      <c r="M18" s="3"/>
      <c r="N18" s="33"/>
      <c r="O18" s="40" t="n">
        <f aca="false">'Six Month Forecast 10.01-3.02'!AF12+'Six Month Forecast 10.01-3.02'!AF13-'Six Month Forecast 10.01-3.02'!AF20</f>
        <v>1911</v>
      </c>
    </row>
    <row r="19" customFormat="false" ht="19.5" hidden="false" customHeight="true" outlineLevel="0" collapsed="false">
      <c r="A19" s="13" t="s">
        <v>21</v>
      </c>
      <c r="B19" s="13"/>
      <c r="C19" s="13"/>
      <c r="D19" s="41" t="n">
        <f aca="false">D15+D18</f>
        <v>22071.1702525793</v>
      </c>
      <c r="E19" s="42"/>
      <c r="F19" s="41" t="n">
        <f aca="false">F15+F18</f>
        <v>20478</v>
      </c>
      <c r="G19" s="42"/>
      <c r="H19" s="41" t="n">
        <f aca="false">H15+H18</f>
        <v>27333</v>
      </c>
      <c r="I19" s="42"/>
      <c r="J19" s="41" t="n">
        <f aca="false">'Six Month Forecast 10.01-3.02'!W24+'Six Month Forecast 10.01-3.02'!W21</f>
        <v>17869</v>
      </c>
      <c r="K19" s="42"/>
      <c r="L19" s="41" t="n">
        <f aca="false">L15+L18</f>
        <v>87751.1702525793</v>
      </c>
      <c r="M19" s="43"/>
      <c r="N19" s="44" t="n">
        <v>78194</v>
      </c>
      <c r="O19" s="43" t="n">
        <f aca="false">'Six Month Forecast 10.01-3.02'!AF24+'Six Month Forecast 10.01-3.02'!AF21</f>
        <v>19220.3485</v>
      </c>
      <c r="P19" s="13"/>
    </row>
    <row r="20" customFormat="false" ht="12" hidden="false" customHeight="true" outlineLevel="0" collapsed="false">
      <c r="A20" s="6"/>
      <c r="B20" s="6"/>
      <c r="C20" s="6"/>
      <c r="D20" s="33"/>
      <c r="E20" s="33"/>
      <c r="F20" s="33"/>
      <c r="G20" s="33"/>
      <c r="H20" s="33"/>
      <c r="I20" s="33"/>
      <c r="J20" s="33"/>
      <c r="K20" s="33"/>
      <c r="L20" s="33"/>
      <c r="M20" s="3"/>
      <c r="N20" s="33"/>
      <c r="O20" s="3"/>
    </row>
    <row r="21" customFormat="false" ht="14.25" hidden="false" customHeight="true" outlineLevel="0" collapsed="false">
      <c r="A21" s="6" t="s">
        <v>22</v>
      </c>
      <c r="B21" s="6"/>
      <c r="C21" s="6"/>
      <c r="D21" s="33" t="n">
        <v>7222</v>
      </c>
      <c r="E21" s="33"/>
      <c r="F21" s="33" t="n">
        <v>7955</v>
      </c>
      <c r="G21" s="33"/>
      <c r="H21" s="33" t="n">
        <v>8872</v>
      </c>
      <c r="I21" s="33"/>
      <c r="J21" s="33" t="n">
        <f aca="false">8319-1500</f>
        <v>6819</v>
      </c>
      <c r="K21" s="33"/>
      <c r="L21" s="33" t="n">
        <f aca="false">J21+H21+F21+D21</f>
        <v>30868</v>
      </c>
      <c r="M21" s="3"/>
      <c r="N21" s="33" t="n">
        <v>31124</v>
      </c>
      <c r="O21" s="3" t="n">
        <f aca="false">-'Six Month Forecast 10.01-3.02'!AF27</f>
        <v>11098.5</v>
      </c>
    </row>
    <row r="22" customFormat="false" ht="14.25" hidden="false" customHeight="true" outlineLevel="0" collapsed="false">
      <c r="A22" s="30" t="s">
        <v>23</v>
      </c>
      <c r="B22" s="6"/>
      <c r="C22" s="6"/>
      <c r="D22" s="45"/>
      <c r="E22" s="45"/>
      <c r="F22" s="45"/>
      <c r="G22" s="45"/>
      <c r="H22" s="45" t="n">
        <v>1500</v>
      </c>
      <c r="I22" s="45"/>
      <c r="J22" s="45" t="n">
        <v>1500</v>
      </c>
      <c r="K22" s="45"/>
      <c r="L22" s="33" t="n">
        <f aca="false">J22+H22+F22+D22</f>
        <v>3000</v>
      </c>
      <c r="M22" s="3"/>
      <c r="N22" s="45"/>
      <c r="O22" s="3"/>
    </row>
    <row r="23" customFormat="false" ht="14.25" hidden="false" customHeight="true" outlineLevel="0" collapsed="false">
      <c r="A23" s="6" t="s">
        <v>24</v>
      </c>
      <c r="B23" s="6"/>
      <c r="C23" s="6"/>
      <c r="D23" s="39" t="n">
        <v>8507</v>
      </c>
      <c r="E23" s="45"/>
      <c r="F23" s="39" t="n">
        <v>8390</v>
      </c>
      <c r="G23" s="45"/>
      <c r="H23" s="39" t="n">
        <v>9598</v>
      </c>
      <c r="I23" s="45"/>
      <c r="J23" s="39" t="n">
        <f aca="false">'Income 2001 A'!AL22</f>
        <v>9513</v>
      </c>
      <c r="K23" s="45"/>
      <c r="L23" s="39" t="n">
        <f aca="false">J23+H23+F23+D23</f>
        <v>36008</v>
      </c>
      <c r="M23" s="3"/>
      <c r="N23" s="45" t="n">
        <v>33868</v>
      </c>
      <c r="O23" s="40" t="n">
        <f aca="false">'Six Month Forecast 10.01-3.02'!AF21</f>
        <v>10262</v>
      </c>
    </row>
    <row r="24" customFormat="false" ht="6.75" hidden="false" customHeight="true" outlineLevel="0" collapsed="false">
      <c r="A24" s="30"/>
      <c r="B24" s="6"/>
      <c r="C24" s="6"/>
      <c r="D24" s="45"/>
      <c r="E24" s="45"/>
      <c r="F24" s="45"/>
      <c r="G24" s="45"/>
      <c r="H24" s="45"/>
      <c r="I24" s="45"/>
      <c r="J24" s="45"/>
      <c r="K24" s="45"/>
      <c r="L24" s="45"/>
      <c r="M24" s="3"/>
      <c r="N24" s="45"/>
      <c r="O24" s="3"/>
    </row>
    <row r="25" customFormat="false" ht="13.5" hidden="false" customHeight="false" outlineLevel="0" collapsed="false">
      <c r="A25" s="29" t="s">
        <v>25</v>
      </c>
      <c r="B25" s="13"/>
      <c r="C25" s="13"/>
      <c r="D25" s="46" t="n">
        <f aca="false">D19-D21-D22-D23</f>
        <v>6342.17025257931</v>
      </c>
      <c r="E25" s="47"/>
      <c r="F25" s="46" t="n">
        <f aca="false">F19-F21-F22-F23</f>
        <v>4133</v>
      </c>
      <c r="G25" s="47"/>
      <c r="H25" s="46" t="n">
        <f aca="false">H19-H21-H22-H23</f>
        <v>7363</v>
      </c>
      <c r="I25" s="47"/>
      <c r="J25" s="46" t="n">
        <f aca="false">J19-J21-J22-J23</f>
        <v>37</v>
      </c>
      <c r="K25" s="47"/>
      <c r="L25" s="46" t="n">
        <f aca="false">L19-L21-L22-L23</f>
        <v>17875.1702525793</v>
      </c>
      <c r="M25" s="43"/>
      <c r="N25" s="46" t="e">
        <f aca="false"/>
        <v>#REF!</v>
      </c>
      <c r="O25" s="48" t="n">
        <f aca="false">O19-O21-O22-O23</f>
        <v>-2140.15150000001</v>
      </c>
      <c r="P25" s="13"/>
    </row>
    <row r="26" customFormat="false" ht="13.5" hidden="false" customHeight="false" outlineLevel="0" collapsed="false">
      <c r="A26" s="6"/>
      <c r="B26" s="6"/>
      <c r="C26" s="6"/>
      <c r="D26" s="33"/>
      <c r="E26" s="33"/>
      <c r="F26" s="33"/>
      <c r="G26" s="33"/>
      <c r="H26" s="33"/>
      <c r="I26" s="33"/>
      <c r="J26" s="33"/>
      <c r="K26" s="33"/>
      <c r="L26" s="49"/>
      <c r="M26" s="3"/>
      <c r="N26" s="33"/>
      <c r="O26" s="3"/>
    </row>
    <row r="27" customFormat="false" ht="17.25" hidden="false" customHeight="true" outlineLevel="0" collapsed="false">
      <c r="A27" s="29" t="s">
        <v>26</v>
      </c>
      <c r="B27" s="6"/>
      <c r="C27" s="6"/>
      <c r="D27" s="50" t="n">
        <v>0.226209304393934</v>
      </c>
      <c r="E27" s="50"/>
      <c r="F27" s="50" t="n">
        <v>0.147413742902897</v>
      </c>
      <c r="G27" s="50"/>
      <c r="H27" s="50" t="n">
        <v>0.262619740864755</v>
      </c>
      <c r="I27" s="50"/>
      <c r="J27" s="51" t="n">
        <f aca="false">'Income 2001 A'!AL43</f>
        <v>0.00131969719027515</v>
      </c>
      <c r="K27" s="50"/>
      <c r="L27" s="52" t="n">
        <f aca="false">'Income 2001 A'!AN43</f>
        <v>0.633989663706507</v>
      </c>
      <c r="M27" s="3"/>
      <c r="N27" s="53"/>
      <c r="O27" s="54" t="n">
        <v>0</v>
      </c>
    </row>
    <row r="28" customFormat="false" ht="14.25" hidden="false" customHeight="true" outlineLevel="0" collapsed="false">
      <c r="A28" s="55" t="s">
        <v>27</v>
      </c>
      <c r="B28" s="56"/>
      <c r="C28" s="56"/>
      <c r="D28" s="57" t="n">
        <v>0.079</v>
      </c>
      <c r="E28" s="57"/>
      <c r="F28" s="57" t="n">
        <v>0.119</v>
      </c>
      <c r="G28" s="57"/>
      <c r="H28" s="57" t="n">
        <v>0.14</v>
      </c>
      <c r="I28" s="57"/>
      <c r="J28" s="57" t="n">
        <v>0.132</v>
      </c>
      <c r="K28" s="57"/>
      <c r="L28" s="57" t="n">
        <v>0.471</v>
      </c>
      <c r="M28" s="56"/>
      <c r="N28" s="56"/>
      <c r="O28" s="57" t="n">
        <v>0.23</v>
      </c>
      <c r="P28" s="56"/>
    </row>
    <row r="29" customFormat="false" ht="18.75" hidden="false" customHeight="true" outlineLevel="0" collapsed="false">
      <c r="A29" s="6"/>
      <c r="B29" s="6"/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customFormat="false" ht="14.25" hidden="false" customHeight="true" outlineLevel="0" collapsed="false">
      <c r="A30" s="6" t="s">
        <v>28</v>
      </c>
      <c r="B30" s="6"/>
      <c r="C30" s="6"/>
      <c r="D30" s="31" t="n">
        <v>16089.1702525793</v>
      </c>
      <c r="E30" s="58"/>
      <c r="F30" s="31" t="n">
        <v>14682</v>
      </c>
      <c r="G30" s="58"/>
      <c r="H30" s="31" t="n">
        <v>17604</v>
      </c>
      <c r="I30" s="58"/>
      <c r="J30" s="31" t="n">
        <f aca="false">J25+J23</f>
        <v>9550</v>
      </c>
      <c r="K30" s="58"/>
      <c r="L30" s="31" t="n">
        <f aca="false">D30+F30+H30+J30</f>
        <v>57925.1702525793</v>
      </c>
      <c r="M30" s="3"/>
      <c r="N30" s="31" t="n">
        <v>50364</v>
      </c>
      <c r="O30" s="31" t="n">
        <f aca="false">O25+O23</f>
        <v>8121.84849999999</v>
      </c>
    </row>
    <row r="31" customFormat="false" ht="14.25" hidden="false" customHeight="true" outlineLevel="0" collapsed="false">
      <c r="A31" s="30" t="s">
        <v>29</v>
      </c>
      <c r="B31" s="6"/>
      <c r="C31" s="6"/>
      <c r="D31" s="36" t="n">
        <v>-746</v>
      </c>
      <c r="E31" s="36"/>
      <c r="F31" s="36" t="n">
        <v>-569</v>
      </c>
      <c r="G31" s="36"/>
      <c r="H31" s="36" t="n">
        <v>-2000</v>
      </c>
      <c r="I31" s="36"/>
      <c r="J31" s="36" t="n">
        <v>-2600</v>
      </c>
      <c r="K31" s="58"/>
      <c r="L31" s="33" t="n">
        <f aca="false">J31+H31+F31+D31</f>
        <v>-5915</v>
      </c>
      <c r="M31" s="3"/>
      <c r="N31" s="31"/>
      <c r="O31" s="3" t="n">
        <f aca="false">-10500/4</f>
        <v>-2625</v>
      </c>
    </row>
    <row r="32" customFormat="false" ht="14.25" hidden="false" customHeight="true" outlineLevel="0" collapsed="false">
      <c r="A32" s="30" t="s">
        <v>30</v>
      </c>
      <c r="B32" s="6"/>
      <c r="C32" s="6"/>
      <c r="D32" s="59" t="n">
        <v>0</v>
      </c>
      <c r="E32" s="59"/>
      <c r="F32" s="59" t="n">
        <v>0</v>
      </c>
      <c r="G32" s="58"/>
      <c r="H32" s="36" t="n">
        <v>-600</v>
      </c>
      <c r="I32" s="36"/>
      <c r="J32" s="36" t="n">
        <v>-300</v>
      </c>
      <c r="K32" s="58"/>
      <c r="L32" s="33" t="n">
        <f aca="false">J32+H32+F32+D32</f>
        <v>-900</v>
      </c>
      <c r="M32" s="3"/>
      <c r="N32" s="31"/>
      <c r="O32" s="3" t="n">
        <f aca="false">-3000/4</f>
        <v>-750</v>
      </c>
    </row>
    <row r="33" customFormat="false" ht="14.25" hidden="false" customHeight="true" outlineLevel="0" collapsed="false">
      <c r="A33" s="30" t="s">
        <v>31</v>
      </c>
      <c r="B33" s="6"/>
      <c r="C33" s="6"/>
      <c r="D33" s="59"/>
      <c r="E33" s="59"/>
      <c r="F33" s="59"/>
      <c r="G33" s="58"/>
      <c r="H33" s="36" t="n">
        <v>-900</v>
      </c>
      <c r="I33" s="36"/>
      <c r="J33" s="36" t="n">
        <v>-1100</v>
      </c>
      <c r="K33" s="58"/>
      <c r="L33" s="33" t="n">
        <f aca="false">J33+H33+F33+D33</f>
        <v>-2000</v>
      </c>
      <c r="M33" s="3"/>
      <c r="N33" s="31"/>
      <c r="O33" s="3" t="n">
        <v>-8000</v>
      </c>
    </row>
    <row r="34" customFormat="false" ht="14.25" hidden="false" customHeight="true" outlineLevel="0" collapsed="false">
      <c r="A34" s="30" t="s">
        <v>32</v>
      </c>
      <c r="B34" s="6"/>
      <c r="C34" s="6"/>
      <c r="D34" s="59"/>
      <c r="E34" s="59"/>
      <c r="F34" s="59"/>
      <c r="G34" s="58"/>
      <c r="H34" s="36"/>
      <c r="I34" s="36"/>
      <c r="J34" s="36"/>
      <c r="K34" s="58"/>
      <c r="L34" s="33"/>
      <c r="M34" s="3"/>
      <c r="N34" s="31"/>
      <c r="O34" s="3" t="n">
        <v>-2300</v>
      </c>
    </row>
    <row r="35" customFormat="false" ht="14.25" hidden="false" customHeight="true" outlineLevel="0" collapsed="false">
      <c r="A35" s="30" t="s">
        <v>33</v>
      </c>
      <c r="B35" s="6"/>
      <c r="C35" s="6"/>
      <c r="D35" s="39" t="n">
        <v>-10791</v>
      </c>
      <c r="E35" s="33"/>
      <c r="F35" s="39" t="n">
        <v>-10791</v>
      </c>
      <c r="G35" s="33"/>
      <c r="H35" s="39" t="n">
        <v>-10791</v>
      </c>
      <c r="I35" s="33"/>
      <c r="J35" s="39" t="n">
        <f aca="false">-10791+1837</f>
        <v>-8954</v>
      </c>
      <c r="K35" s="33"/>
      <c r="L35" s="33" t="n">
        <f aca="false">J35+H35+F35+D35</f>
        <v>-41327</v>
      </c>
      <c r="M35" s="3"/>
      <c r="N35" s="39" t="n">
        <v>39490</v>
      </c>
      <c r="O35" s="3" t="n">
        <v>-8954</v>
      </c>
    </row>
    <row r="36" customFormat="false" ht="14.25" hidden="false" customHeight="true" outlineLevel="0" collapsed="false">
      <c r="A36" s="60" t="s">
        <v>34</v>
      </c>
      <c r="B36" s="61"/>
      <c r="C36" s="61"/>
      <c r="D36" s="62" t="n">
        <f aca="false">SUM(D30:D35)</f>
        <v>4552.17025257931</v>
      </c>
      <c r="E36" s="58"/>
      <c r="F36" s="62" t="n">
        <f aca="false">SUM(F30:F35)</f>
        <v>3322</v>
      </c>
      <c r="G36" s="58"/>
      <c r="H36" s="62" t="n">
        <f aca="false">SUM(H30:H35)</f>
        <v>3313</v>
      </c>
      <c r="I36" s="58"/>
      <c r="J36" s="62" t="n">
        <f aca="false">SUM(J30:J35)</f>
        <v>-3404</v>
      </c>
      <c r="K36" s="58"/>
      <c r="L36" s="62" t="n">
        <f aca="false">SUM(L30:L35)</f>
        <v>7783.17025257931</v>
      </c>
      <c r="M36" s="3"/>
      <c r="N36" s="63" t="n">
        <v>10874</v>
      </c>
      <c r="O36" s="62" t="n">
        <f aca="false">SUM(O30:O35)</f>
        <v>-14507.1515</v>
      </c>
      <c r="P36" s="61"/>
    </row>
    <row r="37" customFormat="false" ht="21" hidden="false" customHeight="true" outlineLevel="0" collapsed="false">
      <c r="A37" s="29" t="s">
        <v>35</v>
      </c>
      <c r="B37" s="13"/>
      <c r="C37" s="13"/>
      <c r="D37" s="46" t="n">
        <v>15426.1702525793</v>
      </c>
      <c r="E37" s="42"/>
      <c r="F37" s="46" t="n">
        <f aca="false">F36+D37</f>
        <v>18748.1702525793</v>
      </c>
      <c r="G37" s="42"/>
      <c r="H37" s="46" t="n">
        <f aca="false">H36+F37</f>
        <v>22061.1702525793</v>
      </c>
      <c r="I37" s="42"/>
      <c r="J37" s="46" t="n">
        <f aca="false">J36+H37</f>
        <v>18657.1702525793</v>
      </c>
      <c r="K37" s="42"/>
      <c r="L37" s="46" t="n">
        <f aca="false">J37</f>
        <v>18657.1702525793</v>
      </c>
      <c r="M37" s="43"/>
      <c r="N37" s="46" t="n">
        <v>10874</v>
      </c>
      <c r="O37" s="46" t="n">
        <f aca="false">L37+O36</f>
        <v>4150.0187525793</v>
      </c>
      <c r="P37" s="13"/>
    </row>
    <row r="38" customFormat="false" ht="2.1" hidden="false" customHeight="true" outlineLevel="0" collapsed="false">
      <c r="D38" s="33"/>
      <c r="E38" s="33"/>
      <c r="F38" s="33"/>
      <c r="G38" s="33"/>
      <c r="H38" s="33"/>
      <c r="I38" s="33"/>
      <c r="J38" s="33"/>
      <c r="K38" s="33"/>
      <c r="L38" s="33"/>
      <c r="M38" s="3"/>
      <c r="N38" s="24"/>
      <c r="O38" s="6"/>
    </row>
    <row r="39" customFormat="false" ht="17.25" hidden="true" customHeight="true" outlineLevel="0" collapsed="false">
      <c r="A39" s="56" t="s">
        <v>36</v>
      </c>
      <c r="B39" s="56"/>
      <c r="C39" s="56"/>
      <c r="D39" s="64" t="s">
        <v>37</v>
      </c>
      <c r="E39" s="65"/>
      <c r="F39" s="64" t="s">
        <v>38</v>
      </c>
      <c r="G39" s="65"/>
      <c r="H39" s="64" t="s">
        <v>39</v>
      </c>
      <c r="I39" s="65"/>
      <c r="J39" s="64" t="s">
        <v>40</v>
      </c>
      <c r="K39" s="65"/>
      <c r="L39" s="64" t="s">
        <v>41</v>
      </c>
      <c r="M39" s="65"/>
      <c r="N39" s="64" t="s">
        <v>42</v>
      </c>
      <c r="O39" s="56"/>
      <c r="P39" s="56"/>
    </row>
    <row r="40" customFormat="false" ht="12" hidden="false" customHeight="false" outlineLevel="0" collapsed="false">
      <c r="D40" s="3"/>
      <c r="E40" s="3"/>
      <c r="F40" s="3"/>
      <c r="G40" s="3"/>
      <c r="H40" s="3"/>
      <c r="I40" s="3"/>
      <c r="J40" s="3"/>
      <c r="K40" s="3"/>
      <c r="L40" s="3"/>
      <c r="M40" s="3"/>
      <c r="N40" s="6"/>
      <c r="O40" s="6"/>
    </row>
    <row r="41" customFormat="false" ht="10.5" hidden="false" customHeight="false" outlineLevel="0" collapsed="false">
      <c r="D41" s="66"/>
      <c r="E41" s="66"/>
      <c r="F41" s="66"/>
      <c r="G41" s="66"/>
      <c r="H41" s="66"/>
      <c r="I41" s="66"/>
      <c r="J41" s="66"/>
      <c r="K41" s="66"/>
      <c r="L41" s="66"/>
      <c r="M41" s="66"/>
    </row>
    <row r="44" customFormat="false" ht="10.5" hidden="false" customHeight="false" outlineLevel="0" collapsed="false">
      <c r="D44" s="67"/>
      <c r="E44" s="67"/>
      <c r="F44" s="67"/>
    </row>
    <row r="45" customFormat="false" ht="10.5" hidden="false" customHeight="false" outlineLevel="0" collapsed="false">
      <c r="D45" s="67"/>
      <c r="E45" s="67"/>
      <c r="F45" s="67"/>
    </row>
    <row r="46" customFormat="false" ht="10.5" hidden="false" customHeight="false" outlineLevel="0" collapsed="false">
      <c r="D46" s="67"/>
      <c r="E46" s="67"/>
      <c r="F46" s="67"/>
    </row>
    <row r="47" customFormat="false" ht="10.5" hidden="false" customHeight="false" outlineLevel="0" collapsed="false">
      <c r="D47" s="22"/>
      <c r="E47" s="22"/>
      <c r="F47" s="22"/>
      <c r="G47" s="22"/>
      <c r="H47" s="22"/>
      <c r="I47" s="22"/>
      <c r="J47" s="22"/>
      <c r="K47" s="22"/>
      <c r="L47" s="22"/>
      <c r="N47" s="22"/>
    </row>
    <row r="49" customFormat="false" ht="13.5" hidden="false" customHeight="true" outlineLevel="0" collapsed="false">
      <c r="A49" s="68" t="s">
        <v>43</v>
      </c>
      <c r="D49" s="28" t="n">
        <v>2500</v>
      </c>
      <c r="E49" s="69"/>
      <c r="F49" s="28" t="n">
        <v>600</v>
      </c>
      <c r="G49" s="69"/>
      <c r="H49" s="28" t="n">
        <v>3500</v>
      </c>
      <c r="I49" s="69"/>
      <c r="J49" s="28" t="n">
        <v>3000</v>
      </c>
      <c r="K49" s="69"/>
      <c r="L49" s="28" t="n">
        <v>9600</v>
      </c>
      <c r="N49" s="28" t="n">
        <v>5051</v>
      </c>
    </row>
    <row r="50" customFormat="false" ht="14.25" hidden="true" customHeight="true" outlineLevel="0" collapsed="false">
      <c r="A50" s="68" t="s">
        <v>43</v>
      </c>
      <c r="D50" s="28"/>
      <c r="E50" s="69"/>
      <c r="F50" s="28"/>
      <c r="G50" s="69"/>
      <c r="H50" s="70" t="n">
        <v>1500</v>
      </c>
      <c r="I50" s="71"/>
      <c r="J50" s="70" t="n">
        <v>1500</v>
      </c>
      <c r="K50" s="69"/>
      <c r="L50" s="28"/>
      <c r="N50" s="28"/>
    </row>
    <row r="51" customFormat="false" ht="14.25" hidden="false" customHeight="true" outlineLevel="0" collapsed="false">
      <c r="A51" s="0" t="s">
        <v>44</v>
      </c>
      <c r="D51" s="28" t="n">
        <v>5000</v>
      </c>
      <c r="E51" s="69"/>
      <c r="F51" s="28" t="n">
        <v>130000</v>
      </c>
      <c r="G51" s="69"/>
      <c r="H51" s="28" t="n">
        <v>8500</v>
      </c>
      <c r="I51" s="69"/>
      <c r="J51" s="28" t="n">
        <v>14000</v>
      </c>
      <c r="K51" s="69"/>
      <c r="L51" s="28" t="n">
        <v>157500</v>
      </c>
      <c r="N51" s="28" t="n">
        <v>14270</v>
      </c>
    </row>
    <row r="75" customFormat="false" ht="10.5" hidden="false" customHeight="false" outlineLevel="0" collapsed="false">
      <c r="H75" s="72" t="n">
        <v>2.8498</v>
      </c>
    </row>
    <row r="76" customFormat="false" ht="10.5" hidden="false" customHeight="false" outlineLevel="0" collapsed="false">
      <c r="H76" s="72" t="n">
        <v>3.4695</v>
      </c>
    </row>
    <row r="77" customFormat="false" ht="10.5" hidden="false" customHeight="false" outlineLevel="0" collapsed="false">
      <c r="H77" s="72" t="n">
        <v>4.7615</v>
      </c>
      <c r="J77" s="73" t="n">
        <v>11.0808</v>
      </c>
      <c r="L77" s="73" t="n">
        <v>3.6936</v>
      </c>
    </row>
    <row r="78" customFormat="false" ht="10.5" hidden="false" customHeight="false" outlineLevel="0" collapsed="false">
      <c r="H78" s="72" t="n">
        <v>3.968</v>
      </c>
      <c r="J78" s="73"/>
    </row>
    <row r="79" customFormat="false" ht="10.5" hidden="false" customHeight="false" outlineLevel="0" collapsed="false">
      <c r="H79" s="72" t="n">
        <v>3.6402</v>
      </c>
      <c r="J79" s="73"/>
    </row>
    <row r="80" customFormat="false" ht="10.5" hidden="false" customHeight="false" outlineLevel="0" collapsed="false">
      <c r="H80" s="72" t="n">
        <v>3.8243</v>
      </c>
      <c r="J80" s="73" t="n">
        <v>11.4325</v>
      </c>
      <c r="L80" s="73" t="n">
        <v>3.81083333333333</v>
      </c>
    </row>
  </sheetData>
  <mergeCells count="1">
    <mergeCell ref="D7:H7"/>
  </mergeCells>
  <printOptions headings="false" gridLines="false" gridLinesSet="true" horizontalCentered="false" verticalCentered="false"/>
  <pageMargins left="0.5" right="0.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selection pane="topLeft" activeCell="AH11" activeCellId="0" sqref="AH11"/>
    </sheetView>
  </sheetViews>
  <sheetFormatPr defaultColWidth="9.328125" defaultRowHeight="16.5" customHeight="true" zeroHeight="false" outlineLevelRow="0" outlineLevelCol="0"/>
  <cols>
    <col collapsed="false" customWidth="true" hidden="false" outlineLevel="0" max="1" min="1" style="74" width="2.33"/>
    <col collapsed="false" customWidth="true" hidden="false" outlineLevel="0" max="2" min="2" style="74" width="2.82"/>
    <col collapsed="false" customWidth="true" hidden="false" outlineLevel="0" max="3" min="3" style="74" width="4.82"/>
    <col collapsed="false" customWidth="true" hidden="false" outlineLevel="0" max="4" min="4" style="74" width="31.99"/>
    <col collapsed="false" customWidth="true" hidden="false" outlineLevel="0" max="5" min="5" style="74" width="3.82"/>
    <col collapsed="false" customWidth="true" hidden="true" outlineLevel="0" max="6" min="6" style="75" width="13.82"/>
    <col collapsed="false" customWidth="true" hidden="true" outlineLevel="0" max="7" min="7" style="74" width="2.82"/>
    <col collapsed="false" customWidth="true" hidden="true" outlineLevel="0" max="8" min="8" style="75" width="13.82"/>
    <col collapsed="false" customWidth="true" hidden="true" outlineLevel="0" max="9" min="9" style="74" width="2.82"/>
    <col collapsed="false" customWidth="true" hidden="true" outlineLevel="0" max="10" min="10" style="75" width="13.82"/>
    <col collapsed="false" customWidth="true" hidden="true" outlineLevel="0" max="11" min="11" style="74" width="2.82"/>
    <col collapsed="false" customWidth="true" hidden="false" outlineLevel="0" max="12" min="12" style="76" width="13.82"/>
    <col collapsed="false" customWidth="true" hidden="false" outlineLevel="0" max="13" min="13" style="74" width="2.82"/>
    <col collapsed="false" customWidth="true" hidden="true" outlineLevel="0" max="14" min="14" style="75" width="13.82"/>
    <col collapsed="false" customWidth="true" hidden="true" outlineLevel="0" max="15" min="15" style="74" width="2.82"/>
    <col collapsed="false" customWidth="true" hidden="true" outlineLevel="0" max="16" min="16" style="75" width="13.82"/>
    <col collapsed="false" customWidth="true" hidden="true" outlineLevel="0" max="17" min="17" style="74" width="2.82"/>
    <col collapsed="false" customWidth="true" hidden="true" outlineLevel="0" max="18" min="18" style="75" width="13.82"/>
    <col collapsed="false" customWidth="true" hidden="true" outlineLevel="0" max="19" min="19" style="74" width="2.82"/>
    <col collapsed="false" customWidth="true" hidden="false" outlineLevel="0" max="20" min="20" style="76" width="13.82"/>
    <col collapsed="false" customWidth="true" hidden="false" outlineLevel="0" max="21" min="21" style="74" width="2.82"/>
    <col collapsed="false" customWidth="true" hidden="false" outlineLevel="0" max="22" min="22" style="75" width="13.82"/>
    <col collapsed="false" customWidth="true" hidden="false" outlineLevel="0" max="23" min="23" style="74" width="2.82"/>
    <col collapsed="false" customWidth="true" hidden="false" outlineLevel="0" max="24" min="24" style="75" width="13.82"/>
    <col collapsed="false" customWidth="true" hidden="false" outlineLevel="0" max="25" min="25" style="74" width="2.82"/>
    <col collapsed="false" customWidth="true" hidden="false" outlineLevel="0" max="26" min="26" style="75" width="13.82"/>
    <col collapsed="false" customWidth="true" hidden="false" outlineLevel="0" max="27" min="27" style="74" width="2.82"/>
    <col collapsed="false" customWidth="true" hidden="false" outlineLevel="0" max="28" min="28" style="76" width="13.82"/>
    <col collapsed="false" customWidth="true" hidden="true" outlineLevel="0" max="29" min="29" style="74" width="3.82"/>
    <col collapsed="false" customWidth="true" hidden="true" outlineLevel="0" max="30" min="30" style="76" width="13.82"/>
    <col collapsed="false" customWidth="true" hidden="false" outlineLevel="0" max="31" min="31" style="77" width="3.16"/>
    <col collapsed="false" customWidth="true" hidden="false" outlineLevel="0" max="32" min="32" style="78" width="13.82"/>
    <col collapsed="false" customWidth="true" hidden="false" outlineLevel="0" max="33" min="33" style="77" width="3.65"/>
    <col collapsed="false" customWidth="true" hidden="false" outlineLevel="0" max="34" min="34" style="79" width="13.82"/>
    <col collapsed="false" customWidth="true" hidden="false" outlineLevel="0" max="35" min="35" style="77" width="3.99"/>
    <col collapsed="false" customWidth="true" hidden="false" outlineLevel="0" max="36" min="36" style="79" width="13.82"/>
    <col collapsed="false" customWidth="true" hidden="false" outlineLevel="0" max="37" min="37" style="77" width="3.99"/>
    <col collapsed="false" customWidth="true" hidden="false" outlineLevel="0" max="38" min="38" style="79" width="15.33"/>
    <col collapsed="false" customWidth="true" hidden="false" outlineLevel="0" max="39" min="39" style="79" width="2.33"/>
    <col collapsed="false" customWidth="true" hidden="false" outlineLevel="0" max="40" min="40" style="79" width="15.33"/>
    <col collapsed="false" customWidth="true" hidden="false" outlineLevel="0" max="41" min="41" style="79" width="2.33"/>
    <col collapsed="false" customWidth="true" hidden="false" outlineLevel="0" max="42" min="42" style="77" width="15.33"/>
    <col collapsed="false" customWidth="false" hidden="false" outlineLevel="0" max="44" min="43" style="74" width="9.33"/>
    <col collapsed="false" customWidth="true" hidden="false" outlineLevel="0" max="45" min="45" style="74" width="0.16"/>
    <col collapsed="false" customWidth="false" hidden="false" outlineLevel="0" max="257" min="46" style="74" width="9.33"/>
  </cols>
  <sheetData>
    <row r="1" customFormat="false" ht="16.5" hidden="false" customHeight="true" outlineLevel="0" collapsed="false">
      <c r="A1" s="80" t="s">
        <v>45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  <c r="IR1" s="77"/>
      <c r="IS1" s="77"/>
      <c r="IT1" s="77"/>
      <c r="IU1" s="77"/>
      <c r="IV1" s="77"/>
      <c r="IW1" s="77"/>
    </row>
    <row r="2" customFormat="false" ht="16.5" hidden="false" customHeight="true" outlineLevel="0" collapsed="false">
      <c r="A2" s="81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  <c r="IR2" s="77"/>
      <c r="IS2" s="77"/>
      <c r="IT2" s="77"/>
      <c r="IU2" s="77"/>
      <c r="IV2" s="77"/>
      <c r="IW2" s="77"/>
    </row>
    <row r="3" customFormat="false" ht="16.5" hidden="false" customHeight="true" outlineLevel="0" collapsed="false">
      <c r="A3" s="81" t="s">
        <v>47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  <c r="IW3" s="77"/>
    </row>
    <row r="4" customFormat="false" ht="16.5" hidden="false" customHeight="true" outlineLevel="0" collapsed="false">
      <c r="B4" s="82"/>
      <c r="D4" s="82"/>
      <c r="E4" s="82"/>
      <c r="F4" s="83"/>
      <c r="G4" s="82"/>
      <c r="H4" s="83"/>
      <c r="I4" s="82"/>
      <c r="J4" s="83"/>
      <c r="K4" s="82"/>
      <c r="L4" s="84"/>
      <c r="M4" s="82"/>
      <c r="N4" s="83"/>
      <c r="O4" s="82"/>
      <c r="P4" s="83"/>
      <c r="Q4" s="82"/>
      <c r="R4" s="83"/>
      <c r="S4" s="82"/>
      <c r="T4" s="84"/>
      <c r="U4" s="82"/>
      <c r="V4" s="83"/>
      <c r="W4" s="82"/>
      <c r="X4" s="83"/>
      <c r="Y4" s="82"/>
      <c r="Z4" s="83"/>
      <c r="AA4" s="82"/>
      <c r="AB4" s="84"/>
      <c r="AC4" s="82"/>
      <c r="AD4" s="84"/>
      <c r="AF4" s="85"/>
      <c r="AG4" s="74"/>
      <c r="AH4" s="86"/>
      <c r="AI4" s="74"/>
      <c r="AJ4" s="86"/>
    </row>
    <row r="5" customFormat="false" ht="16.5" hidden="false" customHeight="true" outlineLevel="0" collapsed="false">
      <c r="B5" s="82"/>
      <c r="D5" s="82"/>
      <c r="E5" s="87"/>
      <c r="F5" s="83"/>
      <c r="G5" s="87"/>
      <c r="H5" s="83"/>
      <c r="I5" s="87"/>
      <c r="J5" s="83"/>
      <c r="K5" s="87"/>
      <c r="L5" s="84"/>
      <c r="M5" s="87"/>
      <c r="N5" s="83"/>
      <c r="O5" s="87"/>
      <c r="P5" s="83"/>
      <c r="Q5" s="87"/>
      <c r="R5" s="83"/>
      <c r="S5" s="87"/>
      <c r="T5" s="84"/>
      <c r="U5" s="87"/>
      <c r="V5" s="83"/>
      <c r="W5" s="87"/>
      <c r="X5" s="83"/>
      <c r="Y5" s="87"/>
      <c r="Z5" s="83"/>
      <c r="AA5" s="87"/>
      <c r="AB5" s="84"/>
      <c r="AC5" s="87"/>
      <c r="AD5" s="84"/>
      <c r="AF5" s="85"/>
      <c r="AG5" s="74"/>
      <c r="AH5" s="86"/>
      <c r="AI5" s="74"/>
      <c r="AJ5" s="86"/>
      <c r="AP5" s="88" t="s">
        <v>48</v>
      </c>
    </row>
    <row r="6" customFormat="false" ht="16.5" hidden="false" customHeight="true" outlineLevel="0" collapsed="false">
      <c r="B6" s="89"/>
      <c r="C6" s="90"/>
      <c r="D6" s="89"/>
      <c r="E6" s="91"/>
      <c r="F6" s="92" t="s">
        <v>49</v>
      </c>
      <c r="G6" s="91"/>
      <c r="H6" s="92" t="s">
        <v>50</v>
      </c>
      <c r="I6" s="91"/>
      <c r="J6" s="92" t="s">
        <v>51</v>
      </c>
      <c r="K6" s="91"/>
      <c r="L6" s="88" t="s">
        <v>7</v>
      </c>
      <c r="M6" s="91"/>
      <c r="N6" s="92" t="s">
        <v>52</v>
      </c>
      <c r="O6" s="91"/>
      <c r="P6" s="92" t="s">
        <v>53</v>
      </c>
      <c r="Q6" s="91"/>
      <c r="R6" s="92" t="s">
        <v>54</v>
      </c>
      <c r="S6" s="91"/>
      <c r="T6" s="88" t="s">
        <v>8</v>
      </c>
      <c r="U6" s="91"/>
      <c r="V6" s="92" t="s">
        <v>55</v>
      </c>
      <c r="W6" s="91"/>
      <c r="X6" s="92" t="s">
        <v>56</v>
      </c>
      <c r="Y6" s="91"/>
      <c r="Z6" s="92" t="s">
        <v>57</v>
      </c>
      <c r="AA6" s="91"/>
      <c r="AB6" s="88" t="s">
        <v>9</v>
      </c>
      <c r="AC6" s="91"/>
      <c r="AD6" s="88" t="s">
        <v>58</v>
      </c>
      <c r="AE6" s="93"/>
      <c r="AF6" s="94" t="s">
        <v>59</v>
      </c>
      <c r="AG6" s="87"/>
      <c r="AH6" s="95" t="s">
        <v>60</v>
      </c>
      <c r="AI6" s="87"/>
      <c r="AJ6" s="95" t="s">
        <v>61</v>
      </c>
      <c r="AK6" s="93"/>
      <c r="AL6" s="88" t="s">
        <v>10</v>
      </c>
      <c r="AM6" s="96"/>
      <c r="AN6" s="88" t="s">
        <v>62</v>
      </c>
      <c r="AO6" s="88"/>
      <c r="AP6" s="88" t="s">
        <v>63</v>
      </c>
    </row>
    <row r="7" customFormat="false" ht="16.5" hidden="false" customHeight="true" outlineLevel="0" collapsed="false">
      <c r="B7" s="97" t="s">
        <v>64</v>
      </c>
      <c r="C7" s="97"/>
      <c r="D7" s="97"/>
      <c r="E7" s="91"/>
      <c r="F7" s="98" t="s">
        <v>11</v>
      </c>
      <c r="G7" s="91"/>
      <c r="H7" s="98" t="s">
        <v>11</v>
      </c>
      <c r="I7" s="91"/>
      <c r="J7" s="98" t="s">
        <v>11</v>
      </c>
      <c r="K7" s="91"/>
      <c r="L7" s="99" t="s">
        <v>11</v>
      </c>
      <c r="M7" s="91"/>
      <c r="N7" s="98" t="s">
        <v>11</v>
      </c>
      <c r="O7" s="91"/>
      <c r="P7" s="98" t="s">
        <v>11</v>
      </c>
      <c r="Q7" s="91"/>
      <c r="R7" s="98" t="s">
        <v>11</v>
      </c>
      <c r="S7" s="91"/>
      <c r="T7" s="99" t="s">
        <v>11</v>
      </c>
      <c r="U7" s="91"/>
      <c r="V7" s="98" t="s">
        <v>11</v>
      </c>
      <c r="W7" s="91"/>
      <c r="X7" s="98" t="s">
        <v>11</v>
      </c>
      <c r="Y7" s="91"/>
      <c r="Z7" s="98" t="s">
        <v>11</v>
      </c>
      <c r="AA7" s="91"/>
      <c r="AB7" s="99" t="s">
        <v>11</v>
      </c>
      <c r="AC7" s="91"/>
      <c r="AD7" s="99" t="s">
        <v>11</v>
      </c>
      <c r="AF7" s="100" t="s">
        <v>11</v>
      </c>
      <c r="AG7" s="74"/>
      <c r="AH7" s="101" t="s">
        <v>4</v>
      </c>
      <c r="AI7" s="74"/>
      <c r="AJ7" s="101" t="s">
        <v>4</v>
      </c>
      <c r="AL7" s="99" t="s">
        <v>4</v>
      </c>
      <c r="AM7" s="88"/>
      <c r="AN7" s="99" t="s">
        <v>4</v>
      </c>
      <c r="AO7" s="88"/>
      <c r="AP7" s="99" t="s">
        <v>11</v>
      </c>
    </row>
    <row r="8" customFormat="false" ht="16.5" hidden="false" customHeight="true" outlineLevel="0" collapsed="false">
      <c r="B8" s="102" t="s">
        <v>65</v>
      </c>
      <c r="C8" s="103"/>
      <c r="D8" s="103"/>
      <c r="F8" s="83"/>
      <c r="H8" s="83"/>
      <c r="J8" s="83"/>
      <c r="L8" s="84"/>
      <c r="N8" s="83"/>
      <c r="P8" s="83"/>
      <c r="R8" s="83"/>
      <c r="T8" s="84"/>
      <c r="V8" s="83"/>
      <c r="X8" s="83"/>
      <c r="Z8" s="83"/>
      <c r="AB8" s="84"/>
      <c r="AD8" s="84"/>
      <c r="AF8" s="85"/>
      <c r="AG8" s="74"/>
      <c r="AH8" s="86"/>
      <c r="AI8" s="74"/>
      <c r="AJ8" s="86"/>
      <c r="AP8" s="84"/>
    </row>
    <row r="9" customFormat="false" ht="16.5" hidden="false" customHeight="true" outlineLevel="0" collapsed="false">
      <c r="C9" s="102" t="s">
        <v>66</v>
      </c>
      <c r="D9" s="104"/>
      <c r="E9" s="105"/>
      <c r="F9" s="106" t="n">
        <v>7714</v>
      </c>
      <c r="G9" s="105"/>
      <c r="H9" s="106" t="n">
        <v>8538</v>
      </c>
      <c r="I9" s="105"/>
      <c r="J9" s="106" t="n">
        <v>6079</v>
      </c>
      <c r="K9" s="105"/>
      <c r="L9" s="107" t="n">
        <f aca="false">SUM(F9:J9)</f>
        <v>22331</v>
      </c>
      <c r="M9" s="105"/>
      <c r="N9" s="106" t="n">
        <v>5317</v>
      </c>
      <c r="O9" s="105"/>
      <c r="P9" s="106" t="n">
        <v>6528</v>
      </c>
      <c r="Q9" s="105"/>
      <c r="R9" s="106" t="n">
        <v>10194</v>
      </c>
      <c r="S9" s="105"/>
      <c r="T9" s="107" t="n">
        <f aca="false">SUM(N9:R9)</f>
        <v>22039</v>
      </c>
      <c r="U9" s="105"/>
      <c r="V9" s="106" t="n">
        <v>7590</v>
      </c>
      <c r="W9" s="105"/>
      <c r="X9" s="106" t="n">
        <v>4510</v>
      </c>
      <c r="Y9" s="105"/>
      <c r="Z9" s="106" t="n">
        <v>6615</v>
      </c>
      <c r="AA9" s="105"/>
      <c r="AB9" s="107" t="n">
        <f aca="false">SUM(V9:Z9)</f>
        <v>18715</v>
      </c>
      <c r="AC9" s="105"/>
      <c r="AD9" s="108" t="n">
        <f aca="false">+L9+T9+AB9</f>
        <v>63085</v>
      </c>
      <c r="AF9" s="109" t="n">
        <v>2970</v>
      </c>
      <c r="AG9" s="110"/>
      <c r="AH9" s="111" t="n">
        <v>7000</v>
      </c>
      <c r="AI9" s="110"/>
      <c r="AJ9" s="111" t="n">
        <v>6000</v>
      </c>
      <c r="AK9" s="112"/>
      <c r="AL9" s="113" t="n">
        <f aca="false">SUM(AF9:AK9)</f>
        <v>15970</v>
      </c>
      <c r="AM9" s="113"/>
      <c r="AN9" s="113" t="n">
        <f aca="false">L9+T9+AB9+AL9</f>
        <v>79055</v>
      </c>
      <c r="AP9" s="108" t="n">
        <f aca="false">77248-2605</f>
        <v>74643</v>
      </c>
    </row>
    <row r="10" customFormat="false" ht="16.5" hidden="false" customHeight="true" outlineLevel="0" collapsed="false">
      <c r="C10" s="102" t="s">
        <v>67</v>
      </c>
      <c r="D10" s="104"/>
      <c r="E10" s="105"/>
      <c r="F10" s="114" t="n">
        <v>10486</v>
      </c>
      <c r="G10" s="105"/>
      <c r="H10" s="114" t="n">
        <v>9730</v>
      </c>
      <c r="I10" s="105"/>
      <c r="J10" s="114" t="n">
        <v>10829</v>
      </c>
      <c r="K10" s="105"/>
      <c r="L10" s="115" t="n">
        <f aca="false">SUM(F10:J10)</f>
        <v>31045</v>
      </c>
      <c r="M10" s="105"/>
      <c r="N10" s="114" t="n">
        <v>10036</v>
      </c>
      <c r="O10" s="105"/>
      <c r="P10" s="114" t="n">
        <v>11280</v>
      </c>
      <c r="Q10" s="105"/>
      <c r="R10" s="114" t="n">
        <v>10680</v>
      </c>
      <c r="S10" s="105"/>
      <c r="T10" s="115" t="n">
        <f aca="false">SUM(N10:R10)</f>
        <v>31996</v>
      </c>
      <c r="U10" s="105"/>
      <c r="V10" s="114" t="n">
        <v>10637</v>
      </c>
      <c r="W10" s="105"/>
      <c r="X10" s="114" t="n">
        <v>10811</v>
      </c>
      <c r="Y10" s="105"/>
      <c r="Z10" s="114" t="n">
        <v>11100</v>
      </c>
      <c r="AA10" s="105"/>
      <c r="AB10" s="115" t="n">
        <f aca="false">SUM(V10:Z10)</f>
        <v>32548</v>
      </c>
      <c r="AC10" s="105"/>
      <c r="AD10" s="116" t="n">
        <f aca="false">+L10+T10+AB10</f>
        <v>95589</v>
      </c>
      <c r="AF10" s="85" t="n">
        <v>9077</v>
      </c>
      <c r="AG10" s="74"/>
      <c r="AH10" s="86" t="n">
        <f aca="false">10500-300</f>
        <v>10200</v>
      </c>
      <c r="AI10" s="74"/>
      <c r="AJ10" s="86" t="n">
        <v>10500</v>
      </c>
      <c r="AL10" s="79" t="n">
        <f aca="false">SUM(AF10:AK10)</f>
        <v>29777</v>
      </c>
      <c r="AN10" s="79" t="n">
        <f aca="false">L10+T10+AB10+AL10</f>
        <v>125366</v>
      </c>
      <c r="AP10" s="116" t="n">
        <f aca="false">136703</f>
        <v>136703</v>
      </c>
    </row>
    <row r="11" customFormat="false" ht="16.5" hidden="false" customHeight="true" outlineLevel="0" collapsed="false">
      <c r="C11" s="102" t="s">
        <v>68</v>
      </c>
      <c r="D11" s="104"/>
      <c r="E11" s="105"/>
      <c r="F11" s="114" t="n">
        <v>486</v>
      </c>
      <c r="G11" s="105"/>
      <c r="H11" s="114" t="n">
        <v>488</v>
      </c>
      <c r="I11" s="105"/>
      <c r="J11" s="114" t="n">
        <v>388</v>
      </c>
      <c r="K11" s="105"/>
      <c r="L11" s="115" t="n">
        <f aca="false">SUM(F11:J11)</f>
        <v>1362</v>
      </c>
      <c r="M11" s="105"/>
      <c r="N11" s="114" t="n">
        <v>225</v>
      </c>
      <c r="O11" s="105"/>
      <c r="P11" s="114" t="n">
        <v>459</v>
      </c>
      <c r="Q11" s="105"/>
      <c r="R11" s="114" t="n">
        <v>481</v>
      </c>
      <c r="S11" s="105"/>
      <c r="T11" s="115" t="n">
        <f aca="false">SUM(N11:R11)</f>
        <v>1165</v>
      </c>
      <c r="U11" s="105"/>
      <c r="V11" s="114" t="n">
        <v>859</v>
      </c>
      <c r="W11" s="105"/>
      <c r="X11" s="114" t="n">
        <v>617</v>
      </c>
      <c r="Y11" s="105"/>
      <c r="Z11" s="114" t="n">
        <v>535</v>
      </c>
      <c r="AA11" s="105"/>
      <c r="AB11" s="115" t="n">
        <f aca="false">SUM(V11:Z11)</f>
        <v>2011</v>
      </c>
      <c r="AC11" s="105"/>
      <c r="AD11" s="116" t="n">
        <f aca="false">+L11+T11+AB11</f>
        <v>4538</v>
      </c>
      <c r="AF11" s="85" t="n">
        <v>232</v>
      </c>
      <c r="AG11" s="74"/>
      <c r="AH11" s="86" t="n">
        <f aca="false">250+100</f>
        <v>350</v>
      </c>
      <c r="AI11" s="74"/>
      <c r="AJ11" s="86" t="n">
        <f aca="false">250+100</f>
        <v>350</v>
      </c>
      <c r="AL11" s="79" t="n">
        <f aca="false">SUM(AF11:AK11)</f>
        <v>932</v>
      </c>
      <c r="AN11" s="79" t="n">
        <f aca="false">L11+T11+AB11+AL11</f>
        <v>5470</v>
      </c>
      <c r="AP11" s="116" t="n">
        <f aca="false">6045-49</f>
        <v>5996</v>
      </c>
    </row>
    <row r="12" customFormat="false" ht="16.5" hidden="false" customHeight="true" outlineLevel="0" collapsed="false">
      <c r="B12" s="102"/>
      <c r="C12" s="103" t="s">
        <v>69</v>
      </c>
      <c r="D12" s="103"/>
      <c r="E12" s="105"/>
      <c r="F12" s="114" t="n">
        <v>0</v>
      </c>
      <c r="G12" s="105"/>
      <c r="H12" s="114" t="n">
        <v>0</v>
      </c>
      <c r="I12" s="105"/>
      <c r="J12" s="114" t="n">
        <v>0</v>
      </c>
      <c r="K12" s="105"/>
      <c r="L12" s="115" t="n">
        <f aca="false">SUM(F12:J12)</f>
        <v>0</v>
      </c>
      <c r="M12" s="105"/>
      <c r="N12" s="114" t="n">
        <v>0</v>
      </c>
      <c r="O12" s="105"/>
      <c r="P12" s="114" t="n">
        <v>0</v>
      </c>
      <c r="Q12" s="105"/>
      <c r="R12" s="114" t="n">
        <v>0</v>
      </c>
      <c r="S12" s="105"/>
      <c r="T12" s="115" t="n">
        <f aca="false">SUM(N12:R12)</f>
        <v>0</v>
      </c>
      <c r="U12" s="105"/>
      <c r="V12" s="114" t="n">
        <v>6104</v>
      </c>
      <c r="W12" s="105"/>
      <c r="X12" s="114" t="n">
        <v>5790</v>
      </c>
      <c r="Y12" s="105"/>
      <c r="Z12" s="114" t="n">
        <v>5930</v>
      </c>
      <c r="AA12" s="105"/>
      <c r="AB12" s="115" t="n">
        <f aca="false">SUM(V12:Z12)</f>
        <v>17824</v>
      </c>
      <c r="AC12" s="105"/>
      <c r="AD12" s="116" t="n">
        <f aca="false">+L12+T12+AB12</f>
        <v>17824</v>
      </c>
      <c r="AF12" s="85" t="n">
        <v>5259</v>
      </c>
      <c r="AG12" s="74"/>
      <c r="AH12" s="117" t="n">
        <v>4805</v>
      </c>
      <c r="AI12" s="74"/>
      <c r="AJ12" s="117" t="n">
        <f aca="false">3100-583+500+1372+392</f>
        <v>4781</v>
      </c>
      <c r="AL12" s="79" t="n">
        <f aca="false">SUM(AF12:AK12)</f>
        <v>14845</v>
      </c>
      <c r="AN12" s="79" t="n">
        <f aca="false">L12+T12+AB12+AL12</f>
        <v>32669</v>
      </c>
      <c r="AP12" s="116" t="n">
        <v>0</v>
      </c>
    </row>
    <row r="13" customFormat="false" ht="16.5" hidden="false" customHeight="true" outlineLevel="0" collapsed="false">
      <c r="B13" s="102"/>
      <c r="C13" s="103" t="s">
        <v>70</v>
      </c>
      <c r="D13" s="103"/>
      <c r="E13" s="105"/>
      <c r="F13" s="114" t="n">
        <v>0</v>
      </c>
      <c r="G13" s="105"/>
      <c r="H13" s="114" t="n">
        <v>0</v>
      </c>
      <c r="I13" s="105"/>
      <c r="J13" s="114" t="n">
        <v>0</v>
      </c>
      <c r="K13" s="105"/>
      <c r="L13" s="115" t="n">
        <f aca="false">SUM(F13:J13)</f>
        <v>0</v>
      </c>
      <c r="M13" s="105"/>
      <c r="N13" s="114" t="n">
        <v>0</v>
      </c>
      <c r="O13" s="105"/>
      <c r="P13" s="114" t="n">
        <v>0</v>
      </c>
      <c r="Q13" s="105"/>
      <c r="R13" s="114" t="n">
        <v>0</v>
      </c>
      <c r="S13" s="105"/>
      <c r="T13" s="115" t="n">
        <f aca="false">SUM(N13:R13)</f>
        <v>0</v>
      </c>
      <c r="U13" s="105"/>
      <c r="V13" s="114" t="n">
        <v>1352</v>
      </c>
      <c r="W13" s="105"/>
      <c r="X13" s="114" t="n">
        <v>1410</v>
      </c>
      <c r="Y13" s="105"/>
      <c r="Z13" s="114" t="n">
        <v>1303</v>
      </c>
      <c r="AA13" s="105"/>
      <c r="AB13" s="115" t="n">
        <f aca="false">SUM(V13:Z13)</f>
        <v>4065</v>
      </c>
      <c r="AC13" s="105"/>
      <c r="AD13" s="116" t="n">
        <f aca="false">+L13+T13+AB13</f>
        <v>4065</v>
      </c>
      <c r="AF13" s="85" t="n">
        <v>1480</v>
      </c>
      <c r="AG13" s="74"/>
      <c r="AH13" s="117" t="n">
        <v>1352</v>
      </c>
      <c r="AI13" s="74"/>
      <c r="AJ13" s="118" t="n">
        <f aca="false">500+87+77</f>
        <v>664</v>
      </c>
      <c r="AL13" s="79" t="n">
        <f aca="false">SUM(AF13:AK13)</f>
        <v>3496</v>
      </c>
      <c r="AN13" s="79" t="n">
        <f aca="false">L13+T13+AB13+AL13</f>
        <v>7561</v>
      </c>
      <c r="AP13" s="116" t="n">
        <v>0</v>
      </c>
    </row>
    <row r="14" customFormat="false" ht="16.5" hidden="false" customHeight="true" outlineLevel="0" collapsed="false">
      <c r="C14" s="102" t="s">
        <v>71</v>
      </c>
      <c r="D14" s="104"/>
      <c r="E14" s="105"/>
      <c r="F14" s="114" t="n">
        <f aca="false">907+835+229</f>
        <v>1971</v>
      </c>
      <c r="G14" s="105"/>
      <c r="H14" s="114" t="n">
        <f aca="false">863+339+295</f>
        <v>1497</v>
      </c>
      <c r="I14" s="105"/>
      <c r="J14" s="114" t="n">
        <f aca="false">964+902-182</f>
        <v>1684</v>
      </c>
      <c r="K14" s="105"/>
      <c r="L14" s="115" t="n">
        <f aca="false">SUM(F14:J14)</f>
        <v>5152</v>
      </c>
      <c r="M14" s="105"/>
      <c r="N14" s="114" t="n">
        <f aca="false">552+729+220</f>
        <v>1501</v>
      </c>
      <c r="O14" s="105"/>
      <c r="P14" s="114" t="n">
        <f aca="false">794+853+244</f>
        <v>1891</v>
      </c>
      <c r="Q14" s="105"/>
      <c r="R14" s="114" t="n">
        <f aca="false">717+875-670</f>
        <v>922</v>
      </c>
      <c r="S14" s="105"/>
      <c r="T14" s="115" t="n">
        <f aca="false">SUM(N14:R14)</f>
        <v>4314</v>
      </c>
      <c r="U14" s="105"/>
      <c r="V14" s="114" t="n">
        <f aca="false">701-199+98</f>
        <v>600</v>
      </c>
      <c r="W14" s="105"/>
      <c r="X14" s="114" t="n">
        <f aca="false">702-195+1403</f>
        <v>1910</v>
      </c>
      <c r="Y14" s="105"/>
      <c r="Z14" s="114" t="n">
        <f aca="false">753+89-662</f>
        <v>180</v>
      </c>
      <c r="AA14" s="105"/>
      <c r="AB14" s="115" t="n">
        <f aca="false">SUM(V14:Z14)</f>
        <v>2690</v>
      </c>
      <c r="AC14" s="105"/>
      <c r="AD14" s="116" t="n">
        <f aca="false">+L14+T14+AB14</f>
        <v>12156</v>
      </c>
      <c r="AF14" s="85" t="n">
        <f aca="false">884-63-242</f>
        <v>579</v>
      </c>
      <c r="AG14" s="74"/>
      <c r="AH14" s="86" t="n">
        <f aca="false">800-75-800</f>
        <v>-75</v>
      </c>
      <c r="AI14" s="74"/>
      <c r="AJ14" s="86" t="n">
        <f aca="false">825+350</f>
        <v>1175</v>
      </c>
      <c r="AL14" s="79" t="n">
        <f aca="false">SUM(AF14:AK14)</f>
        <v>1679</v>
      </c>
      <c r="AN14" s="79" t="n">
        <f aca="false">L14+T14+AB14+AL14</f>
        <v>13835</v>
      </c>
      <c r="AP14" s="116" t="n">
        <v>20481</v>
      </c>
    </row>
    <row r="15" customFormat="false" ht="16.5" hidden="false" customHeight="true" outlineLevel="0" collapsed="false">
      <c r="B15" s="102" t="s">
        <v>72</v>
      </c>
      <c r="C15" s="103"/>
      <c r="D15" s="104"/>
      <c r="E15" s="105"/>
      <c r="F15" s="98" t="n">
        <v>69</v>
      </c>
      <c r="G15" s="105"/>
      <c r="H15" s="98" t="n">
        <v>45</v>
      </c>
      <c r="I15" s="105"/>
      <c r="J15" s="98" t="n">
        <v>50</v>
      </c>
      <c r="K15" s="105"/>
      <c r="L15" s="115" t="n">
        <f aca="false">SUM(F15:J15)</f>
        <v>164</v>
      </c>
      <c r="M15" s="105"/>
      <c r="N15" s="98" t="n">
        <v>45</v>
      </c>
      <c r="O15" s="105"/>
      <c r="P15" s="98" t="n">
        <v>45</v>
      </c>
      <c r="Q15" s="105"/>
      <c r="R15" s="98" t="n">
        <v>45</v>
      </c>
      <c r="S15" s="105"/>
      <c r="T15" s="115" t="n">
        <f aca="false">SUM(N15:R15)</f>
        <v>135</v>
      </c>
      <c r="U15" s="105"/>
      <c r="V15" s="98" t="n">
        <v>45</v>
      </c>
      <c r="W15" s="105"/>
      <c r="X15" s="98" t="n">
        <v>90</v>
      </c>
      <c r="Y15" s="105"/>
      <c r="Z15" s="98" t="n">
        <v>45</v>
      </c>
      <c r="AA15" s="105"/>
      <c r="AB15" s="115" t="n">
        <f aca="false">SUM(V15:Z15)</f>
        <v>180</v>
      </c>
      <c r="AC15" s="105"/>
      <c r="AD15" s="99" t="n">
        <f aca="false">+L15+T15+AB15</f>
        <v>479</v>
      </c>
      <c r="AF15" s="119" t="n">
        <v>0</v>
      </c>
      <c r="AG15" s="120"/>
      <c r="AH15" s="121" t="n">
        <v>0</v>
      </c>
      <c r="AI15" s="120"/>
      <c r="AJ15" s="121" t="n">
        <v>0</v>
      </c>
      <c r="AL15" s="122" t="n">
        <f aca="false">SUM(AF15:AK15)</f>
        <v>0</v>
      </c>
      <c r="AN15" s="79" t="n">
        <f aca="false">L15+T15+AB15+AL15</f>
        <v>479</v>
      </c>
      <c r="AP15" s="99" t="n">
        <f aca="false">711</f>
        <v>711</v>
      </c>
    </row>
    <row r="16" customFormat="false" ht="16.5" hidden="false" customHeight="true" outlineLevel="0" collapsed="false">
      <c r="B16" s="102" t="s">
        <v>73</v>
      </c>
      <c r="C16" s="103"/>
      <c r="D16" s="123"/>
      <c r="F16" s="124" t="n">
        <f aca="false">SUM(F9:F15)</f>
        <v>20726</v>
      </c>
      <c r="H16" s="124" t="n">
        <f aca="false">SUM(H9:H15)</f>
        <v>20298</v>
      </c>
      <c r="J16" s="124" t="n">
        <f aca="false">SUM(J9:J15)</f>
        <v>19030</v>
      </c>
      <c r="L16" s="125" t="n">
        <f aca="false">SUM(L9:L15)</f>
        <v>60054</v>
      </c>
      <c r="N16" s="124" t="n">
        <f aca="false">SUM(N9:N15)</f>
        <v>17124</v>
      </c>
      <c r="P16" s="124" t="n">
        <f aca="false">SUM(P9:P15)</f>
        <v>20203</v>
      </c>
      <c r="R16" s="124" t="n">
        <f aca="false">SUM(R9:R15)</f>
        <v>22322</v>
      </c>
      <c r="T16" s="125" t="n">
        <f aca="false">SUM(T9:T15)</f>
        <v>59649</v>
      </c>
      <c r="V16" s="124" t="n">
        <f aca="false">SUM(V9:V15)</f>
        <v>27187</v>
      </c>
      <c r="X16" s="124" t="n">
        <f aca="false">SUM(X9:X15)</f>
        <v>25138</v>
      </c>
      <c r="Z16" s="124" t="n">
        <f aca="false">SUM(Z9:Z15)</f>
        <v>25708</v>
      </c>
      <c r="AB16" s="125" t="n">
        <f aca="false">SUM(AB9:AB15)</f>
        <v>78033</v>
      </c>
      <c r="AD16" s="125" t="n">
        <f aca="false">SUM(AD9:AD15)</f>
        <v>197736</v>
      </c>
      <c r="AF16" s="124" t="n">
        <f aca="false">SUM(AF9:AF15)</f>
        <v>19597</v>
      </c>
      <c r="AG16" s="74"/>
      <c r="AH16" s="124" t="n">
        <f aca="false">SUM(AH9:AH15)</f>
        <v>23632</v>
      </c>
      <c r="AI16" s="74"/>
      <c r="AJ16" s="124" t="n">
        <f aca="false">SUM(AJ9:AJ15)</f>
        <v>23470</v>
      </c>
      <c r="AL16" s="125" t="n">
        <f aca="false">SUM(AL9:AL15)</f>
        <v>66699</v>
      </c>
      <c r="AN16" s="125" t="n">
        <f aca="false">SUM(AN9:AN15)</f>
        <v>264435</v>
      </c>
      <c r="AP16" s="125" t="n">
        <f aca="false">SUM(AP9:AP15)</f>
        <v>238534</v>
      </c>
    </row>
    <row r="17" customFormat="false" ht="16.5" hidden="false" customHeight="true" outlineLevel="0" collapsed="false">
      <c r="B17" s="102"/>
      <c r="C17" s="103"/>
      <c r="D17" s="123"/>
      <c r="F17" s="126"/>
      <c r="H17" s="126"/>
      <c r="J17" s="126"/>
      <c r="L17" s="127"/>
      <c r="N17" s="126"/>
      <c r="P17" s="126"/>
      <c r="R17" s="126"/>
      <c r="T17" s="127"/>
      <c r="V17" s="126"/>
      <c r="X17" s="126"/>
      <c r="Z17" s="126"/>
      <c r="AB17" s="127"/>
      <c r="AD17" s="127"/>
      <c r="AF17" s="85"/>
      <c r="AG17" s="74"/>
      <c r="AH17" s="86"/>
      <c r="AI17" s="74"/>
      <c r="AJ17" s="86"/>
      <c r="AP17" s="127"/>
    </row>
    <row r="18" customFormat="false" ht="16.5" hidden="false" customHeight="true" outlineLevel="0" collapsed="false">
      <c r="B18" s="102"/>
      <c r="C18" s="103"/>
      <c r="D18" s="123"/>
      <c r="F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</row>
    <row r="19" customFormat="false" ht="16.5" hidden="false" customHeight="true" outlineLevel="0" collapsed="false">
      <c r="B19" s="102" t="s">
        <v>74</v>
      </c>
      <c r="C19" s="103"/>
      <c r="D19" s="123"/>
      <c r="F19" s="83"/>
      <c r="H19" s="83"/>
      <c r="J19" s="83"/>
      <c r="L19" s="84"/>
      <c r="N19" s="83"/>
      <c r="P19" s="83"/>
      <c r="R19" s="83"/>
      <c r="T19" s="84"/>
      <c r="V19" s="83"/>
      <c r="X19" s="83"/>
      <c r="Z19" s="83"/>
      <c r="AB19" s="84"/>
      <c r="AD19" s="84"/>
      <c r="AF19" s="85"/>
      <c r="AG19" s="74"/>
      <c r="AH19" s="86"/>
      <c r="AI19" s="74"/>
      <c r="AJ19" s="86"/>
      <c r="AP19" s="84"/>
    </row>
    <row r="20" customFormat="false" ht="16.5" hidden="false" customHeight="true" outlineLevel="0" collapsed="false">
      <c r="B20" s="103"/>
      <c r="C20" s="103" t="s">
        <v>75</v>
      </c>
      <c r="D20" s="123"/>
      <c r="E20" s="105"/>
      <c r="F20" s="128" t="n">
        <v>12893</v>
      </c>
      <c r="G20" s="105"/>
      <c r="H20" s="128" t="n">
        <v>12951</v>
      </c>
      <c r="I20" s="105"/>
      <c r="J20" s="128" t="n">
        <v>13212</v>
      </c>
      <c r="K20" s="105"/>
      <c r="L20" s="115" t="n">
        <f aca="false">SUM(F20:J20)</f>
        <v>39056</v>
      </c>
      <c r="M20" s="105"/>
      <c r="N20" s="128" t="n">
        <v>12776</v>
      </c>
      <c r="O20" s="105"/>
      <c r="P20" s="128" t="n">
        <v>12480</v>
      </c>
      <c r="Q20" s="105"/>
      <c r="R20" s="128" t="n">
        <v>13915</v>
      </c>
      <c r="S20" s="105"/>
      <c r="T20" s="115" t="n">
        <f aca="false">SUM(N20:R20)</f>
        <v>39171</v>
      </c>
      <c r="U20" s="105"/>
      <c r="V20" s="128" t="n">
        <v>13587</v>
      </c>
      <c r="W20" s="105"/>
      <c r="X20" s="128" t="n">
        <v>12406</v>
      </c>
      <c r="Y20" s="105"/>
      <c r="Z20" s="128" t="n">
        <v>14186</v>
      </c>
      <c r="AA20" s="105"/>
      <c r="AB20" s="115" t="n">
        <f aca="false">SUM(V20:Z20)</f>
        <v>40179</v>
      </c>
      <c r="AC20" s="105"/>
      <c r="AD20" s="116" t="n">
        <f aca="false">+L20+T20+AB20</f>
        <v>118406</v>
      </c>
      <c r="AF20" s="85" t="n">
        <f aca="false">18393-3677-300-250-213</f>
        <v>13953</v>
      </c>
      <c r="AG20" s="74"/>
      <c r="AH20" s="86" t="n">
        <f aca="false">16500-3600-300-100-300</f>
        <v>12200</v>
      </c>
      <c r="AI20" s="74"/>
      <c r="AJ20" s="86" t="n">
        <f aca="false">16500-3600-300-100-300</f>
        <v>12200</v>
      </c>
      <c r="AL20" s="79" t="n">
        <f aca="false">SUM(AF20:AK20)</f>
        <v>38353</v>
      </c>
      <c r="AN20" s="79" t="n">
        <f aca="false">L20+T20+AB20+AL20</f>
        <v>156759</v>
      </c>
      <c r="AP20" s="116" t="n">
        <f aca="false">161090-750</f>
        <v>160340</v>
      </c>
    </row>
    <row r="21" customFormat="false" ht="16.5" hidden="false" customHeight="true" outlineLevel="0" collapsed="false">
      <c r="B21" s="103"/>
      <c r="C21" s="103" t="s">
        <v>76</v>
      </c>
      <c r="D21" s="123"/>
      <c r="E21" s="105"/>
      <c r="F21" s="128"/>
      <c r="G21" s="105"/>
      <c r="H21" s="128"/>
      <c r="I21" s="105"/>
      <c r="J21" s="128"/>
      <c r="K21" s="105"/>
      <c r="L21" s="129"/>
      <c r="M21" s="105"/>
      <c r="N21" s="128"/>
      <c r="O21" s="105"/>
      <c r="P21" s="128"/>
      <c r="Q21" s="105"/>
      <c r="R21" s="128"/>
      <c r="S21" s="105"/>
      <c r="T21" s="129"/>
      <c r="U21" s="105"/>
      <c r="V21" s="128" t="n">
        <v>3492</v>
      </c>
      <c r="W21" s="105"/>
      <c r="X21" s="128" t="n">
        <v>3404</v>
      </c>
      <c r="Y21" s="105"/>
      <c r="Z21" s="128" t="n">
        <v>3725</v>
      </c>
      <c r="AA21" s="105"/>
      <c r="AB21" s="115" t="n">
        <f aca="false">SUM(V21:Z21)</f>
        <v>10621</v>
      </c>
      <c r="AC21" s="105"/>
      <c r="AD21" s="116" t="n">
        <f aca="false">+L21+T21+AB21</f>
        <v>10621</v>
      </c>
      <c r="AF21" s="85" t="n">
        <v>3677</v>
      </c>
      <c r="AG21" s="74"/>
      <c r="AH21" s="86" t="n">
        <v>3400</v>
      </c>
      <c r="AI21" s="74"/>
      <c r="AJ21" s="86" t="n">
        <v>3400</v>
      </c>
      <c r="AL21" s="79" t="n">
        <f aca="false">SUM(AF21:AK21)</f>
        <v>10477</v>
      </c>
      <c r="AN21" s="79" t="n">
        <f aca="false">L21+T21+AB21+AL21</f>
        <v>21098</v>
      </c>
      <c r="AP21" s="116"/>
    </row>
    <row r="22" customFormat="false" ht="16.5" hidden="false" customHeight="true" outlineLevel="0" collapsed="false">
      <c r="B22" s="103"/>
      <c r="C22" s="103" t="s">
        <v>77</v>
      </c>
      <c r="D22" s="123"/>
      <c r="F22" s="130" t="n">
        <v>2794</v>
      </c>
      <c r="H22" s="130" t="n">
        <v>2882</v>
      </c>
      <c r="J22" s="130" t="n">
        <v>2831</v>
      </c>
      <c r="L22" s="99" t="n">
        <f aca="false">SUM(F22:J22)</f>
        <v>8507</v>
      </c>
      <c r="N22" s="130" t="n">
        <v>2806</v>
      </c>
      <c r="P22" s="130" t="n">
        <v>2813</v>
      </c>
      <c r="R22" s="130" t="n">
        <v>2771</v>
      </c>
      <c r="T22" s="99" t="n">
        <f aca="false">SUM(N22:R22)</f>
        <v>8390</v>
      </c>
      <c r="V22" s="130" t="n">
        <v>3186</v>
      </c>
      <c r="X22" s="130" t="n">
        <v>3216</v>
      </c>
      <c r="Z22" s="130" t="n">
        <v>3196</v>
      </c>
      <c r="AB22" s="99" t="n">
        <f aca="false">SUM(V22:Z22)</f>
        <v>9598</v>
      </c>
      <c r="AD22" s="131" t="n">
        <f aca="false">+L22+T22+AB22</f>
        <v>26495</v>
      </c>
      <c r="AF22" s="132" t="n">
        <v>3171</v>
      </c>
      <c r="AG22" s="74"/>
      <c r="AH22" s="132" t="n">
        <v>3171</v>
      </c>
      <c r="AI22" s="74"/>
      <c r="AJ22" s="132" t="n">
        <v>3171</v>
      </c>
      <c r="AL22" s="133" t="n">
        <f aca="false">SUM(AF22:AK22)</f>
        <v>9513</v>
      </c>
      <c r="AN22" s="133" t="n">
        <f aca="false">L22+T22+AB22+AL22</f>
        <v>36008</v>
      </c>
      <c r="AP22" s="131" t="n">
        <f aca="false">33868</f>
        <v>33868</v>
      </c>
    </row>
    <row r="23" customFormat="false" ht="16.5" hidden="false" customHeight="true" outlineLevel="0" collapsed="false">
      <c r="B23" s="102"/>
      <c r="C23" s="103"/>
      <c r="D23" s="123"/>
      <c r="F23" s="134" t="n">
        <f aca="false">ROUND(SUM(F20:F22),0)</f>
        <v>15687</v>
      </c>
      <c r="H23" s="134" t="n">
        <f aca="false">ROUND(SUM(H20:H22),0)</f>
        <v>15833</v>
      </c>
      <c r="J23" s="134" t="n">
        <f aca="false">ROUND(SUM(J20:J22),0)</f>
        <v>16043</v>
      </c>
      <c r="L23" s="135" t="n">
        <f aca="false">ROUND(SUM(L20:L22),0)</f>
        <v>47563</v>
      </c>
      <c r="N23" s="134" t="n">
        <f aca="false">ROUND(SUM(N20:N22),0)</f>
        <v>15582</v>
      </c>
      <c r="P23" s="134" t="n">
        <f aca="false">ROUND(SUM(P20:P22),0)</f>
        <v>15293</v>
      </c>
      <c r="R23" s="134" t="n">
        <f aca="false">ROUND(SUM(R20:R22),0)</f>
        <v>16686</v>
      </c>
      <c r="T23" s="135" t="n">
        <f aca="false">ROUND(SUM(T20:T22),0)</f>
        <v>47561</v>
      </c>
      <c r="V23" s="134" t="n">
        <f aca="false">ROUND(SUM(V20:V22),0)</f>
        <v>20265</v>
      </c>
      <c r="X23" s="134" t="n">
        <f aca="false">ROUND(SUM(X20:X22),0)</f>
        <v>19026</v>
      </c>
      <c r="Z23" s="134" t="n">
        <f aca="false">ROUND(SUM(Z20:Z22),0)</f>
        <v>21107</v>
      </c>
      <c r="AB23" s="135" t="n">
        <f aca="false">ROUND(SUM(AB20:AB22),0)</f>
        <v>60398</v>
      </c>
      <c r="AD23" s="135" t="n">
        <f aca="false">ROUND(SUM(AD20:AD22),0)</f>
        <v>155522</v>
      </c>
      <c r="AF23" s="134" t="n">
        <f aca="false">ROUND(SUM(AF20:AF22),0)</f>
        <v>20801</v>
      </c>
      <c r="AG23" s="74"/>
      <c r="AH23" s="134" t="n">
        <f aca="false">ROUND(SUM(AH20:AH22),0)</f>
        <v>18771</v>
      </c>
      <c r="AI23" s="74"/>
      <c r="AJ23" s="134" t="n">
        <f aca="false">ROUND(SUM(AJ20:AJ22),0)</f>
        <v>18771</v>
      </c>
      <c r="AL23" s="135" t="n">
        <f aca="false">ROUND(SUM(AL20:AL22),0)</f>
        <v>58343</v>
      </c>
      <c r="AN23" s="135" t="n">
        <f aca="false">ROUND(SUM(AN20:AN22),0)</f>
        <v>213865</v>
      </c>
      <c r="AP23" s="135" t="n">
        <f aca="false">ROUND(SUM(AP20:AP22),0)</f>
        <v>194208</v>
      </c>
    </row>
    <row r="24" customFormat="false" ht="16.5" hidden="false" customHeight="true" outlineLevel="0" collapsed="false">
      <c r="B24" s="103"/>
      <c r="C24" s="103"/>
      <c r="D24" s="123"/>
      <c r="F24" s="83"/>
      <c r="H24" s="83"/>
      <c r="J24" s="83"/>
      <c r="L24" s="84"/>
      <c r="N24" s="83"/>
      <c r="P24" s="83"/>
      <c r="R24" s="83"/>
      <c r="T24" s="84"/>
      <c r="V24" s="83"/>
      <c r="X24" s="83"/>
      <c r="Z24" s="83"/>
      <c r="AB24" s="84"/>
      <c r="AD24" s="84"/>
      <c r="AF24" s="85"/>
      <c r="AG24" s="74"/>
      <c r="AH24" s="86"/>
      <c r="AI24" s="74"/>
      <c r="AJ24" s="86"/>
      <c r="AP24" s="84"/>
    </row>
    <row r="25" customFormat="false" ht="16.5" hidden="false" customHeight="true" outlineLevel="0" collapsed="false">
      <c r="B25" s="102" t="s">
        <v>78</v>
      </c>
      <c r="C25" s="103"/>
      <c r="D25" s="123"/>
      <c r="F25" s="136" t="n">
        <f aca="false">ROUND(F16-F23,0)</f>
        <v>5039</v>
      </c>
      <c r="H25" s="136" t="n">
        <f aca="false">ROUND(H16-H23,0)</f>
        <v>4465</v>
      </c>
      <c r="J25" s="136" t="n">
        <f aca="false">ROUND(J16-J23,0)</f>
        <v>2987</v>
      </c>
      <c r="L25" s="137" t="n">
        <f aca="false">ROUND(L16-L23,0)</f>
        <v>12491</v>
      </c>
      <c r="N25" s="136" t="n">
        <f aca="false">ROUND(N16-N23,0)</f>
        <v>1542</v>
      </c>
      <c r="P25" s="136" t="n">
        <f aca="false">ROUND(P16-P23,0)</f>
        <v>4910</v>
      </c>
      <c r="R25" s="136" t="n">
        <f aca="false">ROUND(R16-R23,0)</f>
        <v>5636</v>
      </c>
      <c r="T25" s="137" t="n">
        <f aca="false">ROUND(T16-T23,0)</f>
        <v>12088</v>
      </c>
      <c r="V25" s="136" t="n">
        <f aca="false">ROUND(V16-V23,0)</f>
        <v>6922</v>
      </c>
      <c r="X25" s="136" t="n">
        <f aca="false">ROUND(X16-X23,0)</f>
        <v>6112</v>
      </c>
      <c r="Z25" s="136" t="n">
        <f aca="false">ROUND(Z16-Z23,0)</f>
        <v>4601</v>
      </c>
      <c r="AB25" s="137" t="n">
        <f aca="false">ROUND(AB16-AB23,0)</f>
        <v>17635</v>
      </c>
      <c r="AD25" s="137" t="n">
        <f aca="false">ROUND(AD16-AD23,0)</f>
        <v>42214</v>
      </c>
      <c r="AF25" s="136" t="n">
        <f aca="false">ROUND(AF16-AF23,0)</f>
        <v>-1204</v>
      </c>
      <c r="AG25" s="74"/>
      <c r="AH25" s="136" t="n">
        <f aca="false">ROUND(AH16-AH23,0)</f>
        <v>4861</v>
      </c>
      <c r="AI25" s="74"/>
      <c r="AJ25" s="136" t="n">
        <f aca="false">ROUND(AJ16-AJ23,0)</f>
        <v>4699</v>
      </c>
      <c r="AL25" s="137" t="n">
        <f aca="false">ROUND(AL16-AL23,0)</f>
        <v>8356</v>
      </c>
      <c r="AN25" s="137" t="n">
        <f aca="false">ROUND(AN16-AN23,0)</f>
        <v>50570</v>
      </c>
      <c r="AP25" s="137" t="n">
        <f aca="false">ROUND(AP16-AP23,0)</f>
        <v>44326</v>
      </c>
    </row>
    <row r="26" customFormat="false" ht="16.5" hidden="false" customHeight="true" outlineLevel="0" collapsed="false">
      <c r="B26" s="102"/>
      <c r="C26" s="103"/>
      <c r="D26" s="123"/>
      <c r="F26" s="126"/>
      <c r="H26" s="126"/>
      <c r="J26" s="126"/>
      <c r="L26" s="127"/>
      <c r="N26" s="126"/>
      <c r="P26" s="126"/>
      <c r="R26" s="126"/>
      <c r="T26" s="127"/>
      <c r="V26" s="126"/>
      <c r="X26" s="126"/>
      <c r="Z26" s="126"/>
      <c r="AB26" s="127"/>
      <c r="AD26" s="127"/>
      <c r="AF26" s="85"/>
      <c r="AG26" s="74"/>
      <c r="AH26" s="86"/>
      <c r="AI26" s="74"/>
      <c r="AJ26" s="86"/>
      <c r="AP26" s="127"/>
    </row>
    <row r="27" customFormat="false" ht="16.5" hidden="false" customHeight="true" outlineLevel="0" collapsed="false">
      <c r="B27" s="102" t="s">
        <v>79</v>
      </c>
      <c r="C27" s="103"/>
      <c r="D27" s="123"/>
      <c r="F27" s="83"/>
      <c r="H27" s="83"/>
      <c r="J27" s="83"/>
      <c r="L27" s="84"/>
      <c r="N27" s="83"/>
      <c r="P27" s="83"/>
      <c r="R27" s="83"/>
      <c r="T27" s="84"/>
      <c r="V27" s="83"/>
      <c r="X27" s="83"/>
      <c r="Z27" s="83"/>
      <c r="AB27" s="84"/>
      <c r="AD27" s="84"/>
      <c r="AF27" s="85"/>
      <c r="AG27" s="74"/>
      <c r="AH27" s="86"/>
      <c r="AI27" s="74"/>
      <c r="AJ27" s="86"/>
      <c r="AP27" s="84"/>
    </row>
    <row r="28" customFormat="false" ht="16.5" hidden="false" customHeight="true" outlineLevel="0" collapsed="false">
      <c r="B28" s="103"/>
      <c r="C28" s="102" t="s">
        <v>80</v>
      </c>
      <c r="D28" s="123"/>
      <c r="F28" s="128" t="n">
        <v>-2092</v>
      </c>
      <c r="H28" s="128" t="n">
        <v>-2379</v>
      </c>
      <c r="J28" s="128" t="n">
        <v>-2395</v>
      </c>
      <c r="L28" s="115" t="n">
        <f aca="false">SUM(F28:J28)</f>
        <v>-6866</v>
      </c>
      <c r="N28" s="128" t="n">
        <v>-2536</v>
      </c>
      <c r="P28" s="128" t="n">
        <v>-2559</v>
      </c>
      <c r="R28" s="128" t="n">
        <v>-2886</v>
      </c>
      <c r="T28" s="115" t="n">
        <f aca="false">SUM(N28:R28)</f>
        <v>-7981</v>
      </c>
      <c r="V28" s="128" t="n">
        <v>-2762</v>
      </c>
      <c r="X28" s="128" t="n">
        <v>-2849</v>
      </c>
      <c r="Z28" s="128" t="n">
        <v>-2894</v>
      </c>
      <c r="AB28" s="115" t="n">
        <f aca="false">SUM(V28:Z28)</f>
        <v>-8505</v>
      </c>
      <c r="AD28" s="116" t="n">
        <f aca="false">+L28+T28+AB28</f>
        <v>-23352</v>
      </c>
      <c r="AF28" s="85" t="n">
        <v>-2282</v>
      </c>
      <c r="AG28" s="74"/>
      <c r="AH28" s="86" t="n">
        <f aca="false">-2600-150</f>
        <v>-2750</v>
      </c>
      <c r="AI28" s="74"/>
      <c r="AJ28" s="86" t="n">
        <f aca="false">-2600-150</f>
        <v>-2750</v>
      </c>
      <c r="AL28" s="79" t="n">
        <f aca="false">SUM(AF28:AK28)</f>
        <v>-7782</v>
      </c>
      <c r="AN28" s="79" t="n">
        <f aca="false">L28+T28+AB28+AL28</f>
        <v>-31134</v>
      </c>
      <c r="AP28" s="116" t="n">
        <f aca="false">-28780</f>
        <v>-28780</v>
      </c>
    </row>
    <row r="29" customFormat="false" ht="16.5" hidden="false" customHeight="true" outlineLevel="0" collapsed="false">
      <c r="B29" s="103"/>
      <c r="C29" s="102" t="s">
        <v>81</v>
      </c>
      <c r="D29" s="123"/>
      <c r="F29" s="128" t="n">
        <v>71</v>
      </c>
      <c r="H29" s="128" t="n">
        <v>55</v>
      </c>
      <c r="J29" s="128" t="n">
        <v>-482</v>
      </c>
      <c r="L29" s="115" t="n">
        <f aca="false">SUM(F29:J29)</f>
        <v>-356</v>
      </c>
      <c r="N29" s="128" t="n">
        <v>310</v>
      </c>
      <c r="P29" s="128" t="n">
        <v>-89</v>
      </c>
      <c r="R29" s="128" t="n">
        <v>-195</v>
      </c>
      <c r="T29" s="115" t="n">
        <f aca="false">SUM(N29:R29)</f>
        <v>26</v>
      </c>
      <c r="V29" s="128" t="n">
        <v>-1002</v>
      </c>
      <c r="X29" s="128" t="n">
        <v>-438</v>
      </c>
      <c r="Z29" s="128" t="n">
        <v>-427</v>
      </c>
      <c r="AB29" s="115" t="n">
        <f aca="false">SUM(V29:Z29)</f>
        <v>-1867</v>
      </c>
      <c r="AD29" s="131" t="n">
        <f aca="false">+L29+T29+AB29</f>
        <v>-2197</v>
      </c>
      <c r="AF29" s="85" t="n">
        <v>-137</v>
      </c>
      <c r="AG29" s="74"/>
      <c r="AH29" s="86" t="n">
        <v>-200</v>
      </c>
      <c r="AI29" s="74"/>
      <c r="AJ29" s="86" t="n">
        <v>-200</v>
      </c>
      <c r="AL29" s="79" t="n">
        <f aca="false">SUM(AF29:AK29)</f>
        <v>-537</v>
      </c>
      <c r="AN29" s="79" t="n">
        <f aca="false">L29+T29+AB29+AL29</f>
        <v>-2734</v>
      </c>
      <c r="AP29" s="131" t="n">
        <f aca="false">-2344</f>
        <v>-2344</v>
      </c>
    </row>
    <row r="30" customFormat="false" ht="16.5" hidden="false" customHeight="true" outlineLevel="0" collapsed="false">
      <c r="B30" s="103"/>
      <c r="C30" s="103"/>
      <c r="D30" s="123"/>
      <c r="F30" s="124" t="n">
        <f aca="false">ROUND(SUM(F28:F29),0)</f>
        <v>-2021</v>
      </c>
      <c r="H30" s="124" t="n">
        <f aca="false">ROUND(SUM(H28:H29),0)</f>
        <v>-2324</v>
      </c>
      <c r="J30" s="124" t="n">
        <f aca="false">ROUND(SUM(J28:J29),0)</f>
        <v>-2877</v>
      </c>
      <c r="L30" s="125" t="n">
        <f aca="false">ROUND(SUM(L28:L29),0)</f>
        <v>-7222</v>
      </c>
      <c r="N30" s="124" t="n">
        <f aca="false">ROUND(SUM(N28:N29),0)</f>
        <v>-2226</v>
      </c>
      <c r="P30" s="124" t="n">
        <f aca="false">ROUND(SUM(P28:P29),0)</f>
        <v>-2648</v>
      </c>
      <c r="R30" s="124" t="n">
        <f aca="false">ROUND(SUM(R28:R29),0)</f>
        <v>-3081</v>
      </c>
      <c r="T30" s="125" t="n">
        <f aca="false">ROUND(SUM(T28:T29),0)</f>
        <v>-7955</v>
      </c>
      <c r="V30" s="124" t="n">
        <f aca="false">ROUND(SUM(V28:V29),0)</f>
        <v>-3764</v>
      </c>
      <c r="X30" s="124" t="n">
        <f aca="false">ROUND(SUM(X28:X29),0)</f>
        <v>-3287</v>
      </c>
      <c r="Z30" s="124" t="n">
        <f aca="false">ROUND(SUM(Z28:Z29),0)</f>
        <v>-3321</v>
      </c>
      <c r="AB30" s="125" t="n">
        <f aca="false">ROUND(SUM(AB28:AB29),0)</f>
        <v>-10372</v>
      </c>
      <c r="AD30" s="125" t="n">
        <f aca="false">ROUND(SUM(AD28:AD29),0)</f>
        <v>-25549</v>
      </c>
      <c r="AF30" s="124" t="n">
        <f aca="false">ROUND(SUM(AF28:AF29),0)</f>
        <v>-2419</v>
      </c>
      <c r="AG30" s="74"/>
      <c r="AH30" s="124" t="n">
        <f aca="false">ROUND(SUM(AH28:AH29),0)</f>
        <v>-2950</v>
      </c>
      <c r="AI30" s="74"/>
      <c r="AJ30" s="124" t="n">
        <f aca="false">ROUND(SUM(AJ28:AJ29),0)</f>
        <v>-2950</v>
      </c>
      <c r="AL30" s="125" t="n">
        <f aca="false">ROUND(SUM(AL28:AL29),0)</f>
        <v>-8319</v>
      </c>
      <c r="AN30" s="125" t="n">
        <f aca="false">ROUND(SUM(AN28:AN29),0)</f>
        <v>-33868</v>
      </c>
      <c r="AP30" s="125" t="n">
        <f aca="false">ROUND(SUM(AP28:AP29),0)</f>
        <v>-31124</v>
      </c>
    </row>
    <row r="31" customFormat="false" ht="16.5" hidden="false" customHeight="true" outlineLevel="0" collapsed="false">
      <c r="B31" s="103"/>
      <c r="C31" s="103"/>
      <c r="D31" s="123"/>
      <c r="F31" s="126"/>
      <c r="H31" s="126"/>
      <c r="J31" s="126"/>
      <c r="L31" s="127"/>
      <c r="N31" s="126"/>
      <c r="P31" s="126"/>
      <c r="R31" s="126"/>
      <c r="T31" s="127"/>
      <c r="V31" s="126"/>
      <c r="X31" s="126"/>
      <c r="Z31" s="126"/>
      <c r="AB31" s="127"/>
      <c r="AD31" s="127"/>
      <c r="AF31" s="85"/>
      <c r="AG31" s="74"/>
      <c r="AH31" s="86"/>
      <c r="AI31" s="74"/>
      <c r="AJ31" s="86"/>
      <c r="AP31" s="127"/>
    </row>
    <row r="32" customFormat="false" ht="16.5" hidden="true" customHeight="true" outlineLevel="0" collapsed="false">
      <c r="B32" s="102" t="s">
        <v>82</v>
      </c>
      <c r="C32" s="103"/>
      <c r="D32" s="123"/>
      <c r="F32" s="126"/>
      <c r="H32" s="126"/>
      <c r="J32" s="126"/>
      <c r="L32" s="127"/>
      <c r="N32" s="126"/>
      <c r="P32" s="126"/>
      <c r="R32" s="126"/>
      <c r="T32" s="127"/>
      <c r="V32" s="126"/>
      <c r="X32" s="126"/>
      <c r="Z32" s="126"/>
      <c r="AB32" s="127"/>
      <c r="AD32" s="127"/>
      <c r="AF32" s="85"/>
      <c r="AG32" s="74"/>
      <c r="AH32" s="86"/>
      <c r="AI32" s="74"/>
      <c r="AJ32" s="86"/>
      <c r="AP32" s="127"/>
    </row>
    <row r="33" customFormat="false" ht="16.5" hidden="true" customHeight="true" outlineLevel="0" collapsed="false">
      <c r="A33" s="110"/>
      <c r="B33" s="138"/>
      <c r="C33" s="138" t="s">
        <v>83</v>
      </c>
      <c r="D33" s="106"/>
      <c r="E33" s="139"/>
      <c r="F33" s="140" t="n">
        <f aca="false">ROUND(F25+F30,0)</f>
        <v>3018</v>
      </c>
      <c r="G33" s="141"/>
      <c r="H33" s="140" t="n">
        <f aca="false">ROUND(H25+H30,0)</f>
        <v>2141</v>
      </c>
      <c r="I33" s="141"/>
      <c r="J33" s="140" t="n">
        <f aca="false">ROUND(J25+J30,0)</f>
        <v>110</v>
      </c>
      <c r="K33" s="141"/>
      <c r="L33" s="142" t="n">
        <f aca="false">ROUND(L25+L30,0)</f>
        <v>5269</v>
      </c>
      <c r="M33" s="141"/>
      <c r="N33" s="140" t="n">
        <f aca="false">ROUND(N25+N30,0)</f>
        <v>-684</v>
      </c>
      <c r="O33" s="141"/>
      <c r="P33" s="140" t="n">
        <f aca="false">ROUND(P25+P30,0)</f>
        <v>2262</v>
      </c>
      <c r="Q33" s="141"/>
      <c r="R33" s="140" t="n">
        <f aca="false">ROUND(R25+R30,0)</f>
        <v>2555</v>
      </c>
      <c r="S33" s="141"/>
      <c r="T33" s="142" t="n">
        <f aca="false">ROUND(T25+T30,0)</f>
        <v>4133</v>
      </c>
      <c r="U33" s="141"/>
      <c r="V33" s="140" t="n">
        <f aca="false">ROUND(V25+V30,0)</f>
        <v>3158</v>
      </c>
      <c r="W33" s="141"/>
      <c r="X33" s="140" t="n">
        <f aca="false">ROUND(X25+X30,0)</f>
        <v>2825</v>
      </c>
      <c r="Y33" s="141"/>
      <c r="Z33" s="140" t="n">
        <f aca="false">ROUND(Z25+Z30,0)</f>
        <v>1280</v>
      </c>
      <c r="AA33" s="141"/>
      <c r="AB33" s="142" t="n">
        <f aca="false">ROUND(AB25+AB30,0)</f>
        <v>7263</v>
      </c>
      <c r="AC33" s="141"/>
      <c r="AD33" s="142" t="n">
        <f aca="false">ROUND(AD25+AD30,0)</f>
        <v>16665</v>
      </c>
      <c r="AE33" s="143"/>
      <c r="AF33" s="140" t="n">
        <f aca="false">ROUND(AF25+AF30,0)</f>
        <v>-3623</v>
      </c>
      <c r="AG33" s="144"/>
      <c r="AH33" s="140" t="n">
        <f aca="false">ROUND(AH25+AH30,0)</f>
        <v>1911</v>
      </c>
      <c r="AI33" s="144"/>
      <c r="AJ33" s="140" t="n">
        <f aca="false">ROUND(AJ25+AJ30,0)</f>
        <v>1749</v>
      </c>
      <c r="AK33" s="143"/>
      <c r="AL33" s="142" t="n">
        <f aca="false">ROUND(AL25+AL30,0)</f>
        <v>37</v>
      </c>
      <c r="AM33" s="142"/>
      <c r="AN33" s="142" t="n">
        <f aca="false">ROUND(AN25+AN30,0)</f>
        <v>16702</v>
      </c>
      <c r="AO33" s="142"/>
      <c r="AP33" s="142" t="n">
        <f aca="false">ROUND(AP25+AP30,0)</f>
        <v>13202</v>
      </c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  <c r="HJ33" s="110"/>
      <c r="HK33" s="110"/>
      <c r="HL33" s="110"/>
      <c r="HM33" s="110"/>
      <c r="HN33" s="110"/>
      <c r="HO33" s="110"/>
      <c r="HP33" s="110"/>
      <c r="HQ33" s="110"/>
      <c r="HR33" s="110"/>
      <c r="HS33" s="110"/>
      <c r="HT33" s="110"/>
      <c r="HU33" s="110"/>
      <c r="HV33" s="110"/>
      <c r="HW33" s="110"/>
      <c r="HX33" s="110"/>
      <c r="HY33" s="110"/>
      <c r="HZ33" s="110"/>
      <c r="IA33" s="110"/>
      <c r="IB33" s="110"/>
      <c r="IC33" s="110"/>
      <c r="ID33" s="110"/>
      <c r="IE33" s="110"/>
      <c r="IF33" s="110"/>
      <c r="IG33" s="110"/>
      <c r="IH33" s="110"/>
      <c r="II33" s="110"/>
      <c r="IJ33" s="110"/>
      <c r="IK33" s="110"/>
      <c r="IL33" s="110"/>
      <c r="IM33" s="110"/>
      <c r="IN33" s="110"/>
      <c r="IO33" s="110"/>
      <c r="IP33" s="110"/>
      <c r="IQ33" s="110"/>
      <c r="IR33" s="110"/>
      <c r="IS33" s="110"/>
      <c r="IT33" s="110"/>
      <c r="IU33" s="110"/>
      <c r="IV33" s="110"/>
      <c r="IW33" s="110"/>
    </row>
    <row r="34" customFormat="false" ht="16.5" hidden="true" customHeight="true" outlineLevel="0" collapsed="false">
      <c r="E34" s="145"/>
      <c r="F34" s="140"/>
      <c r="G34" s="141"/>
      <c r="H34" s="140"/>
      <c r="I34" s="141"/>
      <c r="J34" s="140"/>
      <c r="K34" s="141"/>
      <c r="L34" s="142"/>
      <c r="M34" s="141"/>
      <c r="N34" s="140"/>
      <c r="O34" s="141"/>
      <c r="P34" s="140"/>
      <c r="Q34" s="141"/>
      <c r="R34" s="140"/>
      <c r="S34" s="141"/>
      <c r="T34" s="142"/>
      <c r="U34" s="141"/>
      <c r="V34" s="140"/>
      <c r="W34" s="141"/>
      <c r="X34" s="140"/>
      <c r="Y34" s="141"/>
      <c r="Z34" s="140"/>
      <c r="AA34" s="141"/>
      <c r="AB34" s="142"/>
      <c r="AC34" s="141"/>
      <c r="AD34" s="142"/>
      <c r="AE34" s="143"/>
      <c r="AF34" s="146"/>
      <c r="AG34" s="144"/>
      <c r="AH34" s="140"/>
      <c r="AI34" s="144"/>
      <c r="AJ34" s="140"/>
      <c r="AK34" s="143"/>
      <c r="AL34" s="142"/>
      <c r="AM34" s="142"/>
      <c r="AN34" s="142"/>
      <c r="AO34" s="142"/>
      <c r="AP34" s="142"/>
    </row>
    <row r="35" customFormat="false" ht="16.5" hidden="true" customHeight="true" outlineLevel="0" collapsed="false">
      <c r="B35" s="102"/>
      <c r="C35" s="103"/>
      <c r="D35" s="123"/>
      <c r="E35" s="145"/>
      <c r="F35" s="140"/>
      <c r="G35" s="141"/>
      <c r="H35" s="140"/>
      <c r="I35" s="141"/>
      <c r="J35" s="140"/>
      <c r="K35" s="141"/>
      <c r="L35" s="142"/>
      <c r="M35" s="141"/>
      <c r="N35" s="140"/>
      <c r="O35" s="141"/>
      <c r="P35" s="140"/>
      <c r="Q35" s="141"/>
      <c r="R35" s="140"/>
      <c r="S35" s="141"/>
      <c r="T35" s="142"/>
      <c r="U35" s="141"/>
      <c r="V35" s="140"/>
      <c r="W35" s="141"/>
      <c r="X35" s="140"/>
      <c r="Y35" s="141"/>
      <c r="Z35" s="140"/>
      <c r="AA35" s="141"/>
      <c r="AB35" s="142"/>
      <c r="AC35" s="141"/>
      <c r="AD35" s="142"/>
      <c r="AE35" s="143"/>
      <c r="AF35" s="146"/>
      <c r="AG35" s="144"/>
      <c r="AH35" s="140"/>
      <c r="AI35" s="144"/>
      <c r="AJ35" s="140"/>
      <c r="AK35" s="143"/>
      <c r="AL35" s="142"/>
      <c r="AM35" s="142"/>
      <c r="AN35" s="142"/>
      <c r="AO35" s="142"/>
      <c r="AP35" s="142"/>
    </row>
    <row r="36" customFormat="false" ht="16.5" hidden="true" customHeight="true" outlineLevel="0" collapsed="false">
      <c r="B36" s="102" t="s">
        <v>84</v>
      </c>
      <c r="C36" s="102"/>
      <c r="D36" s="123"/>
      <c r="F36" s="147" t="n">
        <v>0</v>
      </c>
      <c r="G36" s="144"/>
      <c r="H36" s="147" t="n">
        <v>0</v>
      </c>
      <c r="I36" s="144"/>
      <c r="J36" s="147" t="n">
        <v>0</v>
      </c>
      <c r="K36" s="144"/>
      <c r="L36" s="148" t="n">
        <v>0</v>
      </c>
      <c r="M36" s="144"/>
      <c r="N36" s="147" t="n">
        <v>0</v>
      </c>
      <c r="O36" s="144"/>
      <c r="P36" s="147" t="n">
        <v>0</v>
      </c>
      <c r="Q36" s="144"/>
      <c r="R36" s="147" t="n">
        <v>0</v>
      </c>
      <c r="S36" s="144"/>
      <c r="T36" s="148" t="n">
        <v>0</v>
      </c>
      <c r="U36" s="144"/>
      <c r="V36" s="147" t="n">
        <v>0</v>
      </c>
      <c r="W36" s="144"/>
      <c r="X36" s="147" t="n">
        <v>0</v>
      </c>
      <c r="Y36" s="144"/>
      <c r="Z36" s="147" t="n">
        <v>0</v>
      </c>
      <c r="AA36" s="144"/>
      <c r="AB36" s="148" t="n">
        <v>0</v>
      </c>
      <c r="AC36" s="144"/>
      <c r="AD36" s="148" t="n">
        <v>0</v>
      </c>
      <c r="AE36" s="143"/>
      <c r="AF36" s="147" t="n">
        <v>0</v>
      </c>
      <c r="AG36" s="144"/>
      <c r="AH36" s="147" t="n">
        <v>0</v>
      </c>
      <c r="AI36" s="144"/>
      <c r="AJ36" s="147" t="n">
        <v>0</v>
      </c>
      <c r="AK36" s="143"/>
      <c r="AL36" s="149" t="n">
        <f aca="false">SUM(AF36:AJ36)</f>
        <v>0</v>
      </c>
      <c r="AM36" s="142"/>
      <c r="AN36" s="149" t="n">
        <f aca="false">L36+T36+AB36+AL36</f>
        <v>0</v>
      </c>
      <c r="AO36" s="142"/>
      <c r="AP36" s="148" t="n">
        <v>0</v>
      </c>
    </row>
    <row r="37" customFormat="false" ht="16.5" hidden="true" customHeight="true" outlineLevel="0" collapsed="false">
      <c r="B37" s="102"/>
      <c r="C37" s="102"/>
      <c r="D37" s="123"/>
      <c r="F37" s="140"/>
      <c r="G37" s="144"/>
      <c r="H37" s="140"/>
      <c r="I37" s="144"/>
      <c r="J37" s="140"/>
      <c r="K37" s="144"/>
      <c r="L37" s="142"/>
      <c r="M37" s="144"/>
      <c r="N37" s="140"/>
      <c r="O37" s="144"/>
      <c r="P37" s="140"/>
      <c r="Q37" s="144"/>
      <c r="R37" s="140"/>
      <c r="S37" s="144"/>
      <c r="T37" s="142"/>
      <c r="U37" s="144"/>
      <c r="V37" s="140"/>
      <c r="W37" s="144"/>
      <c r="X37" s="140"/>
      <c r="Y37" s="144"/>
      <c r="Z37" s="140"/>
      <c r="AA37" s="144"/>
      <c r="AB37" s="142"/>
      <c r="AC37" s="144"/>
      <c r="AD37" s="142"/>
      <c r="AE37" s="143"/>
      <c r="AF37" s="146"/>
      <c r="AG37" s="144"/>
      <c r="AH37" s="140"/>
      <c r="AI37" s="144"/>
      <c r="AJ37" s="140"/>
      <c r="AK37" s="143"/>
      <c r="AL37" s="142"/>
      <c r="AM37" s="142"/>
      <c r="AN37" s="142"/>
      <c r="AO37" s="142"/>
      <c r="AP37" s="142"/>
    </row>
    <row r="38" customFormat="false" ht="16.5" hidden="true" customHeight="true" outlineLevel="0" collapsed="false">
      <c r="B38" s="102" t="s">
        <v>85</v>
      </c>
      <c r="C38" s="103"/>
      <c r="D38" s="123"/>
      <c r="E38" s="91"/>
      <c r="F38" s="140" t="n">
        <f aca="false">SUM(F33:F36)</f>
        <v>3018</v>
      </c>
      <c r="G38" s="141"/>
      <c r="H38" s="140" t="n">
        <f aca="false">SUM(H33:H36)</f>
        <v>2141</v>
      </c>
      <c r="I38" s="141"/>
      <c r="J38" s="140" t="n">
        <f aca="false">SUM(J33:J36)</f>
        <v>110</v>
      </c>
      <c r="K38" s="141"/>
      <c r="L38" s="142" t="n">
        <f aca="false">SUM(L33:L36)</f>
        <v>5269</v>
      </c>
      <c r="M38" s="141"/>
      <c r="N38" s="140" t="n">
        <f aca="false">SUM(N33:N36)</f>
        <v>-684</v>
      </c>
      <c r="O38" s="141"/>
      <c r="P38" s="140" t="n">
        <f aca="false">SUM(P33:P36)</f>
        <v>2262</v>
      </c>
      <c r="Q38" s="141"/>
      <c r="R38" s="140" t="n">
        <f aca="false">SUM(R33:R36)</f>
        <v>2555</v>
      </c>
      <c r="S38" s="141"/>
      <c r="T38" s="142" t="n">
        <f aca="false">SUM(T33:T36)</f>
        <v>4133</v>
      </c>
      <c r="U38" s="141"/>
      <c r="V38" s="140" t="n">
        <f aca="false">SUM(V33:V36)</f>
        <v>3158</v>
      </c>
      <c r="W38" s="141"/>
      <c r="X38" s="140" t="n">
        <f aca="false">SUM(X33:X36)</f>
        <v>2825</v>
      </c>
      <c r="Y38" s="141"/>
      <c r="Z38" s="140" t="n">
        <f aca="false">SUM(Z33:Z36)</f>
        <v>1280</v>
      </c>
      <c r="AA38" s="141"/>
      <c r="AB38" s="142" t="n">
        <f aca="false">SUM(AB33:AB36)</f>
        <v>7263</v>
      </c>
      <c r="AC38" s="141"/>
      <c r="AD38" s="142" t="n">
        <f aca="false">SUM(AD33:AD36)</f>
        <v>16665</v>
      </c>
      <c r="AE38" s="143"/>
      <c r="AF38" s="140" t="n">
        <f aca="false">SUM(AF33:AF36)</f>
        <v>-3623</v>
      </c>
      <c r="AG38" s="144"/>
      <c r="AH38" s="140" t="n">
        <f aca="false">SUM(AH33:AH36)</f>
        <v>1911</v>
      </c>
      <c r="AI38" s="144"/>
      <c r="AJ38" s="140" t="n">
        <f aca="false">SUM(AJ33:AJ36)</f>
        <v>1749</v>
      </c>
      <c r="AK38" s="143"/>
      <c r="AL38" s="142" t="n">
        <f aca="false">SUM(AL33:AL36)</f>
        <v>37</v>
      </c>
      <c r="AM38" s="142"/>
      <c r="AN38" s="142" t="n">
        <f aca="false">L38+T38+AB38+AL38</f>
        <v>16702</v>
      </c>
      <c r="AO38" s="142"/>
      <c r="AP38" s="142" t="n">
        <f aca="false">SUM(AP33:AP36)</f>
        <v>13202</v>
      </c>
    </row>
    <row r="39" customFormat="false" ht="16.5" hidden="false" customHeight="true" outlineLevel="0" collapsed="false">
      <c r="B39" s="102" t="s">
        <v>86</v>
      </c>
      <c r="C39" s="103"/>
      <c r="D39" s="123"/>
      <c r="E39" s="145"/>
      <c r="F39" s="134"/>
      <c r="G39" s="145"/>
      <c r="H39" s="134"/>
      <c r="I39" s="145"/>
      <c r="J39" s="134" t="n">
        <v>1073</v>
      </c>
      <c r="K39" s="145"/>
      <c r="L39" s="99" t="n">
        <f aca="false">SUM(F39:J39)</f>
        <v>1073</v>
      </c>
      <c r="M39" s="145"/>
      <c r="N39" s="134"/>
      <c r="O39" s="145"/>
      <c r="P39" s="134"/>
      <c r="Q39" s="145"/>
      <c r="R39" s="134"/>
      <c r="S39" s="145"/>
      <c r="T39" s="99" t="n">
        <f aca="false">SUM(N39:R39)</f>
        <v>0</v>
      </c>
      <c r="U39" s="145"/>
      <c r="V39" s="134"/>
      <c r="W39" s="145"/>
      <c r="X39" s="134"/>
      <c r="Y39" s="145"/>
      <c r="Z39" s="134"/>
      <c r="AA39" s="145"/>
      <c r="AB39" s="99" t="n">
        <f aca="false">SUM(V39:Z39)</f>
        <v>0</v>
      </c>
      <c r="AC39" s="145"/>
      <c r="AD39" s="131" t="n">
        <f aca="false">+L39+T39+AB39</f>
        <v>1073</v>
      </c>
      <c r="AF39" s="134"/>
      <c r="AG39" s="74"/>
      <c r="AH39" s="134"/>
      <c r="AI39" s="74"/>
      <c r="AJ39" s="134"/>
      <c r="AL39" s="99" t="n">
        <f aca="false">SUM(AF39:AJ39)</f>
        <v>0</v>
      </c>
      <c r="AN39" s="133" t="n">
        <f aca="false">L39+T39+AB39+AL39</f>
        <v>1073</v>
      </c>
      <c r="AP39" s="131"/>
    </row>
    <row r="40" customFormat="false" ht="16.5" hidden="false" customHeight="true" outlineLevel="0" collapsed="false">
      <c r="B40" s="102"/>
      <c r="C40" s="103"/>
      <c r="D40" s="123"/>
      <c r="E40" s="145"/>
      <c r="F40" s="126"/>
      <c r="G40" s="145"/>
      <c r="H40" s="126"/>
      <c r="I40" s="145"/>
      <c r="J40" s="126"/>
      <c r="K40" s="145"/>
      <c r="L40" s="127"/>
      <c r="M40" s="145"/>
      <c r="N40" s="126"/>
      <c r="O40" s="145"/>
      <c r="P40" s="126"/>
      <c r="Q40" s="145"/>
      <c r="R40" s="126"/>
      <c r="S40" s="145"/>
      <c r="T40" s="127"/>
      <c r="U40" s="145"/>
      <c r="V40" s="126"/>
      <c r="W40" s="145"/>
      <c r="X40" s="126"/>
      <c r="Y40" s="145"/>
      <c r="Z40" s="126"/>
      <c r="AA40" s="145"/>
      <c r="AB40" s="127"/>
      <c r="AC40" s="145"/>
      <c r="AD40" s="127"/>
      <c r="AF40" s="85"/>
      <c r="AG40" s="74"/>
      <c r="AH40" s="86"/>
      <c r="AI40" s="74"/>
      <c r="AJ40" s="86"/>
      <c r="AP40" s="127"/>
    </row>
    <row r="41" customFormat="false" ht="16.5" hidden="false" customHeight="true" outlineLevel="0" collapsed="false">
      <c r="B41" s="102" t="s">
        <v>87</v>
      </c>
      <c r="C41" s="103"/>
      <c r="D41" s="123"/>
      <c r="E41" s="145"/>
      <c r="F41" s="150" t="n">
        <f aca="false">+F33+F39</f>
        <v>3018</v>
      </c>
      <c r="G41" s="145"/>
      <c r="H41" s="150" t="n">
        <f aca="false">+H33+H39</f>
        <v>2141</v>
      </c>
      <c r="I41" s="145"/>
      <c r="J41" s="150" t="n">
        <f aca="false">+J33+J39</f>
        <v>1183</v>
      </c>
      <c r="K41" s="145"/>
      <c r="L41" s="151" t="n">
        <f aca="false">+L33+L39</f>
        <v>6342</v>
      </c>
      <c r="M41" s="145"/>
      <c r="N41" s="150" t="n">
        <f aca="false">+N33+N39</f>
        <v>-684</v>
      </c>
      <c r="O41" s="145"/>
      <c r="P41" s="150" t="n">
        <f aca="false">+P33+P39</f>
        <v>2262</v>
      </c>
      <c r="Q41" s="145"/>
      <c r="R41" s="150" t="n">
        <f aca="false">+R33+R39</f>
        <v>2555</v>
      </c>
      <c r="S41" s="145"/>
      <c r="T41" s="151" t="n">
        <f aca="false">+T33+T39</f>
        <v>4133</v>
      </c>
      <c r="U41" s="145"/>
      <c r="V41" s="150" t="n">
        <f aca="false">+V33+V39</f>
        <v>3158</v>
      </c>
      <c r="W41" s="145"/>
      <c r="X41" s="150" t="n">
        <f aca="false">+X33+X39</f>
        <v>2825</v>
      </c>
      <c r="Y41" s="145"/>
      <c r="Z41" s="150" t="n">
        <f aca="false">+Z33+Z39</f>
        <v>1280</v>
      </c>
      <c r="AA41" s="145"/>
      <c r="AB41" s="151" t="n">
        <f aca="false">+AB33+AB39</f>
        <v>7263</v>
      </c>
      <c r="AC41" s="145"/>
      <c r="AD41" s="151" t="n">
        <f aca="false">+AD33+AD39</f>
        <v>17738</v>
      </c>
      <c r="AF41" s="150" t="n">
        <f aca="false">+AF33+AF39</f>
        <v>-3623</v>
      </c>
      <c r="AG41" s="74"/>
      <c r="AH41" s="150" t="n">
        <f aca="false">+AH33+AH39</f>
        <v>1911</v>
      </c>
      <c r="AI41" s="74"/>
      <c r="AJ41" s="150" t="n">
        <f aca="false">+AJ33+AJ39</f>
        <v>1749</v>
      </c>
      <c r="AL41" s="151" t="n">
        <f aca="false">+AL33+AL39</f>
        <v>37</v>
      </c>
      <c r="AN41" s="151" t="n">
        <f aca="false">+AN33+AN39</f>
        <v>17775</v>
      </c>
      <c r="AP41" s="151" t="n">
        <f aca="false">+AP33+AP39</f>
        <v>13202</v>
      </c>
    </row>
    <row r="42" customFormat="false" ht="16.5" hidden="false" customHeight="true" outlineLevel="0" collapsed="false">
      <c r="B42" s="102"/>
      <c r="C42" s="103"/>
      <c r="D42" s="123"/>
      <c r="E42" s="145"/>
      <c r="F42" s="126"/>
      <c r="G42" s="145"/>
      <c r="H42" s="126"/>
      <c r="I42" s="145"/>
      <c r="J42" s="126"/>
      <c r="K42" s="145"/>
      <c r="L42" s="127"/>
      <c r="M42" s="145"/>
      <c r="N42" s="126"/>
      <c r="O42" s="145"/>
      <c r="P42" s="126"/>
      <c r="Q42" s="145"/>
      <c r="R42" s="126"/>
      <c r="S42" s="145"/>
      <c r="T42" s="127"/>
      <c r="U42" s="145"/>
      <c r="V42" s="126"/>
      <c r="W42" s="145"/>
      <c r="X42" s="126"/>
      <c r="Y42" s="145"/>
      <c r="Z42" s="126"/>
      <c r="AA42" s="145"/>
      <c r="AB42" s="127"/>
      <c r="AC42" s="145"/>
      <c r="AD42" s="127"/>
      <c r="AF42" s="85"/>
      <c r="AG42" s="74"/>
      <c r="AH42" s="86"/>
      <c r="AI42" s="74"/>
      <c r="AJ42" s="86"/>
      <c r="AP42" s="127"/>
    </row>
    <row r="43" customFormat="false" ht="16.5" hidden="false" customHeight="true" outlineLevel="0" collapsed="false">
      <c r="B43" s="102" t="s">
        <v>88</v>
      </c>
      <c r="C43" s="103"/>
      <c r="D43" s="123"/>
      <c r="E43" s="145"/>
      <c r="F43" s="126"/>
      <c r="G43" s="145"/>
      <c r="H43" s="126"/>
      <c r="I43" s="145"/>
      <c r="J43" s="126"/>
      <c r="K43" s="145"/>
      <c r="L43" s="152" t="n">
        <f aca="false">(+L41*0.98)/L50</f>
        <v>0.226203231911486</v>
      </c>
      <c r="M43" s="153"/>
      <c r="N43" s="154"/>
      <c r="O43" s="153"/>
      <c r="P43" s="154"/>
      <c r="Q43" s="153"/>
      <c r="R43" s="154"/>
      <c r="S43" s="153"/>
      <c r="T43" s="152" t="n">
        <f aca="false">(+T41*0.98)/T50</f>
        <v>0.147413742902897</v>
      </c>
      <c r="U43" s="153"/>
      <c r="V43" s="154"/>
      <c r="W43" s="153"/>
      <c r="X43" s="154"/>
      <c r="Y43" s="153"/>
      <c r="Z43" s="154"/>
      <c r="AA43" s="153"/>
      <c r="AB43" s="152" t="n">
        <f aca="false">(+AB41*0.98)/AB50</f>
        <v>0.259052991701849</v>
      </c>
      <c r="AC43" s="153"/>
      <c r="AD43" s="152" t="n">
        <f aca="false">(+AD33*0.98)/AD50</f>
        <v>0.594398747998253</v>
      </c>
      <c r="AE43" s="155"/>
      <c r="AF43" s="156"/>
      <c r="AG43" s="155"/>
      <c r="AH43" s="157"/>
      <c r="AI43" s="155"/>
      <c r="AJ43" s="157"/>
      <c r="AK43" s="155"/>
      <c r="AL43" s="152" t="n">
        <f aca="false">(+AL41*0.98)/AL50</f>
        <v>0.00131969719027515</v>
      </c>
      <c r="AM43" s="157"/>
      <c r="AN43" s="152" t="n">
        <f aca="false">(+AN41*0.98)/AN50</f>
        <v>0.633989663706507</v>
      </c>
      <c r="AO43" s="157"/>
      <c r="AP43" s="152" t="n">
        <f aca="false">(+AP33*0.98)/AP50</f>
        <v>0.470882224486825</v>
      </c>
    </row>
    <row r="44" customFormat="false" ht="5.25" hidden="false" customHeight="true" outlineLevel="0" collapsed="false">
      <c r="B44" s="102"/>
      <c r="C44" s="103"/>
      <c r="D44" s="123"/>
      <c r="E44" s="145"/>
      <c r="F44" s="126"/>
      <c r="G44" s="145"/>
      <c r="H44" s="126"/>
      <c r="I44" s="145"/>
      <c r="J44" s="126"/>
      <c r="K44" s="145"/>
      <c r="L44" s="158"/>
      <c r="M44" s="145"/>
      <c r="N44" s="126"/>
      <c r="O44" s="145"/>
      <c r="P44" s="126"/>
      <c r="Q44" s="145"/>
      <c r="R44" s="126"/>
      <c r="S44" s="145"/>
      <c r="T44" s="158"/>
      <c r="U44" s="145"/>
      <c r="V44" s="126"/>
      <c r="W44" s="145"/>
      <c r="X44" s="126"/>
      <c r="Y44" s="145"/>
      <c r="Z44" s="126"/>
      <c r="AA44" s="145"/>
      <c r="AB44" s="158"/>
      <c r="AC44" s="145"/>
      <c r="AD44" s="158"/>
      <c r="AP44" s="158"/>
    </row>
    <row r="45" customFormat="false" ht="16.5" hidden="false" customHeight="true" outlineLevel="0" collapsed="false">
      <c r="B45" s="102" t="s">
        <v>89</v>
      </c>
      <c r="C45" s="103"/>
      <c r="D45" s="123"/>
      <c r="E45" s="145"/>
      <c r="F45" s="126"/>
      <c r="G45" s="145"/>
      <c r="H45" s="126"/>
      <c r="I45" s="145"/>
      <c r="J45" s="126"/>
      <c r="K45" s="145"/>
      <c r="L45" s="152" t="n">
        <f aca="false">(+L46*0.98)/L50</f>
        <v>0.079217498908138</v>
      </c>
      <c r="M45" s="159"/>
      <c r="N45" s="160"/>
      <c r="O45" s="159"/>
      <c r="P45" s="160"/>
      <c r="Q45" s="159"/>
      <c r="R45" s="160"/>
      <c r="S45" s="159"/>
      <c r="T45" s="152" t="n">
        <f aca="false">(+T46*0.98)/T50</f>
        <v>0.119307759499199</v>
      </c>
      <c r="U45" s="159"/>
      <c r="V45" s="160"/>
      <c r="W45" s="159"/>
      <c r="X45" s="160"/>
      <c r="Y45" s="159"/>
      <c r="Z45" s="160"/>
      <c r="AA45" s="159"/>
      <c r="AB45" s="152" t="n">
        <f aca="false">(+AB46*0.98)/AB50</f>
        <v>0.139923569660795</v>
      </c>
      <c r="AC45" s="159"/>
      <c r="AD45" s="152" t="n">
        <f aca="false">(+AD46*0.98)/AD50</f>
        <v>0.338448828068132</v>
      </c>
      <c r="AE45" s="161"/>
      <c r="AF45" s="162"/>
      <c r="AG45" s="161"/>
      <c r="AH45" s="163"/>
      <c r="AI45" s="161"/>
      <c r="AJ45" s="163"/>
      <c r="AK45" s="161"/>
      <c r="AL45" s="152" t="n">
        <f aca="false">(+AL46*0.98)/AL50</f>
        <v>0.132433396418693</v>
      </c>
      <c r="AM45" s="163"/>
      <c r="AN45" s="163"/>
      <c r="AO45" s="163"/>
      <c r="AP45" s="152" t="n">
        <f aca="false">(+AP46*0.98)/AP50</f>
        <v>0.470882224486825</v>
      </c>
    </row>
    <row r="46" customFormat="false" ht="16.5" hidden="false" customHeight="true" outlineLevel="0" collapsed="false">
      <c r="B46" s="102" t="s">
        <v>90</v>
      </c>
      <c r="C46" s="103"/>
      <c r="D46" s="123"/>
      <c r="E46" s="145"/>
      <c r="F46" s="126"/>
      <c r="G46" s="145"/>
      <c r="H46" s="126"/>
      <c r="I46" s="145"/>
      <c r="J46" s="126"/>
      <c r="K46" s="145"/>
      <c r="L46" s="164" t="n">
        <f aca="false">7109-4888</f>
        <v>2221</v>
      </c>
      <c r="M46" s="145"/>
      <c r="N46" s="126"/>
      <c r="O46" s="145"/>
      <c r="P46" s="126"/>
      <c r="Q46" s="145"/>
      <c r="R46" s="126"/>
      <c r="S46" s="145"/>
      <c r="T46" s="164" t="n">
        <v>3345</v>
      </c>
      <c r="U46" s="145"/>
      <c r="V46" s="126"/>
      <c r="W46" s="145"/>
      <c r="X46" s="126"/>
      <c r="Y46" s="145"/>
      <c r="Z46" s="126"/>
      <c r="AA46" s="145"/>
      <c r="AB46" s="164" t="n">
        <v>3923</v>
      </c>
      <c r="AC46" s="139"/>
      <c r="AD46" s="165" t="n">
        <f aca="false">SUM(L46:AB46)</f>
        <v>9489</v>
      </c>
      <c r="AE46" s="112"/>
      <c r="AF46" s="166"/>
      <c r="AG46" s="112"/>
      <c r="AH46" s="113"/>
      <c r="AI46" s="112"/>
      <c r="AJ46" s="113"/>
      <c r="AK46" s="112"/>
      <c r="AL46" s="113" t="n">
        <v>3713</v>
      </c>
      <c r="AP46" s="165" t="n">
        <f aca="false">SUM(AD46:AL46)</f>
        <v>13202</v>
      </c>
    </row>
    <row r="47" customFormat="false" ht="16.5" hidden="false" customHeight="true" outlineLevel="0" collapsed="false">
      <c r="B47" s="102"/>
      <c r="C47" s="103"/>
      <c r="D47" s="123"/>
      <c r="E47" s="145"/>
      <c r="F47" s="126"/>
      <c r="G47" s="145"/>
      <c r="H47" s="126"/>
      <c r="I47" s="145"/>
      <c r="J47" s="126"/>
      <c r="K47" s="145"/>
      <c r="L47" s="164"/>
      <c r="M47" s="145"/>
      <c r="N47" s="126"/>
      <c r="O47" s="145"/>
      <c r="P47" s="126"/>
      <c r="Q47" s="145"/>
      <c r="R47" s="126"/>
      <c r="S47" s="145"/>
      <c r="T47" s="164"/>
      <c r="U47" s="145"/>
      <c r="V47" s="126"/>
      <c r="W47" s="145"/>
      <c r="X47" s="126"/>
      <c r="Y47" s="145"/>
      <c r="Z47" s="126"/>
      <c r="AA47" s="145"/>
      <c r="AB47" s="164"/>
      <c r="AC47" s="139"/>
      <c r="AD47" s="165"/>
      <c r="AE47" s="112"/>
      <c r="AF47" s="166"/>
      <c r="AG47" s="112"/>
      <c r="AH47" s="113"/>
      <c r="AI47" s="112"/>
      <c r="AJ47" s="113"/>
      <c r="AK47" s="112"/>
      <c r="AL47" s="113"/>
      <c r="AP47" s="165"/>
    </row>
    <row r="48" customFormat="false" ht="16.5" hidden="false" customHeight="true" outlineLevel="0" collapsed="false">
      <c r="B48" s="102" t="s">
        <v>91</v>
      </c>
      <c r="D48" s="123"/>
      <c r="E48" s="145"/>
      <c r="F48" s="126"/>
      <c r="G48" s="145"/>
      <c r="H48" s="126"/>
      <c r="I48" s="145"/>
      <c r="J48" s="126"/>
      <c r="K48" s="145"/>
      <c r="L48" s="77"/>
      <c r="N48" s="74"/>
      <c r="P48" s="74"/>
      <c r="R48" s="74"/>
      <c r="T48" s="77"/>
      <c r="V48" s="74"/>
      <c r="X48" s="74"/>
      <c r="Z48" s="74"/>
      <c r="AB48" s="77"/>
      <c r="AD48" s="77"/>
    </row>
    <row r="49" customFormat="false" ht="16.5" hidden="false" customHeight="true" outlineLevel="0" collapsed="false">
      <c r="B49" s="167"/>
      <c r="C49" s="102"/>
      <c r="D49" s="123"/>
      <c r="E49" s="145"/>
      <c r="F49" s="126"/>
      <c r="G49" s="145"/>
      <c r="H49" s="126"/>
      <c r="I49" s="145"/>
      <c r="J49" s="126"/>
      <c r="K49" s="145"/>
      <c r="L49" s="127"/>
      <c r="M49" s="145"/>
      <c r="N49" s="126"/>
      <c r="O49" s="145"/>
      <c r="P49" s="126"/>
      <c r="Q49" s="145"/>
      <c r="R49" s="126"/>
      <c r="S49" s="145"/>
      <c r="T49" s="127"/>
      <c r="U49" s="145"/>
      <c r="V49" s="126"/>
      <c r="W49" s="145"/>
      <c r="X49" s="126"/>
      <c r="Y49" s="145"/>
      <c r="Z49" s="126"/>
      <c r="AA49" s="145"/>
      <c r="AB49" s="127"/>
      <c r="AC49" s="145"/>
      <c r="AD49" s="127"/>
      <c r="AP49" s="127"/>
    </row>
    <row r="50" customFormat="false" ht="16.5" hidden="false" customHeight="true" outlineLevel="0" collapsed="false">
      <c r="B50" s="167"/>
      <c r="C50" s="103"/>
      <c r="D50" s="123"/>
      <c r="E50" s="145"/>
      <c r="F50" s="126"/>
      <c r="G50" s="145"/>
      <c r="H50" s="126"/>
      <c r="I50" s="145"/>
      <c r="J50" s="126"/>
      <c r="K50" s="145"/>
      <c r="L50" s="127" t="n">
        <v>27476</v>
      </c>
      <c r="M50" s="145"/>
      <c r="N50" s="126"/>
      <c r="O50" s="145"/>
      <c r="P50" s="126"/>
      <c r="Q50" s="145"/>
      <c r="R50" s="126"/>
      <c r="S50" s="145"/>
      <c r="T50" s="127" t="n">
        <v>27476</v>
      </c>
      <c r="U50" s="145"/>
      <c r="V50" s="126"/>
      <c r="W50" s="145"/>
      <c r="X50" s="126"/>
      <c r="Y50" s="145"/>
      <c r="Z50" s="126"/>
      <c r="AA50" s="145"/>
      <c r="AB50" s="127" t="n">
        <v>27476</v>
      </c>
      <c r="AC50" s="145"/>
      <c r="AD50" s="127" t="n">
        <v>27476</v>
      </c>
      <c r="AL50" s="79" t="n">
        <v>27476</v>
      </c>
      <c r="AN50" s="79" t="n">
        <v>27476</v>
      </c>
      <c r="AP50" s="127" t="n">
        <v>27476</v>
      </c>
    </row>
    <row r="51" customFormat="false" ht="16.5" hidden="false" customHeight="true" outlineLevel="0" collapsed="false">
      <c r="B51" s="168"/>
      <c r="C51" s="168"/>
      <c r="D51" s="169"/>
      <c r="E51" s="169"/>
      <c r="F51" s="170"/>
      <c r="G51" s="169"/>
      <c r="H51" s="170"/>
      <c r="I51" s="169"/>
      <c r="J51" s="170"/>
      <c r="K51" s="169"/>
      <c r="L51" s="171"/>
      <c r="M51" s="169"/>
      <c r="N51" s="170"/>
      <c r="O51" s="169"/>
      <c r="P51" s="170"/>
      <c r="Q51" s="169"/>
      <c r="R51" s="170"/>
      <c r="S51" s="169"/>
      <c r="T51" s="171"/>
      <c r="U51" s="169"/>
      <c r="V51" s="170"/>
      <c r="W51" s="169"/>
      <c r="X51" s="170"/>
      <c r="Y51" s="169"/>
      <c r="Z51" s="170"/>
      <c r="AA51" s="169"/>
      <c r="AB51" s="171"/>
      <c r="AC51" s="169"/>
      <c r="AD51" s="171"/>
    </row>
    <row r="57" customFormat="false" ht="16.5" hidden="false" customHeight="true" outlineLevel="0" collapsed="false">
      <c r="D57" s="172" t="s">
        <v>45</v>
      </c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</row>
    <row r="58" customFormat="false" ht="16.5" hidden="false" customHeight="true" outlineLevel="0" collapsed="false">
      <c r="D58" s="173" t="s">
        <v>46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</row>
    <row r="59" customFormat="false" ht="16.5" hidden="false" customHeight="true" outlineLevel="0" collapsed="false">
      <c r="D59" s="173" t="s">
        <v>47</v>
      </c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</row>
  </sheetData>
  <mergeCells count="4">
    <mergeCell ref="A1:AP1"/>
    <mergeCell ref="A2:AP2"/>
    <mergeCell ref="A3:AP3"/>
    <mergeCell ref="B7:D7"/>
  </mergeCells>
  <printOptions headings="false" gridLines="false" gridLinesSet="true" horizontalCentered="true" verticalCentered="false"/>
  <pageMargins left="0.309722222222222" right="0.25" top="0.75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C27" activeCellId="0" sqref="AC27"/>
    </sheetView>
  </sheetViews>
  <sheetFormatPr defaultColWidth="9.328125" defaultRowHeight="16.5" customHeight="true" zeroHeight="false" outlineLevelRow="0" outlineLevelCol="0"/>
  <cols>
    <col collapsed="false" customWidth="true" hidden="false" outlineLevel="0" max="1" min="1" style="74" width="2.33"/>
    <col collapsed="false" customWidth="true" hidden="false" outlineLevel="0" max="2" min="2" style="74" width="2.82"/>
    <col collapsed="false" customWidth="true" hidden="false" outlineLevel="0" max="3" min="3" style="74" width="4.82"/>
    <col collapsed="false" customWidth="true" hidden="false" outlineLevel="0" max="4" min="4" style="74" width="31.99"/>
    <col collapsed="false" customWidth="true" hidden="true" outlineLevel="0" max="5" min="5" style="74" width="3.82"/>
    <col collapsed="false" customWidth="true" hidden="true" outlineLevel="0" max="6" min="6" style="75" width="13.82"/>
    <col collapsed="false" customWidth="true" hidden="true" outlineLevel="0" max="7" min="7" style="74" width="2.82"/>
    <col collapsed="false" customWidth="true" hidden="true" outlineLevel="0" max="8" min="8" style="75" width="13.82"/>
    <col collapsed="false" customWidth="true" hidden="true" outlineLevel="0" max="9" min="9" style="74" width="2.82"/>
    <col collapsed="false" customWidth="true" hidden="true" outlineLevel="0" max="10" min="10" style="75" width="13.82"/>
    <col collapsed="false" customWidth="true" hidden="true" outlineLevel="0" max="12" min="11" style="74" width="2.82"/>
    <col collapsed="false" customWidth="true" hidden="true" outlineLevel="0" max="13" min="13" style="76" width="13.82"/>
    <col collapsed="false" customWidth="true" hidden="true" outlineLevel="0" max="14" min="14" style="74" width="3.82"/>
    <col collapsed="false" customWidth="true" hidden="true" outlineLevel="0" max="15" min="15" style="76" width="13.82"/>
    <col collapsed="false" customWidth="true" hidden="false" outlineLevel="0" max="16" min="16" style="77" width="3.16"/>
    <col collapsed="false" customWidth="true" hidden="false" outlineLevel="0" max="17" min="17" style="78" width="13.82"/>
    <col collapsed="false" customWidth="true" hidden="false" outlineLevel="0" max="18" min="18" style="77" width="2.82"/>
    <col collapsed="false" customWidth="true" hidden="false" outlineLevel="0" max="19" min="19" style="79" width="13.82"/>
    <col collapsed="false" customWidth="true" hidden="false" outlineLevel="0" max="20" min="20" style="77" width="2.82"/>
    <col collapsed="false" customWidth="true" hidden="false" outlineLevel="0" max="21" min="21" style="79" width="14.33"/>
    <col collapsed="false" customWidth="true" hidden="false" outlineLevel="0" max="22" min="22" style="77" width="2.82"/>
    <col collapsed="false" customWidth="true" hidden="false" outlineLevel="0" max="23" min="23" style="79" width="15.33"/>
    <col collapsed="false" customWidth="true" hidden="false" outlineLevel="0" max="24" min="24" style="79" width="4.33"/>
    <col collapsed="false" customWidth="true" hidden="false" outlineLevel="0" max="25" min="25" style="79" width="15.33"/>
    <col collapsed="false" customWidth="true" hidden="false" outlineLevel="0" max="26" min="26" style="79" width="2.82"/>
    <col collapsed="false" customWidth="true" hidden="false" outlineLevel="0" max="27" min="27" style="77" width="15.33"/>
    <col collapsed="false" customWidth="true" hidden="false" outlineLevel="0" max="28" min="28" style="74" width="2.82"/>
    <col collapsed="false" customWidth="true" hidden="false" outlineLevel="0" max="29" min="29" style="77" width="15.33"/>
    <col collapsed="false" customWidth="true" hidden="false" outlineLevel="0" max="30" min="30" style="74" width="0.16"/>
    <col collapsed="false" customWidth="true" hidden="false" outlineLevel="0" max="31" min="31" style="74" width="2.82"/>
    <col collapsed="false" customWidth="true" hidden="false" outlineLevel="0" max="32" min="32" style="79" width="15.33"/>
    <col collapsed="false" customWidth="false" hidden="false" outlineLevel="0" max="257" min="33" style="74" width="9.33"/>
  </cols>
  <sheetData>
    <row r="1" customFormat="false" ht="16.5" hidden="false" customHeight="true" outlineLevel="0" collapsed="false">
      <c r="A1" s="80" t="s">
        <v>45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77"/>
      <c r="AC1" s="172"/>
      <c r="AD1" s="77"/>
      <c r="AE1" s="77"/>
      <c r="AF1" s="172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  <c r="IR1" s="77"/>
      <c r="IS1" s="77"/>
      <c r="IT1" s="77"/>
      <c r="IU1" s="77"/>
      <c r="IV1" s="77"/>
      <c r="IW1" s="77"/>
    </row>
    <row r="2" customFormat="false" ht="16.5" hidden="false" customHeight="true" outlineLevel="0" collapsed="false">
      <c r="A2" s="81" t="s">
        <v>92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77"/>
      <c r="AC2" s="173"/>
      <c r="AD2" s="77"/>
      <c r="AE2" s="77"/>
      <c r="AF2" s="173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  <c r="IR2" s="77"/>
      <c r="IS2" s="77"/>
      <c r="IT2" s="77"/>
      <c r="IU2" s="77"/>
      <c r="IV2" s="77"/>
      <c r="IW2" s="77"/>
    </row>
    <row r="3" customFormat="false" ht="16.5" hidden="false" customHeight="true" outlineLevel="0" collapsed="false">
      <c r="A3" s="81" t="s">
        <v>47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77"/>
      <c r="AC3" s="173"/>
      <c r="AD3" s="77"/>
      <c r="AE3" s="77"/>
      <c r="AF3" s="173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  <c r="IW3" s="77"/>
    </row>
    <row r="4" customFormat="false" ht="16.5" hidden="false" customHeight="true" outlineLevel="0" collapsed="false">
      <c r="B4" s="82"/>
      <c r="D4" s="82"/>
      <c r="E4" s="82"/>
      <c r="F4" s="83"/>
      <c r="G4" s="82"/>
      <c r="H4" s="83"/>
      <c r="I4" s="82"/>
      <c r="J4" s="83"/>
      <c r="K4" s="82"/>
      <c r="L4" s="82"/>
      <c r="M4" s="84"/>
      <c r="N4" s="82"/>
      <c r="O4" s="84"/>
      <c r="Q4" s="85"/>
      <c r="R4" s="74"/>
      <c r="S4" s="86"/>
      <c r="T4" s="74"/>
      <c r="U4" s="86"/>
    </row>
    <row r="5" customFormat="false" ht="16.5" hidden="false" customHeight="true" outlineLevel="0" collapsed="false">
      <c r="B5" s="82"/>
      <c r="D5" s="82"/>
      <c r="E5" s="87"/>
      <c r="F5" s="83"/>
      <c r="G5" s="87"/>
      <c r="H5" s="83"/>
      <c r="I5" s="87"/>
      <c r="J5" s="83"/>
      <c r="K5" s="87"/>
      <c r="L5" s="87"/>
      <c r="M5" s="84"/>
      <c r="N5" s="87"/>
      <c r="O5" s="84"/>
      <c r="Q5" s="174" t="n">
        <v>2001</v>
      </c>
      <c r="R5" s="174"/>
      <c r="S5" s="174"/>
      <c r="T5" s="174"/>
      <c r="U5" s="174"/>
      <c r="V5" s="174"/>
      <c r="W5" s="174"/>
      <c r="Y5" s="175" t="n">
        <v>2002</v>
      </c>
      <c r="Z5" s="175"/>
      <c r="AA5" s="175"/>
      <c r="AB5" s="175"/>
      <c r="AC5" s="175"/>
      <c r="AD5" s="175"/>
      <c r="AE5" s="175"/>
      <c r="AF5" s="175"/>
    </row>
    <row r="6" customFormat="false" ht="16.5" hidden="false" customHeight="true" outlineLevel="0" collapsed="false">
      <c r="B6" s="89"/>
      <c r="C6" s="90"/>
      <c r="D6" s="89"/>
      <c r="E6" s="91"/>
      <c r="F6" s="92" t="s">
        <v>49</v>
      </c>
      <c r="G6" s="91"/>
      <c r="H6" s="92" t="s">
        <v>50</v>
      </c>
      <c r="I6" s="91"/>
      <c r="J6" s="92" t="s">
        <v>51</v>
      </c>
      <c r="K6" s="91"/>
      <c r="L6" s="91"/>
      <c r="M6" s="88"/>
      <c r="N6" s="91"/>
      <c r="O6" s="88" t="s">
        <v>58</v>
      </c>
      <c r="P6" s="93"/>
      <c r="Q6" s="94" t="s">
        <v>59</v>
      </c>
      <c r="R6" s="87"/>
      <c r="S6" s="95" t="s">
        <v>60</v>
      </c>
      <c r="T6" s="87"/>
      <c r="U6" s="95" t="s">
        <v>61</v>
      </c>
      <c r="V6" s="93"/>
      <c r="W6" s="88" t="s">
        <v>93</v>
      </c>
      <c r="X6" s="96"/>
      <c r="Y6" s="92" t="s">
        <v>49</v>
      </c>
      <c r="Z6" s="92"/>
      <c r="AA6" s="92" t="s">
        <v>50</v>
      </c>
      <c r="AC6" s="92" t="s">
        <v>51</v>
      </c>
      <c r="AF6" s="88" t="s">
        <v>94</v>
      </c>
    </row>
    <row r="7" customFormat="false" ht="16.5" hidden="false" customHeight="true" outlineLevel="0" collapsed="false">
      <c r="B7" s="97" t="s">
        <v>64</v>
      </c>
      <c r="C7" s="97"/>
      <c r="D7" s="97"/>
      <c r="E7" s="91"/>
      <c r="F7" s="98" t="s">
        <v>11</v>
      </c>
      <c r="G7" s="91"/>
      <c r="H7" s="98" t="s">
        <v>11</v>
      </c>
      <c r="I7" s="91"/>
      <c r="J7" s="98" t="s">
        <v>11</v>
      </c>
      <c r="K7" s="91"/>
      <c r="L7" s="91"/>
      <c r="M7" s="88"/>
      <c r="N7" s="91"/>
      <c r="O7" s="99" t="s">
        <v>11</v>
      </c>
      <c r="Q7" s="100" t="s">
        <v>11</v>
      </c>
      <c r="R7" s="74"/>
      <c r="S7" s="101" t="s">
        <v>4</v>
      </c>
      <c r="T7" s="74"/>
      <c r="U7" s="101" t="s">
        <v>4</v>
      </c>
      <c r="W7" s="99" t="s">
        <v>4</v>
      </c>
      <c r="X7" s="88"/>
      <c r="Y7" s="98" t="s">
        <v>4</v>
      </c>
      <c r="Z7" s="92"/>
      <c r="AA7" s="98" t="s">
        <v>4</v>
      </c>
      <c r="AC7" s="98" t="s">
        <v>4</v>
      </c>
      <c r="AF7" s="99" t="s">
        <v>4</v>
      </c>
    </row>
    <row r="8" customFormat="false" ht="16.5" hidden="false" customHeight="true" outlineLevel="0" collapsed="false">
      <c r="B8" s="102" t="s">
        <v>65</v>
      </c>
      <c r="C8" s="103"/>
      <c r="D8" s="103"/>
      <c r="F8" s="83"/>
      <c r="H8" s="83"/>
      <c r="J8" s="83"/>
      <c r="L8" s="87"/>
      <c r="M8" s="127"/>
      <c r="O8" s="84"/>
      <c r="Q8" s="85"/>
      <c r="R8" s="74"/>
      <c r="S8" s="86"/>
      <c r="T8" s="74"/>
      <c r="U8" s="86"/>
      <c r="AA8" s="84"/>
      <c r="AC8" s="84"/>
    </row>
    <row r="9" customFormat="false" ht="16.5" hidden="false" customHeight="true" outlineLevel="0" collapsed="false">
      <c r="C9" s="102" t="s">
        <v>66</v>
      </c>
      <c r="D9" s="104"/>
      <c r="E9" s="105"/>
      <c r="F9" s="106" t="n">
        <v>7714</v>
      </c>
      <c r="G9" s="105"/>
      <c r="H9" s="106" t="n">
        <v>8538</v>
      </c>
      <c r="I9" s="105"/>
      <c r="J9" s="106" t="n">
        <v>6079</v>
      </c>
      <c r="K9" s="105"/>
      <c r="L9" s="176"/>
      <c r="M9" s="164"/>
      <c r="N9" s="105"/>
      <c r="O9" s="108" t="e">
        <f aca="false">+#REF!+#REF!+M9</f>
        <v>#REF!</v>
      </c>
      <c r="Q9" s="109" t="n">
        <v>2970</v>
      </c>
      <c r="R9" s="110"/>
      <c r="S9" s="111" t="n">
        <v>7000</v>
      </c>
      <c r="T9" s="110"/>
      <c r="U9" s="111" t="n">
        <v>6000</v>
      </c>
      <c r="V9" s="112"/>
      <c r="W9" s="113" t="n">
        <f aca="false">SUM(Q9:V9)</f>
        <v>15970</v>
      </c>
      <c r="X9" s="113"/>
      <c r="Y9" s="177" t="n">
        <v>5029</v>
      </c>
      <c r="Z9" s="86"/>
      <c r="AA9" s="177" t="n">
        <v>5795</v>
      </c>
      <c r="AC9" s="178" t="n">
        <f aca="false">'[1]monthly margin detail'!$E$148</f>
        <v>6986.294</v>
      </c>
      <c r="AF9" s="113" t="n">
        <f aca="false">SUM(Y9:AC9)</f>
        <v>17810.294</v>
      </c>
    </row>
    <row r="10" customFormat="false" ht="16.5" hidden="false" customHeight="true" outlineLevel="0" collapsed="false">
      <c r="C10" s="102" t="s">
        <v>67</v>
      </c>
      <c r="D10" s="104"/>
      <c r="E10" s="105"/>
      <c r="F10" s="114" t="n">
        <v>10486</v>
      </c>
      <c r="G10" s="105"/>
      <c r="H10" s="114" t="n">
        <v>9730</v>
      </c>
      <c r="I10" s="105"/>
      <c r="J10" s="114" t="n">
        <v>10829</v>
      </c>
      <c r="K10" s="105"/>
      <c r="L10" s="176"/>
      <c r="M10" s="88"/>
      <c r="N10" s="105"/>
      <c r="O10" s="116" t="e">
        <f aca="false">+#REF!+#REF!+M10</f>
        <v>#REF!</v>
      </c>
      <c r="Q10" s="85" t="n">
        <v>9077</v>
      </c>
      <c r="R10" s="74"/>
      <c r="S10" s="86" t="n">
        <f aca="false">10500-300</f>
        <v>10200</v>
      </c>
      <c r="T10" s="74"/>
      <c r="U10" s="86" t="n">
        <v>10500</v>
      </c>
      <c r="W10" s="79" t="n">
        <f aca="false">SUM(Q10:V10)</f>
        <v>29777</v>
      </c>
      <c r="Y10" s="179" t="n">
        <f aca="false">'[1]monthly margin detail'!$B$149-200</f>
        <v>10499.761</v>
      </c>
      <c r="Z10" s="86"/>
      <c r="AA10" s="179" t="n">
        <f aca="false">'[1]monthly margin detail'!$C$149</f>
        <v>9718.104</v>
      </c>
      <c r="AC10" s="180" t="n">
        <f aca="false">'[1]monthly margin detail'!$E$149</f>
        <v>11015.091</v>
      </c>
      <c r="AF10" s="181" t="n">
        <f aca="false">SUM(Y10:AC10)</f>
        <v>31232.956</v>
      </c>
    </row>
    <row r="11" customFormat="false" ht="16.5" hidden="false" customHeight="true" outlineLevel="0" collapsed="false">
      <c r="C11" s="102" t="s">
        <v>68</v>
      </c>
      <c r="D11" s="104"/>
      <c r="E11" s="105"/>
      <c r="F11" s="114" t="n">
        <v>486</v>
      </c>
      <c r="G11" s="105"/>
      <c r="H11" s="114" t="n">
        <v>488</v>
      </c>
      <c r="I11" s="105"/>
      <c r="J11" s="114" t="n">
        <v>388</v>
      </c>
      <c r="K11" s="105"/>
      <c r="L11" s="176"/>
      <c r="M11" s="88"/>
      <c r="N11" s="105"/>
      <c r="O11" s="116" t="e">
        <f aca="false">+#REF!+#REF!+M11</f>
        <v>#REF!</v>
      </c>
      <c r="Q11" s="85" t="n">
        <v>232</v>
      </c>
      <c r="R11" s="74"/>
      <c r="S11" s="86" t="n">
        <f aca="false">250+100</f>
        <v>350</v>
      </c>
      <c r="T11" s="74"/>
      <c r="U11" s="86" t="n">
        <f aca="false">250+100</f>
        <v>350</v>
      </c>
      <c r="W11" s="79" t="n">
        <f aca="false">SUM(Q11:V11)</f>
        <v>932</v>
      </c>
      <c r="Y11" s="179" t="n">
        <f aca="false">'[1]monthly margin detail'!$B$150</f>
        <v>583.333</v>
      </c>
      <c r="Z11" s="86"/>
      <c r="AA11" s="179" t="n">
        <f aca="false">'[1]monthly margin detail'!$C$150</f>
        <v>583.333</v>
      </c>
      <c r="AC11" s="180" t="n">
        <f aca="false">'[1]monthly margin detail'!$E$150</f>
        <v>583.333</v>
      </c>
      <c r="AF11" s="181" t="n">
        <f aca="false">SUM(Y11:AC11)</f>
        <v>1749.999</v>
      </c>
    </row>
    <row r="12" customFormat="false" ht="16.5" hidden="false" customHeight="true" outlineLevel="0" collapsed="false">
      <c r="A12" s="182"/>
      <c r="B12" s="183"/>
      <c r="C12" s="184" t="s">
        <v>69</v>
      </c>
      <c r="D12" s="184"/>
      <c r="E12" s="185"/>
      <c r="F12" s="186" t="n">
        <v>0</v>
      </c>
      <c r="G12" s="185"/>
      <c r="H12" s="186" t="n">
        <v>0</v>
      </c>
      <c r="I12" s="185"/>
      <c r="J12" s="186" t="n">
        <v>0</v>
      </c>
      <c r="K12" s="185"/>
      <c r="L12" s="187"/>
      <c r="M12" s="188"/>
      <c r="N12" s="185"/>
      <c r="O12" s="189" t="e">
        <f aca="false">+#REF!+#REF!+M12</f>
        <v>#REF!</v>
      </c>
      <c r="P12" s="190"/>
      <c r="Q12" s="191" t="n">
        <v>5259</v>
      </c>
      <c r="R12" s="182"/>
      <c r="S12" s="117" t="n">
        <v>4805</v>
      </c>
      <c r="T12" s="182"/>
      <c r="U12" s="117" t="n">
        <f aca="false">3100-583+500+1372+392</f>
        <v>4781</v>
      </c>
      <c r="V12" s="190"/>
      <c r="W12" s="192" t="n">
        <f aca="false">SUM(Q12:V12)</f>
        <v>14845</v>
      </c>
      <c r="X12" s="192"/>
      <c r="Y12" s="118" t="n">
        <v>3800</v>
      </c>
      <c r="Z12" s="117"/>
      <c r="AA12" s="118" t="n">
        <v>2000</v>
      </c>
      <c r="AB12" s="182"/>
      <c r="AC12" s="193" t="n">
        <v>5900</v>
      </c>
      <c r="AD12" s="182"/>
      <c r="AE12" s="182"/>
      <c r="AF12" s="181" t="n">
        <f aca="false">SUM(Y12:AC12)</f>
        <v>11700</v>
      </c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82"/>
      <c r="BT12" s="182"/>
      <c r="BU12" s="182"/>
      <c r="BV12" s="182"/>
      <c r="BW12" s="182"/>
      <c r="BX12" s="182"/>
      <c r="BY12" s="182"/>
      <c r="BZ12" s="182"/>
      <c r="CA12" s="182"/>
      <c r="CB12" s="182"/>
      <c r="CC12" s="182"/>
      <c r="CD12" s="182"/>
      <c r="CE12" s="182"/>
      <c r="CF12" s="182"/>
      <c r="CG12" s="182"/>
      <c r="CH12" s="182"/>
      <c r="CI12" s="182"/>
      <c r="CJ12" s="182"/>
      <c r="CK12" s="182"/>
      <c r="CL12" s="182"/>
      <c r="CM12" s="182"/>
      <c r="CN12" s="182"/>
      <c r="CO12" s="182"/>
      <c r="CP12" s="182"/>
      <c r="CQ12" s="182"/>
      <c r="CR12" s="182"/>
      <c r="CS12" s="182"/>
      <c r="CT12" s="182"/>
      <c r="CU12" s="182"/>
      <c r="CV12" s="182"/>
      <c r="CW12" s="182"/>
      <c r="CX12" s="182"/>
      <c r="CY12" s="182"/>
      <c r="CZ12" s="182"/>
      <c r="DA12" s="182"/>
      <c r="DB12" s="182"/>
      <c r="DC12" s="182"/>
      <c r="DD12" s="182"/>
      <c r="DE12" s="182"/>
      <c r="DF12" s="182"/>
      <c r="DG12" s="182"/>
      <c r="DH12" s="182"/>
      <c r="DI12" s="182"/>
      <c r="DJ12" s="182"/>
      <c r="DK12" s="182"/>
      <c r="DL12" s="182"/>
      <c r="DM12" s="182"/>
      <c r="DN12" s="182"/>
      <c r="DO12" s="182"/>
      <c r="DP12" s="182"/>
      <c r="DQ12" s="182"/>
      <c r="DR12" s="182"/>
      <c r="DS12" s="182"/>
      <c r="DT12" s="182"/>
      <c r="DU12" s="182"/>
      <c r="DV12" s="182"/>
      <c r="DW12" s="182"/>
      <c r="DX12" s="182"/>
      <c r="DY12" s="182"/>
      <c r="DZ12" s="182"/>
      <c r="EA12" s="182"/>
      <c r="EB12" s="182"/>
      <c r="EC12" s="182"/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  <c r="FW12" s="182"/>
      <c r="FX12" s="182"/>
      <c r="FY12" s="182"/>
      <c r="FZ12" s="182"/>
      <c r="GA12" s="182"/>
      <c r="GB12" s="182"/>
      <c r="GC12" s="182"/>
      <c r="GD12" s="182"/>
      <c r="GE12" s="182"/>
      <c r="GF12" s="182"/>
      <c r="GG12" s="182"/>
      <c r="GH12" s="182"/>
      <c r="GI12" s="182"/>
      <c r="GJ12" s="182"/>
      <c r="GK12" s="182"/>
      <c r="GL12" s="182"/>
      <c r="GM12" s="182"/>
      <c r="GN12" s="182"/>
      <c r="GO12" s="182"/>
      <c r="GP12" s="182"/>
      <c r="GQ12" s="182"/>
      <c r="GR12" s="182"/>
      <c r="GS12" s="182"/>
      <c r="GT12" s="182"/>
      <c r="GU12" s="182"/>
      <c r="GV12" s="182"/>
      <c r="GW12" s="182"/>
      <c r="GX12" s="182"/>
      <c r="GY12" s="182"/>
      <c r="GZ12" s="182"/>
      <c r="HA12" s="182"/>
      <c r="HB12" s="182"/>
      <c r="HC12" s="182"/>
      <c r="HD12" s="182"/>
      <c r="HE12" s="182"/>
      <c r="HF12" s="182"/>
      <c r="HG12" s="182"/>
      <c r="HH12" s="182"/>
      <c r="HI12" s="182"/>
      <c r="HJ12" s="182"/>
      <c r="HK12" s="182"/>
      <c r="HL12" s="182"/>
      <c r="HM12" s="182"/>
      <c r="HN12" s="182"/>
      <c r="HO12" s="182"/>
      <c r="HP12" s="182"/>
      <c r="HQ12" s="182"/>
      <c r="HR12" s="182"/>
      <c r="HS12" s="182"/>
      <c r="HT12" s="182"/>
      <c r="HU12" s="182"/>
      <c r="HV12" s="182"/>
      <c r="HW12" s="182"/>
      <c r="HX12" s="182"/>
      <c r="HY12" s="182"/>
      <c r="HZ12" s="182"/>
      <c r="IA12" s="182"/>
      <c r="IB12" s="182"/>
      <c r="IC12" s="182"/>
      <c r="ID12" s="182"/>
      <c r="IE12" s="182"/>
      <c r="IF12" s="182"/>
      <c r="IG12" s="182"/>
      <c r="IH12" s="182"/>
      <c r="II12" s="182"/>
      <c r="IJ12" s="182"/>
      <c r="IK12" s="182"/>
      <c r="IL12" s="182"/>
      <c r="IM12" s="182"/>
      <c r="IN12" s="182"/>
      <c r="IO12" s="182"/>
      <c r="IP12" s="182"/>
      <c r="IQ12" s="182"/>
      <c r="IR12" s="182"/>
      <c r="IS12" s="182"/>
      <c r="IT12" s="182"/>
      <c r="IU12" s="182"/>
      <c r="IV12" s="182"/>
      <c r="IW12" s="182"/>
    </row>
    <row r="13" customFormat="false" ht="16.5" hidden="false" customHeight="true" outlineLevel="0" collapsed="false">
      <c r="A13" s="182"/>
      <c r="B13" s="183"/>
      <c r="C13" s="184" t="s">
        <v>70</v>
      </c>
      <c r="D13" s="184"/>
      <c r="E13" s="185"/>
      <c r="F13" s="186" t="n">
        <v>0</v>
      </c>
      <c r="G13" s="185"/>
      <c r="H13" s="186" t="n">
        <v>0</v>
      </c>
      <c r="I13" s="185"/>
      <c r="J13" s="186" t="n">
        <v>0</v>
      </c>
      <c r="K13" s="185"/>
      <c r="L13" s="187"/>
      <c r="M13" s="188"/>
      <c r="N13" s="185"/>
      <c r="O13" s="189" t="e">
        <f aca="false">+#REF!+#REF!+M13</f>
        <v>#REF!</v>
      </c>
      <c r="P13" s="190"/>
      <c r="Q13" s="191" t="n">
        <v>1480</v>
      </c>
      <c r="R13" s="182"/>
      <c r="S13" s="117" t="n">
        <v>1352</v>
      </c>
      <c r="T13" s="182"/>
      <c r="U13" s="118" t="n">
        <f aca="false">500+87+77</f>
        <v>664</v>
      </c>
      <c r="V13" s="190"/>
      <c r="W13" s="192" t="n">
        <f aca="false">SUM(Q13:V13)</f>
        <v>3496</v>
      </c>
      <c r="X13" s="192"/>
      <c r="Y13" s="118" t="n">
        <v>500</v>
      </c>
      <c r="Z13" s="117"/>
      <c r="AA13" s="118" t="n">
        <v>500</v>
      </c>
      <c r="AB13" s="182"/>
      <c r="AC13" s="193" t="n">
        <v>800</v>
      </c>
      <c r="AD13" s="182"/>
      <c r="AE13" s="182"/>
      <c r="AF13" s="181" t="n">
        <f aca="false">SUM(Y13:AC13)</f>
        <v>1800</v>
      </c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2"/>
      <c r="CA13" s="182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2"/>
      <c r="CS13" s="182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2"/>
      <c r="DK13" s="182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2"/>
      <c r="DW13" s="182"/>
      <c r="DX13" s="182"/>
      <c r="DY13" s="182"/>
      <c r="DZ13" s="182"/>
      <c r="EA13" s="182"/>
      <c r="EB13" s="182"/>
      <c r="EC13" s="182"/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82"/>
      <c r="GC13" s="182"/>
      <c r="GD13" s="182"/>
      <c r="GE13" s="182"/>
      <c r="GF13" s="182"/>
      <c r="GG13" s="182"/>
      <c r="GH13" s="182"/>
      <c r="GI13" s="182"/>
      <c r="GJ13" s="182"/>
      <c r="GK13" s="182"/>
      <c r="GL13" s="182"/>
      <c r="GM13" s="182"/>
      <c r="GN13" s="182"/>
      <c r="GO13" s="182"/>
      <c r="GP13" s="182"/>
      <c r="GQ13" s="182"/>
      <c r="GR13" s="182"/>
      <c r="GS13" s="182"/>
      <c r="GT13" s="182"/>
      <c r="GU13" s="182"/>
      <c r="GV13" s="182"/>
      <c r="GW13" s="182"/>
      <c r="GX13" s="182"/>
      <c r="GY13" s="182"/>
      <c r="GZ13" s="182"/>
      <c r="HA13" s="182"/>
      <c r="HB13" s="182"/>
      <c r="HC13" s="182"/>
      <c r="HD13" s="182"/>
      <c r="HE13" s="182"/>
      <c r="HF13" s="182"/>
      <c r="HG13" s="182"/>
      <c r="HH13" s="182"/>
      <c r="HI13" s="182"/>
      <c r="HJ13" s="182"/>
      <c r="HK13" s="182"/>
      <c r="HL13" s="182"/>
      <c r="HM13" s="182"/>
      <c r="HN13" s="182"/>
      <c r="HO13" s="182"/>
      <c r="HP13" s="182"/>
      <c r="HQ13" s="182"/>
      <c r="HR13" s="182"/>
      <c r="HS13" s="182"/>
      <c r="HT13" s="182"/>
      <c r="HU13" s="182"/>
      <c r="HV13" s="182"/>
      <c r="HW13" s="182"/>
      <c r="HX13" s="182"/>
      <c r="HY13" s="182"/>
      <c r="HZ13" s="182"/>
      <c r="IA13" s="182"/>
      <c r="IB13" s="182"/>
      <c r="IC13" s="182"/>
      <c r="ID13" s="182"/>
      <c r="IE13" s="182"/>
      <c r="IF13" s="182"/>
      <c r="IG13" s="182"/>
      <c r="IH13" s="182"/>
      <c r="II13" s="182"/>
      <c r="IJ13" s="182"/>
      <c r="IK13" s="182"/>
      <c r="IL13" s="182"/>
      <c r="IM13" s="182"/>
      <c r="IN13" s="182"/>
      <c r="IO13" s="182"/>
      <c r="IP13" s="182"/>
      <c r="IQ13" s="182"/>
      <c r="IR13" s="182"/>
      <c r="IS13" s="182"/>
      <c r="IT13" s="182"/>
      <c r="IU13" s="182"/>
      <c r="IV13" s="182"/>
      <c r="IW13" s="182"/>
    </row>
    <row r="14" customFormat="false" ht="16.5" hidden="false" customHeight="true" outlineLevel="0" collapsed="false">
      <c r="C14" s="102" t="s">
        <v>71</v>
      </c>
      <c r="D14" s="104"/>
      <c r="E14" s="105"/>
      <c r="F14" s="114" t="n">
        <f aca="false">907+835+229</f>
        <v>1971</v>
      </c>
      <c r="G14" s="105"/>
      <c r="H14" s="114" t="n">
        <f aca="false">863+339+295</f>
        <v>1497</v>
      </c>
      <c r="I14" s="105"/>
      <c r="J14" s="114" t="n">
        <f aca="false">964+902-182</f>
        <v>1684</v>
      </c>
      <c r="K14" s="105"/>
      <c r="L14" s="176"/>
      <c r="M14" s="88"/>
      <c r="N14" s="105"/>
      <c r="O14" s="116" t="e">
        <f aca="false">+#REF!+#REF!+M14</f>
        <v>#REF!</v>
      </c>
      <c r="Q14" s="85" t="n">
        <f aca="false">884-63-242</f>
        <v>579</v>
      </c>
      <c r="R14" s="74"/>
      <c r="S14" s="86" t="n">
        <f aca="false">800-75-800</f>
        <v>-75</v>
      </c>
      <c r="T14" s="74"/>
      <c r="U14" s="86" t="n">
        <f aca="false">825+350</f>
        <v>1175</v>
      </c>
      <c r="W14" s="79" t="n">
        <f aca="false">SUM(Q14:V14)</f>
        <v>1679</v>
      </c>
      <c r="Y14" s="179" t="n">
        <f aca="false">'[1]monthly margin detail'!$B$151+'[1]monthly margin detail'!$B$152</f>
        <v>1302.357</v>
      </c>
      <c r="Z14" s="86"/>
      <c r="AA14" s="179" t="n">
        <f aca="false">'[1]monthly margin detail'!$C$151+'[1]monthly margin detail'!$C$152</f>
        <v>1176.323</v>
      </c>
      <c r="AC14" s="180" t="n">
        <f aca="false">'[1]monthly margin detail'!$E$152+'[1]monthly margin detail'!$E$151</f>
        <v>1302.357</v>
      </c>
      <c r="AF14" s="181" t="n">
        <f aca="false">SUM(Y14:AC14)</f>
        <v>3781.037</v>
      </c>
    </row>
    <row r="15" customFormat="false" ht="16.5" hidden="false" customHeight="true" outlineLevel="0" collapsed="false">
      <c r="B15" s="102" t="s">
        <v>73</v>
      </c>
      <c r="C15" s="103"/>
      <c r="D15" s="123"/>
      <c r="F15" s="124" t="n">
        <f aca="false">SUM(F9:F14)</f>
        <v>20657</v>
      </c>
      <c r="H15" s="124" t="n">
        <f aca="false">SUM(H9:H14)</f>
        <v>20253</v>
      </c>
      <c r="J15" s="124" t="n">
        <f aca="false">SUM(J9:J14)</f>
        <v>18980</v>
      </c>
      <c r="L15" s="87"/>
      <c r="M15" s="127"/>
      <c r="O15" s="125" t="e">
        <f aca="false">SUM(O9:O14)</f>
        <v>#REF!</v>
      </c>
      <c r="Q15" s="124" t="n">
        <f aca="false">SUM(Q9:Q14)</f>
        <v>19597</v>
      </c>
      <c r="R15" s="74"/>
      <c r="S15" s="124" t="n">
        <f aca="false">SUM(S9:S14)</f>
        <v>23632</v>
      </c>
      <c r="T15" s="74"/>
      <c r="U15" s="124" t="n">
        <f aca="false">SUM(U9:U14)</f>
        <v>23470</v>
      </c>
      <c r="W15" s="125" t="n">
        <f aca="false">SUM(W9:W14)</f>
        <v>66699</v>
      </c>
      <c r="Y15" s="124" t="n">
        <f aca="false">SUM(Y9:Y14)</f>
        <v>21714.451</v>
      </c>
      <c r="Z15" s="86"/>
      <c r="AA15" s="124" t="n">
        <f aca="false">SUM(AA9:AA14)</f>
        <v>19772.76</v>
      </c>
      <c r="AC15" s="124" t="n">
        <f aca="false">SUM(AC9:AC14)</f>
        <v>26587.075</v>
      </c>
      <c r="AF15" s="125" t="n">
        <f aca="false">SUM(AF9:AF14)</f>
        <v>68074.286</v>
      </c>
    </row>
    <row r="16" customFormat="false" ht="16.5" hidden="false" customHeight="true" outlineLevel="0" collapsed="false">
      <c r="B16" s="102"/>
      <c r="C16" s="103"/>
      <c r="D16" s="123"/>
      <c r="F16" s="126"/>
      <c r="H16" s="126"/>
      <c r="J16" s="126"/>
      <c r="L16" s="87"/>
      <c r="M16" s="127"/>
      <c r="O16" s="127"/>
      <c r="Q16" s="85"/>
      <c r="R16" s="74"/>
      <c r="S16" s="86"/>
      <c r="T16" s="74"/>
      <c r="U16" s="86"/>
      <c r="Y16" s="86"/>
      <c r="Z16" s="86"/>
      <c r="AA16" s="126"/>
      <c r="AC16" s="126"/>
    </row>
    <row r="17" customFormat="false" ht="16.5" hidden="false" customHeight="true" outlineLevel="0" collapsed="false">
      <c r="B17" s="102"/>
      <c r="C17" s="103"/>
      <c r="D17" s="123"/>
      <c r="F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C17" s="126"/>
      <c r="AF17" s="126"/>
    </row>
    <row r="18" customFormat="false" ht="16.5" hidden="false" customHeight="true" outlineLevel="0" collapsed="false">
      <c r="B18" s="102" t="s">
        <v>74</v>
      </c>
      <c r="C18" s="103"/>
      <c r="D18" s="123"/>
      <c r="F18" s="83"/>
      <c r="H18" s="83"/>
      <c r="J18" s="83"/>
      <c r="L18" s="87"/>
      <c r="M18" s="127"/>
      <c r="O18" s="84"/>
      <c r="Q18" s="85"/>
      <c r="R18" s="74"/>
      <c r="S18" s="86"/>
      <c r="T18" s="74"/>
      <c r="U18" s="86"/>
      <c r="Y18" s="86"/>
      <c r="Z18" s="86"/>
      <c r="AA18" s="83"/>
      <c r="AC18" s="83"/>
    </row>
    <row r="19" customFormat="false" ht="16.5" hidden="false" customHeight="true" outlineLevel="0" collapsed="false">
      <c r="B19" s="103"/>
      <c r="C19" s="103" t="s">
        <v>75</v>
      </c>
      <c r="D19" s="123"/>
      <c r="E19" s="105"/>
      <c r="F19" s="128" t="n">
        <v>12893</v>
      </c>
      <c r="G19" s="105"/>
      <c r="H19" s="128" t="n">
        <v>12951</v>
      </c>
      <c r="I19" s="105"/>
      <c r="J19" s="128" t="n">
        <v>13212</v>
      </c>
      <c r="K19" s="105"/>
      <c r="L19" s="176"/>
      <c r="M19" s="88"/>
      <c r="N19" s="105"/>
      <c r="O19" s="116" t="e">
        <f aca="false">+#REF!+#REF!+M19</f>
        <v>#REF!</v>
      </c>
      <c r="Q19" s="85" t="n">
        <f aca="false">18393-3677-300-250-213</f>
        <v>13953</v>
      </c>
      <c r="R19" s="74"/>
      <c r="S19" s="86" t="n">
        <f aca="false">16500-3600-300-100-300</f>
        <v>12200</v>
      </c>
      <c r="T19" s="74"/>
      <c r="U19" s="86" t="n">
        <f aca="false">16500-3600-300-100-300</f>
        <v>12200</v>
      </c>
      <c r="W19" s="79" t="n">
        <f aca="false">SUM(Q19:V19)</f>
        <v>38353</v>
      </c>
      <c r="Y19" s="86" t="n">
        <f aca="false">[1]monthly!$C$22-400</f>
        <v>12421.6458333333</v>
      </c>
      <c r="Z19" s="86"/>
      <c r="AA19" s="180" t="n">
        <f aca="false">[1]monthly!$D$22-400</f>
        <v>12421.6458333333</v>
      </c>
      <c r="AC19" s="180" t="n">
        <f aca="false">[1]monthly!$E$22-400</f>
        <v>12421.6458333333</v>
      </c>
      <c r="AF19" s="113" t="n">
        <f aca="false">SUM(Y19:AC19)</f>
        <v>37264.9375</v>
      </c>
    </row>
    <row r="20" customFormat="false" ht="16.5" hidden="false" customHeight="true" outlineLevel="0" collapsed="false">
      <c r="B20" s="103"/>
      <c r="C20" s="103" t="s">
        <v>76</v>
      </c>
      <c r="D20" s="123"/>
      <c r="E20" s="105"/>
      <c r="F20" s="128"/>
      <c r="G20" s="105"/>
      <c r="H20" s="128"/>
      <c r="I20" s="105"/>
      <c r="J20" s="128"/>
      <c r="K20" s="105"/>
      <c r="L20" s="176"/>
      <c r="M20" s="88"/>
      <c r="N20" s="105"/>
      <c r="O20" s="116" t="e">
        <f aca="false">+#REF!+#REF!+M20</f>
        <v>#REF!</v>
      </c>
      <c r="Q20" s="85" t="n">
        <v>3677</v>
      </c>
      <c r="R20" s="74"/>
      <c r="S20" s="86" t="n">
        <v>3400</v>
      </c>
      <c r="T20" s="74"/>
      <c r="U20" s="86" t="n">
        <v>3400</v>
      </c>
      <c r="W20" s="79" t="n">
        <f aca="false">SUM(Q20:V20)</f>
        <v>10477</v>
      </c>
      <c r="Y20" s="86" t="n">
        <f aca="false">[1]monthly!$C$23</f>
        <v>3744</v>
      </c>
      <c r="Z20" s="86"/>
      <c r="AA20" s="180" t="n">
        <f aca="false">[1]monthly!$D$23</f>
        <v>4260</v>
      </c>
      <c r="AC20" s="180" t="n">
        <f aca="false">[1]monthly!$E$23</f>
        <v>3585</v>
      </c>
      <c r="AF20" s="181" t="n">
        <f aca="false">SUM(Y20:AC20)</f>
        <v>11589</v>
      </c>
    </row>
    <row r="21" customFormat="false" ht="16.5" hidden="false" customHeight="true" outlineLevel="0" collapsed="false">
      <c r="B21" s="103"/>
      <c r="C21" s="103" t="s">
        <v>77</v>
      </c>
      <c r="D21" s="123"/>
      <c r="F21" s="130" t="n">
        <v>2794</v>
      </c>
      <c r="H21" s="130" t="n">
        <v>2882</v>
      </c>
      <c r="J21" s="130" t="n">
        <v>2831</v>
      </c>
      <c r="L21" s="87"/>
      <c r="M21" s="88"/>
      <c r="O21" s="131" t="e">
        <f aca="false">+#REF!+#REF!+M21</f>
        <v>#REF!</v>
      </c>
      <c r="Q21" s="132" t="n">
        <v>3171</v>
      </c>
      <c r="R21" s="74"/>
      <c r="S21" s="132" t="n">
        <v>3171</v>
      </c>
      <c r="T21" s="74"/>
      <c r="U21" s="132" t="n">
        <v>3171</v>
      </c>
      <c r="W21" s="133" t="n">
        <f aca="false">SUM(Q21:V21)</f>
        <v>9513</v>
      </c>
      <c r="Y21" s="194" t="n">
        <f aca="false">10262/3</f>
        <v>3420.66666666667</v>
      </c>
      <c r="Z21" s="86"/>
      <c r="AA21" s="130" t="n">
        <f aca="false">10262/3</f>
        <v>3420.66666666667</v>
      </c>
      <c r="AC21" s="130" t="n">
        <f aca="false">10262-AA21-Y21</f>
        <v>3420.66666666667</v>
      </c>
      <c r="AF21" s="195" t="n">
        <f aca="false">SUM(Y21:AC21)</f>
        <v>10262</v>
      </c>
    </row>
    <row r="22" customFormat="false" ht="16.5" hidden="false" customHeight="true" outlineLevel="0" collapsed="false">
      <c r="B22" s="102"/>
      <c r="C22" s="103"/>
      <c r="D22" s="123"/>
      <c r="F22" s="134" t="n">
        <f aca="false">ROUND(SUM(F19:F21),0)</f>
        <v>15687</v>
      </c>
      <c r="H22" s="134" t="n">
        <f aca="false">ROUND(SUM(H19:H21),0)</f>
        <v>15833</v>
      </c>
      <c r="J22" s="134" t="n">
        <f aca="false">ROUND(SUM(J19:J21),0)</f>
        <v>16043</v>
      </c>
      <c r="L22" s="87"/>
      <c r="M22" s="196"/>
      <c r="O22" s="135" t="e">
        <f aca="false">ROUND(SUM(O19:O21),0)</f>
        <v>#REF!</v>
      </c>
      <c r="Q22" s="134" t="n">
        <f aca="false">ROUND(SUM(Q19:Q21),0)</f>
        <v>20801</v>
      </c>
      <c r="R22" s="74"/>
      <c r="S22" s="134" t="n">
        <f aca="false">ROUND(SUM(S19:S21),0)</f>
        <v>18771</v>
      </c>
      <c r="T22" s="74"/>
      <c r="U22" s="134" t="n">
        <f aca="false">ROUND(SUM(U19:U21),0)</f>
        <v>18771</v>
      </c>
      <c r="W22" s="135" t="n">
        <f aca="false">ROUND(SUM(W19:W21),0)</f>
        <v>58343</v>
      </c>
      <c r="Y22" s="134" t="n">
        <f aca="false">SUM(Y19:Y21)</f>
        <v>19586.3125</v>
      </c>
      <c r="Z22" s="86"/>
      <c r="AA22" s="134" t="n">
        <f aca="false">SUM(AA19:AA21)</f>
        <v>20102.3125</v>
      </c>
      <c r="AC22" s="134" t="n">
        <f aca="false">SUM(AC19:AC21)</f>
        <v>19427.3125</v>
      </c>
      <c r="AF22" s="135" t="n">
        <f aca="false">SUM(AF19:AF21)</f>
        <v>59115.9375</v>
      </c>
    </row>
    <row r="23" customFormat="false" ht="16.5" hidden="false" customHeight="true" outlineLevel="0" collapsed="false">
      <c r="B23" s="103"/>
      <c r="C23" s="103"/>
      <c r="D23" s="123"/>
      <c r="F23" s="83"/>
      <c r="H23" s="83"/>
      <c r="J23" s="83"/>
      <c r="L23" s="87"/>
      <c r="M23" s="127"/>
      <c r="O23" s="84"/>
      <c r="Q23" s="85"/>
      <c r="R23" s="74"/>
      <c r="S23" s="86"/>
      <c r="T23" s="74"/>
      <c r="U23" s="86"/>
      <c r="Y23" s="86"/>
      <c r="Z23" s="86"/>
      <c r="AA23" s="83"/>
      <c r="AC23" s="83"/>
    </row>
    <row r="24" customFormat="false" ht="16.5" hidden="false" customHeight="true" outlineLevel="0" collapsed="false">
      <c r="B24" s="102" t="s">
        <v>78</v>
      </c>
      <c r="C24" s="103"/>
      <c r="D24" s="123"/>
      <c r="F24" s="136" t="n">
        <f aca="false">ROUND(F15-F22,0)</f>
        <v>4970</v>
      </c>
      <c r="H24" s="136" t="n">
        <f aca="false">ROUND(H15-H22,0)</f>
        <v>4420</v>
      </c>
      <c r="J24" s="136" t="n">
        <f aca="false">ROUND(J15-J22,0)</f>
        <v>2937</v>
      </c>
      <c r="L24" s="87"/>
      <c r="M24" s="127"/>
      <c r="O24" s="137" t="e">
        <f aca="false">ROUND(O15-O22,0)</f>
        <v>#REF!</v>
      </c>
      <c r="Q24" s="136" t="n">
        <f aca="false">ROUND(Q15-Q22,0)</f>
        <v>-1204</v>
      </c>
      <c r="R24" s="74"/>
      <c r="S24" s="136" t="n">
        <f aca="false">ROUND(S15-S22,0)</f>
        <v>4861</v>
      </c>
      <c r="T24" s="74"/>
      <c r="U24" s="136" t="n">
        <f aca="false">ROUND(U15-U22,0)</f>
        <v>4699</v>
      </c>
      <c r="W24" s="137" t="n">
        <f aca="false">ROUND(W15-W22,0)</f>
        <v>8356</v>
      </c>
      <c r="Y24" s="136" t="n">
        <f aca="false">Y15-Y22</f>
        <v>2128.1385</v>
      </c>
      <c r="Z24" s="86"/>
      <c r="AA24" s="136" t="n">
        <f aca="false">AA15-AA22</f>
        <v>-329.552500000005</v>
      </c>
      <c r="AC24" s="136" t="n">
        <f aca="false">AC15-AC22</f>
        <v>7159.7625</v>
      </c>
      <c r="AF24" s="137" t="n">
        <f aca="false">AF15-AF22</f>
        <v>8958.34849999999</v>
      </c>
    </row>
    <row r="25" customFormat="false" ht="16.5" hidden="false" customHeight="true" outlineLevel="0" collapsed="false">
      <c r="B25" s="102"/>
      <c r="C25" s="103"/>
      <c r="D25" s="123"/>
      <c r="F25" s="126"/>
      <c r="H25" s="126"/>
      <c r="J25" s="126"/>
      <c r="L25" s="87"/>
      <c r="M25" s="127"/>
      <c r="O25" s="127"/>
      <c r="Q25" s="85"/>
      <c r="R25" s="74"/>
      <c r="S25" s="86"/>
      <c r="T25" s="74"/>
      <c r="U25" s="86"/>
      <c r="Y25" s="86"/>
      <c r="Z25" s="86"/>
      <c r="AA25" s="126"/>
      <c r="AC25" s="126"/>
    </row>
    <row r="26" customFormat="false" ht="16.5" hidden="false" customHeight="true" outlineLevel="0" collapsed="false">
      <c r="B26" s="102" t="s">
        <v>79</v>
      </c>
      <c r="C26" s="103"/>
      <c r="D26" s="123"/>
      <c r="F26" s="83"/>
      <c r="H26" s="83"/>
      <c r="J26" s="83"/>
      <c r="L26" s="87"/>
      <c r="M26" s="127"/>
      <c r="O26" s="84"/>
      <c r="Q26" s="85"/>
      <c r="R26" s="74"/>
      <c r="S26" s="86"/>
      <c r="T26" s="74"/>
      <c r="U26" s="86"/>
      <c r="Y26" s="86"/>
      <c r="Z26" s="86"/>
      <c r="AA26" s="83"/>
      <c r="AC26" s="83"/>
    </row>
    <row r="27" customFormat="false" ht="16.5" hidden="false" customHeight="true" outlineLevel="0" collapsed="false">
      <c r="B27" s="103"/>
      <c r="C27" s="102" t="s">
        <v>80</v>
      </c>
      <c r="D27" s="123"/>
      <c r="F27" s="128" t="n">
        <v>-2092</v>
      </c>
      <c r="H27" s="128" t="n">
        <v>-2379</v>
      </c>
      <c r="J27" s="128" t="n">
        <v>-2395</v>
      </c>
      <c r="L27" s="87"/>
      <c r="M27" s="88"/>
      <c r="O27" s="116" t="e">
        <f aca="false">+#REF!+#REF!+M27</f>
        <v>#REF!</v>
      </c>
      <c r="Q27" s="85" t="n">
        <v>-2282</v>
      </c>
      <c r="R27" s="74"/>
      <c r="S27" s="86" t="n">
        <f aca="false">-2600-150</f>
        <v>-2750</v>
      </c>
      <c r="T27" s="74"/>
      <c r="U27" s="86" t="n">
        <f aca="false">-2600-150</f>
        <v>-2750</v>
      </c>
      <c r="W27" s="79" t="n">
        <f aca="false">SUM(Q27:V27)</f>
        <v>-7782</v>
      </c>
      <c r="Y27" s="140" t="n">
        <f aca="false">-[1]monthly!$C$33+6</f>
        <v>-3699.5</v>
      </c>
      <c r="Z27" s="140"/>
      <c r="AA27" s="146" t="n">
        <f aca="false">-[1]monthly!$D$33+6</f>
        <v>-3699.5</v>
      </c>
      <c r="AB27" s="144"/>
      <c r="AC27" s="146" t="n">
        <f aca="false">-[1]monthly!$E$33+6</f>
        <v>-3699.5</v>
      </c>
      <c r="AD27" s="197"/>
      <c r="AE27" s="197"/>
      <c r="AF27" s="142" t="n">
        <f aca="false">SUM(Y27:AC27)</f>
        <v>-11098.5</v>
      </c>
    </row>
    <row r="28" customFormat="false" ht="16.5" hidden="false" customHeight="true" outlineLevel="0" collapsed="false">
      <c r="B28" s="103"/>
      <c r="C28" s="102" t="s">
        <v>81</v>
      </c>
      <c r="D28" s="123"/>
      <c r="F28" s="128" t="n">
        <v>71</v>
      </c>
      <c r="H28" s="128" t="n">
        <v>55</v>
      </c>
      <c r="J28" s="128" t="n">
        <v>-482</v>
      </c>
      <c r="L28" s="87"/>
      <c r="M28" s="88"/>
      <c r="O28" s="131" t="e">
        <f aca="false">+#REF!+#REF!+M28</f>
        <v>#REF!</v>
      </c>
      <c r="Q28" s="85" t="n">
        <v>-137</v>
      </c>
      <c r="R28" s="74"/>
      <c r="S28" s="86" t="n">
        <v>-200</v>
      </c>
      <c r="T28" s="74"/>
      <c r="U28" s="86" t="n">
        <v>-200</v>
      </c>
      <c r="W28" s="79" t="n">
        <f aca="false">SUM(Q28:V28)</f>
        <v>-537</v>
      </c>
      <c r="Y28" s="198" t="n">
        <v>0</v>
      </c>
      <c r="Z28" s="198"/>
      <c r="AA28" s="199" t="n">
        <v>0</v>
      </c>
      <c r="AB28" s="200"/>
      <c r="AC28" s="199" t="n">
        <v>0</v>
      </c>
      <c r="AF28" s="181" t="n">
        <f aca="false">SUM(Z28:AE28)</f>
        <v>0</v>
      </c>
    </row>
    <row r="29" customFormat="false" ht="16.5" hidden="false" customHeight="true" outlineLevel="0" collapsed="false">
      <c r="B29" s="103"/>
      <c r="C29" s="103"/>
      <c r="D29" s="123"/>
      <c r="F29" s="124" t="n">
        <f aca="false">ROUND(SUM(F27:F28),0)</f>
        <v>-2021</v>
      </c>
      <c r="H29" s="124" t="n">
        <f aca="false">ROUND(SUM(H27:H28),0)</f>
        <v>-2324</v>
      </c>
      <c r="J29" s="124" t="n">
        <f aca="false">ROUND(SUM(J27:J28),0)</f>
        <v>-2877</v>
      </c>
      <c r="L29" s="87"/>
      <c r="M29" s="127"/>
      <c r="O29" s="125" t="e">
        <f aca="false">ROUND(SUM(O27:O28),0)</f>
        <v>#REF!</v>
      </c>
      <c r="Q29" s="124" t="n">
        <f aca="false">ROUND(SUM(Q27:Q28),0)</f>
        <v>-2419</v>
      </c>
      <c r="R29" s="74"/>
      <c r="S29" s="124" t="n">
        <f aca="false">ROUND(SUM(S27:S28),0)</f>
        <v>-2950</v>
      </c>
      <c r="T29" s="74"/>
      <c r="U29" s="124" t="n">
        <f aca="false">ROUND(SUM(U27:U28),0)</f>
        <v>-2950</v>
      </c>
      <c r="W29" s="125" t="n">
        <f aca="false">ROUND(SUM(W27:W28),0)</f>
        <v>-8319</v>
      </c>
      <c r="Y29" s="124" t="n">
        <f aca="false">ROUND(SUM(Y27:Y28),0)</f>
        <v>-3700</v>
      </c>
      <c r="Z29" s="86"/>
      <c r="AA29" s="124" t="n">
        <f aca="false">ROUND(SUM(AA27:AA28),0)</f>
        <v>-3700</v>
      </c>
      <c r="AC29" s="124" t="n">
        <f aca="false">ROUND(SUM(AC27:AC28),0)</f>
        <v>-3700</v>
      </c>
      <c r="AF29" s="125" t="n">
        <f aca="false">ROUND(SUM(AF27:AF28),0)</f>
        <v>-11099</v>
      </c>
    </row>
    <row r="30" customFormat="false" ht="16.5" hidden="false" customHeight="true" outlineLevel="0" collapsed="false">
      <c r="B30" s="103"/>
      <c r="C30" s="103"/>
      <c r="D30" s="123"/>
      <c r="F30" s="126"/>
      <c r="H30" s="126"/>
      <c r="J30" s="126"/>
      <c r="L30" s="87"/>
      <c r="M30" s="127"/>
      <c r="O30" s="127"/>
      <c r="Q30" s="85"/>
      <c r="R30" s="74"/>
      <c r="S30" s="86"/>
      <c r="T30" s="74"/>
      <c r="U30" s="86"/>
      <c r="Y30" s="86"/>
      <c r="Z30" s="86"/>
      <c r="AA30" s="126"/>
      <c r="AC30" s="126"/>
    </row>
    <row r="31" customFormat="false" ht="16.5" hidden="true" customHeight="true" outlineLevel="0" collapsed="false">
      <c r="B31" s="102" t="s">
        <v>82</v>
      </c>
      <c r="C31" s="103"/>
      <c r="D31" s="123"/>
      <c r="F31" s="126"/>
      <c r="H31" s="126"/>
      <c r="J31" s="126"/>
      <c r="L31" s="87"/>
      <c r="M31" s="127"/>
      <c r="O31" s="127"/>
      <c r="Q31" s="85"/>
      <c r="R31" s="74"/>
      <c r="S31" s="86"/>
      <c r="T31" s="74"/>
      <c r="U31" s="86"/>
      <c r="Y31" s="86"/>
      <c r="Z31" s="86"/>
      <c r="AA31" s="126"/>
      <c r="AC31" s="126"/>
    </row>
    <row r="32" customFormat="false" ht="16.5" hidden="true" customHeight="true" outlineLevel="0" collapsed="false">
      <c r="A32" s="110"/>
      <c r="B32" s="138"/>
      <c r="C32" s="138" t="s">
        <v>83</v>
      </c>
      <c r="D32" s="106"/>
      <c r="E32" s="139"/>
      <c r="F32" s="140" t="n">
        <f aca="false">ROUND(F24+F29,0)</f>
        <v>2949</v>
      </c>
      <c r="G32" s="141"/>
      <c r="H32" s="140" t="n">
        <f aca="false">ROUND(H24+H29,0)</f>
        <v>2096</v>
      </c>
      <c r="I32" s="141"/>
      <c r="J32" s="140" t="n">
        <f aca="false">ROUND(J24+J29,0)</f>
        <v>60</v>
      </c>
      <c r="K32" s="141"/>
      <c r="L32" s="141"/>
      <c r="M32" s="142"/>
      <c r="N32" s="141"/>
      <c r="O32" s="142" t="e">
        <f aca="false">ROUND(O24+O29,0)</f>
        <v>#REF!</v>
      </c>
      <c r="P32" s="143"/>
      <c r="Q32" s="140" t="n">
        <f aca="false">ROUND(Q24+Q29,0)</f>
        <v>-3623</v>
      </c>
      <c r="R32" s="144"/>
      <c r="S32" s="140" t="n">
        <f aca="false">ROUND(S24+S29,0)</f>
        <v>1911</v>
      </c>
      <c r="T32" s="144"/>
      <c r="U32" s="140" t="n">
        <f aca="false">ROUND(U24+U29,0)</f>
        <v>1749</v>
      </c>
      <c r="V32" s="143"/>
      <c r="W32" s="142" t="n">
        <f aca="false">ROUND(W24+W29,0)</f>
        <v>37</v>
      </c>
      <c r="X32" s="142"/>
      <c r="Y32" s="140" t="n">
        <f aca="false">ROUND(Y24+Y29,0)</f>
        <v>-1572</v>
      </c>
      <c r="Z32" s="140"/>
      <c r="AA32" s="140" t="n">
        <f aca="false">ROUND(AA24+AA29,0)</f>
        <v>-4030</v>
      </c>
      <c r="AB32" s="110"/>
      <c r="AC32" s="140" t="n">
        <f aca="false">ROUND(AC24+AC29,0)</f>
        <v>3460</v>
      </c>
      <c r="AD32" s="110"/>
      <c r="AE32" s="110"/>
      <c r="AF32" s="142" t="n">
        <f aca="false">ROUND(AF24+AF29,0)</f>
        <v>-2141</v>
      </c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/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110"/>
      <c r="ID32" s="110"/>
      <c r="IE32" s="110"/>
      <c r="IF32" s="110"/>
      <c r="IG32" s="110"/>
      <c r="IH32" s="110"/>
      <c r="II32" s="110"/>
      <c r="IJ32" s="110"/>
      <c r="IK32" s="110"/>
      <c r="IL32" s="110"/>
      <c r="IM32" s="110"/>
      <c r="IN32" s="110"/>
      <c r="IO32" s="110"/>
      <c r="IP32" s="110"/>
      <c r="IQ32" s="110"/>
      <c r="IR32" s="110"/>
      <c r="IS32" s="110"/>
      <c r="IT32" s="110"/>
      <c r="IU32" s="110"/>
      <c r="IV32" s="110"/>
      <c r="IW32" s="110"/>
    </row>
    <row r="33" customFormat="false" ht="16.5" hidden="true" customHeight="true" outlineLevel="0" collapsed="false">
      <c r="E33" s="145"/>
      <c r="F33" s="140"/>
      <c r="G33" s="141"/>
      <c r="H33" s="140"/>
      <c r="I33" s="141"/>
      <c r="J33" s="140"/>
      <c r="K33" s="141"/>
      <c r="L33" s="141"/>
      <c r="M33" s="142"/>
      <c r="N33" s="141"/>
      <c r="O33" s="142"/>
      <c r="P33" s="143"/>
      <c r="Q33" s="146"/>
      <c r="R33" s="144"/>
      <c r="S33" s="140"/>
      <c r="T33" s="144"/>
      <c r="U33" s="140"/>
      <c r="V33" s="143"/>
      <c r="W33" s="142"/>
      <c r="X33" s="142"/>
      <c r="Y33" s="140"/>
      <c r="Z33" s="140"/>
      <c r="AA33" s="140"/>
      <c r="AC33" s="140"/>
      <c r="AF33" s="142"/>
    </row>
    <row r="34" customFormat="false" ht="16.5" hidden="true" customHeight="true" outlineLevel="0" collapsed="false">
      <c r="B34" s="102"/>
      <c r="C34" s="103"/>
      <c r="D34" s="123"/>
      <c r="E34" s="145"/>
      <c r="F34" s="140"/>
      <c r="G34" s="141"/>
      <c r="H34" s="140"/>
      <c r="I34" s="141"/>
      <c r="J34" s="140"/>
      <c r="K34" s="141"/>
      <c r="L34" s="141"/>
      <c r="M34" s="142"/>
      <c r="N34" s="141"/>
      <c r="O34" s="142"/>
      <c r="P34" s="143"/>
      <c r="Q34" s="146"/>
      <c r="R34" s="144"/>
      <c r="S34" s="140"/>
      <c r="T34" s="144"/>
      <c r="U34" s="140"/>
      <c r="V34" s="143"/>
      <c r="W34" s="142"/>
      <c r="X34" s="142"/>
      <c r="Y34" s="140"/>
      <c r="Z34" s="140"/>
      <c r="AA34" s="140"/>
      <c r="AC34" s="140"/>
      <c r="AF34" s="142"/>
    </row>
    <row r="35" customFormat="false" ht="16.5" hidden="true" customHeight="true" outlineLevel="0" collapsed="false">
      <c r="B35" s="102" t="s">
        <v>84</v>
      </c>
      <c r="C35" s="102"/>
      <c r="D35" s="123"/>
      <c r="F35" s="147" t="n">
        <v>0</v>
      </c>
      <c r="G35" s="144"/>
      <c r="H35" s="147" t="n">
        <v>0</v>
      </c>
      <c r="I35" s="144"/>
      <c r="J35" s="147" t="n">
        <v>0</v>
      </c>
      <c r="K35" s="144"/>
      <c r="L35" s="144"/>
      <c r="M35" s="201"/>
      <c r="N35" s="144"/>
      <c r="O35" s="148" t="n">
        <v>0</v>
      </c>
      <c r="P35" s="143"/>
      <c r="Q35" s="147" t="n">
        <v>0</v>
      </c>
      <c r="R35" s="144"/>
      <c r="S35" s="147" t="n">
        <v>0</v>
      </c>
      <c r="T35" s="144"/>
      <c r="U35" s="147" t="n">
        <v>0</v>
      </c>
      <c r="V35" s="143"/>
      <c r="W35" s="149" t="n">
        <f aca="false">SUM(Q35:U35)</f>
        <v>0</v>
      </c>
      <c r="X35" s="142"/>
      <c r="Y35" s="202" t="e">
        <f aca="false">#REF!+#REF!+M35+W35</f>
        <v>#REF!</v>
      </c>
      <c r="Z35" s="140"/>
      <c r="AA35" s="147" t="n">
        <v>0</v>
      </c>
      <c r="AC35" s="147" t="n">
        <v>0</v>
      </c>
      <c r="AF35" s="149" t="n">
        <f aca="false">SUM(Z35:AD35)</f>
        <v>0</v>
      </c>
    </row>
    <row r="36" customFormat="false" ht="16.5" hidden="true" customHeight="true" outlineLevel="0" collapsed="false">
      <c r="B36" s="102"/>
      <c r="C36" s="102"/>
      <c r="D36" s="123"/>
      <c r="F36" s="140"/>
      <c r="G36" s="144"/>
      <c r="H36" s="140"/>
      <c r="I36" s="144"/>
      <c r="J36" s="140"/>
      <c r="K36" s="144"/>
      <c r="L36" s="144"/>
      <c r="M36" s="142"/>
      <c r="N36" s="144"/>
      <c r="O36" s="142"/>
      <c r="P36" s="143"/>
      <c r="Q36" s="146"/>
      <c r="R36" s="144"/>
      <c r="S36" s="140"/>
      <c r="T36" s="144"/>
      <c r="U36" s="140"/>
      <c r="V36" s="143"/>
      <c r="W36" s="142"/>
      <c r="X36" s="142"/>
      <c r="Y36" s="140"/>
      <c r="Z36" s="140"/>
      <c r="AA36" s="140"/>
      <c r="AC36" s="140"/>
      <c r="AF36" s="142"/>
    </row>
    <row r="37" customFormat="false" ht="16.5" hidden="true" customHeight="true" outlineLevel="0" collapsed="false">
      <c r="B37" s="102" t="s">
        <v>85</v>
      </c>
      <c r="C37" s="103"/>
      <c r="D37" s="123"/>
      <c r="E37" s="91"/>
      <c r="F37" s="140" t="n">
        <f aca="false">SUM(F32:F35)</f>
        <v>2949</v>
      </c>
      <c r="G37" s="141"/>
      <c r="H37" s="140" t="n">
        <f aca="false">SUM(H32:H35)</f>
        <v>2096</v>
      </c>
      <c r="I37" s="141"/>
      <c r="J37" s="140" t="n">
        <f aca="false">SUM(J32:J35)</f>
        <v>60</v>
      </c>
      <c r="K37" s="141"/>
      <c r="L37" s="141"/>
      <c r="M37" s="142"/>
      <c r="N37" s="141"/>
      <c r="O37" s="142" t="e">
        <f aca="false">SUM(O32:O35)</f>
        <v>#REF!</v>
      </c>
      <c r="P37" s="143"/>
      <c r="Q37" s="140" t="n">
        <f aca="false">SUM(Q32:Q35)</f>
        <v>-3623</v>
      </c>
      <c r="R37" s="144"/>
      <c r="S37" s="140" t="n">
        <f aca="false">SUM(S32:S35)</f>
        <v>1911</v>
      </c>
      <c r="T37" s="144"/>
      <c r="U37" s="140" t="n">
        <f aca="false">SUM(U32:U35)</f>
        <v>1749</v>
      </c>
      <c r="V37" s="143"/>
      <c r="W37" s="142" t="n">
        <f aca="false">SUM(W32:W35)</f>
        <v>37</v>
      </c>
      <c r="X37" s="142"/>
      <c r="Y37" s="140" t="e">
        <f aca="false">#REF!+#REF!+M37+W37</f>
        <v>#REF!</v>
      </c>
      <c r="Z37" s="140"/>
      <c r="AA37" s="140" t="n">
        <f aca="false">SUM(AA32:AA35)</f>
        <v>-4030</v>
      </c>
      <c r="AC37" s="140" t="n">
        <f aca="false">SUM(AC32:AC35)</f>
        <v>3460</v>
      </c>
      <c r="AF37" s="142" t="n">
        <f aca="false">SUM(AF32:AF35)</f>
        <v>-2141</v>
      </c>
    </row>
    <row r="38" customFormat="false" ht="16.5" hidden="false" customHeight="true" outlineLevel="0" collapsed="false">
      <c r="B38" s="102"/>
      <c r="C38" s="103"/>
      <c r="D38" s="123"/>
      <c r="E38" s="145"/>
      <c r="F38" s="126"/>
      <c r="G38" s="145"/>
      <c r="H38" s="126"/>
      <c r="I38" s="145"/>
      <c r="J38" s="126"/>
      <c r="K38" s="145"/>
      <c r="L38" s="91"/>
      <c r="M38" s="127"/>
      <c r="N38" s="145"/>
      <c r="O38" s="127"/>
      <c r="Q38" s="85"/>
      <c r="R38" s="74"/>
      <c r="S38" s="86"/>
      <c r="T38" s="74"/>
      <c r="U38" s="86"/>
      <c r="Y38" s="86"/>
      <c r="Z38" s="86"/>
      <c r="AA38" s="126"/>
      <c r="AC38" s="126"/>
    </row>
    <row r="39" customFormat="false" ht="16.5" hidden="false" customHeight="true" outlineLevel="0" collapsed="false">
      <c r="B39" s="102" t="s">
        <v>87</v>
      </c>
      <c r="C39" s="103"/>
      <c r="D39" s="123"/>
      <c r="E39" s="145"/>
      <c r="F39" s="150" t="e">
        <f aca="false">+F32+#REF!</f>
        <v>#REF!</v>
      </c>
      <c r="G39" s="145"/>
      <c r="H39" s="150" t="e">
        <f aca="false">+H32+#REF!</f>
        <v>#REF!</v>
      </c>
      <c r="I39" s="145"/>
      <c r="J39" s="150" t="e">
        <f aca="false">+J32+#REF!</f>
        <v>#REF!</v>
      </c>
      <c r="K39" s="145"/>
      <c r="L39" s="91"/>
      <c r="M39" s="164"/>
      <c r="N39" s="145"/>
      <c r="O39" s="151" t="e">
        <f aca="false">+O32+#REF!</f>
        <v>#REF!</v>
      </c>
      <c r="Q39" s="150" t="n">
        <f aca="false">Q24+Q29</f>
        <v>-3623</v>
      </c>
      <c r="R39" s="74"/>
      <c r="S39" s="150" t="n">
        <f aca="false">S24+S29</f>
        <v>1911</v>
      </c>
      <c r="T39" s="74"/>
      <c r="U39" s="150" t="n">
        <f aca="false">U24+U30</f>
        <v>4699</v>
      </c>
      <c r="W39" s="151" t="n">
        <f aca="false">W24+W29</f>
        <v>37</v>
      </c>
      <c r="Y39" s="150" t="n">
        <f aca="false">Y24+Y29</f>
        <v>-1571.8615</v>
      </c>
      <c r="Z39" s="86"/>
      <c r="AA39" s="150" t="n">
        <f aca="false">AA24+AA29</f>
        <v>-4029.55250000001</v>
      </c>
      <c r="AC39" s="150" t="n">
        <f aca="false">AC24+AC29</f>
        <v>3459.7625</v>
      </c>
      <c r="AF39" s="151" t="n">
        <f aca="false">AF24+AF29</f>
        <v>-2140.65150000001</v>
      </c>
    </row>
    <row r="40" customFormat="false" ht="16.5" hidden="false" customHeight="true" outlineLevel="0" collapsed="false">
      <c r="B40" s="102"/>
      <c r="C40" s="103"/>
      <c r="D40" s="123"/>
      <c r="E40" s="145"/>
      <c r="F40" s="126"/>
      <c r="G40" s="145"/>
      <c r="H40" s="126"/>
      <c r="I40" s="145"/>
      <c r="J40" s="126"/>
      <c r="K40" s="145"/>
      <c r="L40" s="91"/>
      <c r="M40" s="127"/>
      <c r="N40" s="145"/>
      <c r="O40" s="127"/>
      <c r="Q40" s="85"/>
      <c r="R40" s="74"/>
      <c r="S40" s="86"/>
      <c r="T40" s="74"/>
      <c r="U40" s="86"/>
      <c r="AA40" s="127"/>
      <c r="AC40" s="127"/>
    </row>
    <row r="41" customFormat="false" ht="16.5" hidden="false" customHeight="true" outlineLevel="0" collapsed="false">
      <c r="B41" s="102" t="s">
        <v>95</v>
      </c>
      <c r="C41" s="103"/>
      <c r="D41" s="123"/>
      <c r="E41" s="145"/>
      <c r="F41" s="126"/>
      <c r="G41" s="145"/>
      <c r="H41" s="126"/>
      <c r="I41" s="145"/>
      <c r="J41" s="126"/>
      <c r="K41" s="145"/>
      <c r="L41" s="203"/>
      <c r="M41" s="152"/>
      <c r="N41" s="153"/>
      <c r="O41" s="152" t="e">
        <f aca="false">(+O32*0.98)/O48</f>
        <v>#REF!</v>
      </c>
      <c r="P41" s="155"/>
      <c r="Q41" s="156"/>
      <c r="R41" s="155"/>
      <c r="S41" s="157"/>
      <c r="T41" s="155"/>
      <c r="U41" s="157"/>
      <c r="V41" s="155"/>
      <c r="W41" s="152" t="n">
        <f aca="false">(+W39*0.98)/W48</f>
        <v>0.00131969719027515</v>
      </c>
      <c r="X41" s="157"/>
      <c r="Y41" s="152"/>
      <c r="Z41" s="157"/>
      <c r="AA41" s="152"/>
      <c r="AC41" s="152"/>
      <c r="AF41" s="152" t="n">
        <f aca="false">(+AF39*0.98)/AF48</f>
        <v>-0.0763516694569809</v>
      </c>
    </row>
    <row r="42" customFormat="false" ht="5.25" hidden="false" customHeight="true" outlineLevel="0" collapsed="false">
      <c r="B42" s="102"/>
      <c r="C42" s="103"/>
      <c r="D42" s="123"/>
      <c r="E42" s="145"/>
      <c r="F42" s="126"/>
      <c r="G42" s="145"/>
      <c r="H42" s="126"/>
      <c r="I42" s="145"/>
      <c r="J42" s="126"/>
      <c r="K42" s="145"/>
      <c r="L42" s="91"/>
      <c r="M42" s="158"/>
      <c r="N42" s="145"/>
      <c r="O42" s="158"/>
      <c r="AA42" s="158"/>
      <c r="AC42" s="158"/>
    </row>
    <row r="43" customFormat="false" ht="16.5" hidden="false" customHeight="true" outlineLevel="0" collapsed="false">
      <c r="B43" s="102"/>
      <c r="C43" s="103"/>
      <c r="D43" s="123"/>
      <c r="E43" s="145"/>
      <c r="F43" s="126"/>
      <c r="G43" s="145"/>
      <c r="H43" s="126"/>
      <c r="I43" s="145"/>
      <c r="J43" s="126"/>
      <c r="K43" s="145"/>
      <c r="L43" s="204"/>
      <c r="M43" s="152"/>
      <c r="N43" s="159"/>
      <c r="O43" s="152"/>
      <c r="P43" s="161"/>
      <c r="Q43" s="162"/>
      <c r="R43" s="161"/>
      <c r="S43" s="163"/>
      <c r="T43" s="161"/>
      <c r="U43" s="163"/>
      <c r="V43" s="161"/>
      <c r="W43" s="152"/>
      <c r="X43" s="163"/>
      <c r="Y43" s="163"/>
      <c r="Z43" s="163"/>
      <c r="AA43" s="152"/>
      <c r="AC43" s="152"/>
      <c r="AF43" s="152"/>
    </row>
    <row r="44" customFormat="false" ht="16.5" hidden="false" customHeight="true" outlineLevel="0" collapsed="false">
      <c r="B44" s="102"/>
      <c r="C44" s="103"/>
      <c r="D44" s="123"/>
      <c r="E44" s="145"/>
      <c r="F44" s="126"/>
      <c r="G44" s="145"/>
      <c r="H44" s="126"/>
      <c r="I44" s="145"/>
      <c r="J44" s="126"/>
      <c r="K44" s="145"/>
      <c r="L44" s="91"/>
      <c r="M44" s="164"/>
      <c r="N44" s="139"/>
      <c r="O44" s="165"/>
      <c r="P44" s="112"/>
      <c r="Q44" s="166"/>
      <c r="R44" s="112"/>
      <c r="S44" s="113"/>
      <c r="T44" s="112"/>
      <c r="U44" s="113"/>
      <c r="V44" s="112"/>
      <c r="W44" s="113"/>
      <c r="AA44" s="165"/>
      <c r="AC44" s="165"/>
      <c r="AF44" s="113"/>
    </row>
    <row r="45" customFormat="false" ht="16.5" hidden="false" customHeight="true" outlineLevel="0" collapsed="false">
      <c r="B45" s="102"/>
      <c r="C45" s="103"/>
      <c r="D45" s="123"/>
      <c r="E45" s="145"/>
      <c r="F45" s="126"/>
      <c r="G45" s="145"/>
      <c r="H45" s="126"/>
      <c r="I45" s="145"/>
      <c r="J45" s="126"/>
      <c r="K45" s="145"/>
      <c r="L45" s="91"/>
      <c r="M45" s="164"/>
      <c r="N45" s="139"/>
      <c r="O45" s="165"/>
      <c r="P45" s="112"/>
      <c r="Q45" s="166"/>
      <c r="R45" s="112"/>
      <c r="S45" s="113"/>
      <c r="T45" s="112"/>
      <c r="U45" s="113"/>
      <c r="V45" s="112"/>
      <c r="W45" s="113"/>
      <c r="AA45" s="165"/>
      <c r="AC45" s="165"/>
      <c r="AF45" s="113"/>
    </row>
    <row r="46" customFormat="false" ht="16.5" hidden="false" customHeight="true" outlineLevel="0" collapsed="false">
      <c r="B46" s="102"/>
      <c r="D46" s="123"/>
      <c r="E46" s="145"/>
      <c r="F46" s="126"/>
      <c r="G46" s="145"/>
      <c r="H46" s="126"/>
      <c r="I46" s="145"/>
      <c r="J46" s="126"/>
      <c r="K46" s="145"/>
      <c r="L46" s="87"/>
      <c r="M46" s="93"/>
      <c r="O46" s="77"/>
    </row>
    <row r="47" customFormat="false" ht="16.5" hidden="false" customHeight="true" outlineLevel="0" collapsed="false">
      <c r="B47" s="167"/>
      <c r="C47" s="102"/>
      <c r="D47" s="123"/>
      <c r="E47" s="145"/>
      <c r="F47" s="126"/>
      <c r="G47" s="145"/>
      <c r="H47" s="126"/>
      <c r="I47" s="145"/>
      <c r="J47" s="126"/>
      <c r="K47" s="145"/>
      <c r="L47" s="91"/>
      <c r="M47" s="127"/>
      <c r="N47" s="145"/>
      <c r="O47" s="127"/>
      <c r="AA47" s="127"/>
      <c r="AC47" s="127"/>
    </row>
    <row r="48" customFormat="false" ht="16.5" hidden="false" customHeight="true" outlineLevel="0" collapsed="false">
      <c r="B48" s="167"/>
      <c r="C48" s="103"/>
      <c r="D48" s="123"/>
      <c r="E48" s="145"/>
      <c r="F48" s="126"/>
      <c r="G48" s="145"/>
      <c r="H48" s="126"/>
      <c r="I48" s="145"/>
      <c r="J48" s="126"/>
      <c r="K48" s="145"/>
      <c r="L48" s="91"/>
      <c r="M48" s="127"/>
      <c r="N48" s="145"/>
      <c r="O48" s="127" t="n">
        <v>27476</v>
      </c>
      <c r="W48" s="79" t="n">
        <v>27476</v>
      </c>
      <c r="AA48" s="127"/>
      <c r="AC48" s="127"/>
      <c r="AF48" s="79" t="n">
        <v>27476</v>
      </c>
    </row>
    <row r="49" customFormat="false" ht="16.5" hidden="false" customHeight="true" outlineLevel="0" collapsed="false">
      <c r="B49" s="168"/>
      <c r="C49" s="168"/>
      <c r="D49" s="169"/>
      <c r="E49" s="169"/>
      <c r="F49" s="170"/>
      <c r="G49" s="169"/>
      <c r="H49" s="170"/>
      <c r="I49" s="169"/>
      <c r="J49" s="170"/>
      <c r="K49" s="169"/>
      <c r="L49" s="205"/>
      <c r="M49" s="127"/>
      <c r="N49" s="169"/>
      <c r="O49" s="171"/>
    </row>
    <row r="55" customFormat="false" ht="16.5" hidden="false" customHeight="true" outlineLevel="0" collapsed="false">
      <c r="D55" s="172" t="s">
        <v>45</v>
      </c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F55" s="172"/>
    </row>
    <row r="56" customFormat="false" ht="16.5" hidden="false" customHeight="true" outlineLevel="0" collapsed="false">
      <c r="D56" s="173" t="s">
        <v>46</v>
      </c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F56" s="173"/>
    </row>
    <row r="57" customFormat="false" ht="16.5" hidden="false" customHeight="true" outlineLevel="0" collapsed="false">
      <c r="D57" s="173" t="s">
        <v>47</v>
      </c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F57" s="173"/>
    </row>
  </sheetData>
  <mergeCells count="6">
    <mergeCell ref="A1:AA1"/>
    <mergeCell ref="A2:AA2"/>
    <mergeCell ref="A3:AA3"/>
    <mergeCell ref="Q5:W5"/>
    <mergeCell ref="Y5:AF5"/>
    <mergeCell ref="B7:D7"/>
  </mergeCells>
  <printOptions headings="false" gridLines="false" gridLinesSet="true" horizontalCentered="true" verticalCentered="false"/>
  <pageMargins left="0.309722222222222" right="0.25" top="0.7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0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328125" defaultRowHeight="12.75" customHeight="true" zeroHeight="false" outlineLevelRow="0" outlineLevelCol="0"/>
  <cols>
    <col collapsed="false" customWidth="true" hidden="false" outlineLevel="0" max="1" min="1" style="61" width="2.33"/>
    <col collapsed="false" customWidth="true" hidden="false" outlineLevel="0" max="2" min="2" style="61" width="83.65"/>
    <col collapsed="false" customWidth="true" hidden="false" outlineLevel="0" max="5" min="3" style="61" width="11.82"/>
    <col collapsed="false" customWidth="false" hidden="false" outlineLevel="0" max="257" min="6" style="61" width="9.33"/>
  </cols>
  <sheetData>
    <row r="1" customFormat="false" ht="12.95" hidden="false" customHeight="true" outlineLevel="0" collapsed="false">
      <c r="A1" s="13" t="s">
        <v>96</v>
      </c>
      <c r="B1" s="13"/>
      <c r="C1" s="13"/>
    </row>
    <row r="2" customFormat="false" ht="12.95" hidden="false" customHeight="true" outlineLevel="0" collapsed="false">
      <c r="A2" s="13" t="s">
        <v>97</v>
      </c>
      <c r="B2" s="13"/>
      <c r="C2" s="13"/>
    </row>
    <row r="3" customFormat="false" ht="12.95" hidden="false" customHeight="true" outlineLevel="0" collapsed="false"/>
    <row r="4" customFormat="false" ht="12.95" hidden="false" customHeight="true" outlineLevel="0" collapsed="false">
      <c r="C4" s="206" t="s">
        <v>98</v>
      </c>
      <c r="D4" s="206" t="s">
        <v>99</v>
      </c>
      <c r="E4" s="206" t="s">
        <v>100</v>
      </c>
    </row>
    <row r="5" customFormat="false" ht="12.95" hidden="false" customHeight="true" outlineLevel="0" collapsed="false"/>
    <row r="6" customFormat="false" ht="12.95" hidden="false" customHeight="true" outlineLevel="0" collapsed="false">
      <c r="A6" s="13" t="s">
        <v>101</v>
      </c>
    </row>
    <row r="7" customFormat="false" ht="12.95" hidden="false" customHeight="true" outlineLevel="0" collapsed="false"/>
    <row r="8" customFormat="false" ht="12.95" hidden="false" customHeight="true" outlineLevel="0" collapsed="false">
      <c r="A8" s="13" t="s">
        <v>102</v>
      </c>
      <c r="C8" s="13" t="n">
        <v>20132</v>
      </c>
      <c r="D8" s="13" t="n">
        <v>8877</v>
      </c>
      <c r="E8" s="13" t="n">
        <f aca="false">C8-D8</f>
        <v>11255</v>
      </c>
    </row>
    <row r="9" customFormat="false" ht="6" hidden="false" customHeight="true" outlineLevel="0" collapsed="false"/>
    <row r="10" customFormat="false" ht="12.95" hidden="false" customHeight="true" outlineLevel="0" collapsed="false">
      <c r="A10" s="61" t="s">
        <v>103</v>
      </c>
    </row>
    <row r="11" customFormat="false" ht="6" hidden="false" customHeight="true" outlineLevel="0" collapsed="false"/>
    <row r="12" customFormat="false" ht="27" hidden="false" customHeight="true" outlineLevel="0" collapsed="false">
      <c r="B12" s="207" t="s">
        <v>104</v>
      </c>
      <c r="C12" s="61" t="n">
        <f aca="false">-1800-500</f>
        <v>-2300</v>
      </c>
      <c r="E12" s="61" t="n">
        <f aca="false">C12-D12</f>
        <v>-2300</v>
      </c>
    </row>
    <row r="13" customFormat="false" ht="12.95" hidden="false" customHeight="true" outlineLevel="0" collapsed="false"/>
    <row r="14" customFormat="false" ht="13.5" hidden="false" customHeight="true" outlineLevel="0" collapsed="false">
      <c r="B14" s="207" t="s">
        <v>105</v>
      </c>
    </row>
    <row r="15" customFormat="false" ht="13.5" hidden="false" customHeight="true" outlineLevel="0" collapsed="false">
      <c r="B15" s="207" t="s">
        <v>106</v>
      </c>
      <c r="C15" s="61" t="n">
        <f aca="false">11700-9238</f>
        <v>2462</v>
      </c>
      <c r="E15" s="61" t="n">
        <f aca="false">C15-D15</f>
        <v>2462</v>
      </c>
    </row>
    <row r="16" customFormat="false" ht="13.5" hidden="false" customHeight="true" outlineLevel="0" collapsed="false">
      <c r="B16" s="207" t="s">
        <v>107</v>
      </c>
      <c r="C16" s="61" t="n">
        <f aca="false">1800-3874</f>
        <v>-2074</v>
      </c>
      <c r="E16" s="61" t="n">
        <f aca="false">C16-D16</f>
        <v>-2074</v>
      </c>
    </row>
    <row r="17" customFormat="false" ht="13.5" hidden="false" customHeight="true" outlineLevel="0" collapsed="false">
      <c r="B17" s="207"/>
    </row>
    <row r="18" customFormat="false" ht="16.5" hidden="false" customHeight="true" outlineLevel="0" collapsed="false">
      <c r="B18" s="207" t="s">
        <v>108</v>
      </c>
      <c r="C18" s="61" t="n">
        <v>-200</v>
      </c>
      <c r="E18" s="61" t="n">
        <f aca="false">C18-D18</f>
        <v>-200</v>
      </c>
    </row>
    <row r="19" customFormat="false" ht="16.5" hidden="false" customHeight="true" outlineLevel="0" collapsed="false">
      <c r="B19" s="207"/>
    </row>
    <row r="20" customFormat="false" ht="16.5" hidden="false" customHeight="true" outlineLevel="0" collapsed="false">
      <c r="B20" s="207" t="s">
        <v>109</v>
      </c>
      <c r="C20" s="61" t="n">
        <v>1200</v>
      </c>
      <c r="E20" s="61" t="n">
        <f aca="false">C20-D20</f>
        <v>1200</v>
      </c>
    </row>
    <row r="21" customFormat="false" ht="12.95" hidden="false" customHeight="true" outlineLevel="0" collapsed="false"/>
    <row r="22" customFormat="false" ht="39.95" hidden="false" customHeight="true" outlineLevel="0" collapsed="false">
      <c r="B22" s="207" t="s">
        <v>110</v>
      </c>
      <c r="C22" s="207"/>
      <c r="D22" s="61" t="n">
        <v>2222</v>
      </c>
      <c r="E22" s="61" t="n">
        <f aca="false">C22-D22</f>
        <v>-2222</v>
      </c>
    </row>
    <row r="23" customFormat="false" ht="12.95" hidden="false" customHeight="true" outlineLevel="0" collapsed="false"/>
    <row r="24" customFormat="false" ht="12.95" hidden="false" customHeight="true" outlineLevel="0" collapsed="false"/>
    <row r="25" customFormat="false" ht="12.95" hidden="false" customHeight="true" outlineLevel="0" collapsed="false">
      <c r="A25" s="13" t="s">
        <v>111</v>
      </c>
      <c r="C25" s="208" t="n">
        <f aca="false">SUM(C8:C24)</f>
        <v>19220</v>
      </c>
      <c r="D25" s="208" t="n">
        <f aca="false">SUM(D8:D24)</f>
        <v>11099</v>
      </c>
      <c r="E25" s="208" t="n">
        <f aca="false">C25-D25</f>
        <v>8121</v>
      </c>
    </row>
    <row r="26" customFormat="false" ht="12.95" hidden="false" customHeight="true" outlineLevel="0" collapsed="false"/>
    <row r="27" customFormat="false" ht="12.95" hidden="false" customHeight="true" outlineLevel="0" collapsed="false"/>
    <row r="28" customFormat="false" ht="12.95" hidden="false" customHeight="true" outlineLevel="0" collapsed="false"/>
    <row r="29" customFormat="false" ht="12.95" hidden="false" customHeight="true" outlineLevel="0" collapsed="false"/>
    <row r="30" customFormat="false" ht="12.95" hidden="false" customHeight="true" outlineLevel="0" collapsed="false"/>
    <row r="31" customFormat="false" ht="12.95" hidden="false" customHeight="true" outlineLevel="0" collapsed="false"/>
    <row r="32" customFormat="false" ht="12.95" hidden="false" customHeight="true" outlineLevel="0" collapsed="false"/>
    <row r="33" customFormat="false" ht="12.95" hidden="false" customHeight="true" outlineLevel="0" collapsed="false"/>
    <row r="34" customFormat="false" ht="12.95" hidden="false" customHeight="true" outlineLevel="0" collapsed="false"/>
    <row r="35" customFormat="false" ht="12.95" hidden="false" customHeight="true" outlineLevel="0" collapsed="false"/>
    <row r="36" customFormat="false" ht="12.95" hidden="false" customHeight="true" outlineLevel="0" collapsed="false"/>
    <row r="37" customFormat="false" ht="12.95" hidden="false" customHeight="true" outlineLevel="0" collapsed="false"/>
    <row r="38" customFormat="false" ht="12.95" hidden="false" customHeight="true" outlineLevel="0" collapsed="false"/>
    <row r="39" customFormat="false" ht="12.95" hidden="false" customHeight="true" outlineLevel="0" collapsed="false"/>
    <row r="40" customFormat="false" ht="12.95" hidden="false" customHeight="true" outlineLevel="0" collapsed="false"/>
    <row r="41" customFormat="false" ht="12.95" hidden="false" customHeight="true" outlineLevel="0" collapsed="false"/>
    <row r="42" customFormat="false" ht="12.95" hidden="false" customHeight="true" outlineLevel="0" collapsed="false"/>
    <row r="43" customFormat="false" ht="12.95" hidden="false" customHeight="true" outlineLevel="0" collapsed="false"/>
    <row r="44" customFormat="false" ht="12.95" hidden="false" customHeight="true" outlineLevel="0" collapsed="false"/>
    <row r="45" customFormat="false" ht="12.95" hidden="false" customHeight="true" outlineLevel="0" collapsed="false"/>
    <row r="46" customFormat="false" ht="12.95" hidden="false" customHeight="true" outlineLevel="0" collapsed="false"/>
    <row r="47" customFormat="false" ht="12.95" hidden="false" customHeight="true" outlineLevel="0" collapsed="false"/>
    <row r="48" customFormat="false" ht="12.95" hidden="false" customHeight="true" outlineLevel="0" collapsed="false"/>
    <row r="49" customFormat="false" ht="12.95" hidden="false" customHeight="true" outlineLevel="0" collapsed="false"/>
    <row r="50" customFormat="false" ht="12.95" hidden="false" customHeight="true" outlineLevel="0" collapsed="false"/>
    <row r="51" customFormat="false" ht="12.95" hidden="false" customHeight="true" outlineLevel="0" collapsed="false"/>
    <row r="52" customFormat="false" ht="12.95" hidden="false" customHeight="true" outlineLevel="0" collapsed="false"/>
    <row r="53" customFormat="false" ht="12.95" hidden="false" customHeight="true" outlineLevel="0" collapsed="false"/>
    <row r="54" customFormat="false" ht="12.95" hidden="false" customHeight="true" outlineLevel="0" collapsed="false"/>
    <row r="55" customFormat="false" ht="12.95" hidden="false" customHeight="true" outlineLevel="0" collapsed="false"/>
    <row r="56" customFormat="false" ht="12.95" hidden="false" customHeight="true" outlineLevel="0" collapsed="false"/>
    <row r="57" customFormat="false" ht="12.95" hidden="false" customHeight="true" outlineLevel="0" collapsed="false"/>
    <row r="58" customFormat="false" ht="12.95" hidden="false" customHeight="true" outlineLevel="0" collapsed="false"/>
    <row r="59" customFormat="false" ht="12.95" hidden="false" customHeight="true" outlineLevel="0" collapsed="false"/>
    <row r="60" customFormat="false" ht="12.95" hidden="false" customHeight="true" outlineLevel="0" collapsed="false"/>
    <row r="61" customFormat="false" ht="12.95" hidden="false" customHeight="true" outlineLevel="0" collapsed="false"/>
    <row r="62" customFormat="false" ht="12.95" hidden="false" customHeight="true" outlineLevel="0" collapsed="false"/>
    <row r="63" customFormat="false" ht="12.95" hidden="false" customHeight="true" outlineLevel="0" collapsed="false"/>
    <row r="64" customFormat="false" ht="12.95" hidden="false" customHeight="true" outlineLevel="0" collapsed="false"/>
    <row r="65" customFormat="false" ht="12.95" hidden="false" customHeight="true" outlineLevel="0" collapsed="false"/>
    <row r="66" customFormat="false" ht="12.95" hidden="false" customHeight="true" outlineLevel="0" collapsed="false"/>
    <row r="67" customFormat="false" ht="12.95" hidden="false" customHeight="true" outlineLevel="0" collapsed="false"/>
    <row r="68" customFormat="false" ht="12.95" hidden="false" customHeight="true" outlineLevel="0" collapsed="false"/>
    <row r="69" customFormat="false" ht="12.95" hidden="false" customHeight="true" outlineLevel="0" collapsed="false"/>
    <row r="70" customFormat="false" ht="12.95" hidden="false" customHeight="true" outlineLevel="0" collapsed="false"/>
    <row r="71" customFormat="false" ht="12.95" hidden="false" customHeight="true" outlineLevel="0" collapsed="false"/>
    <row r="72" customFormat="false" ht="12.95" hidden="false" customHeight="true" outlineLevel="0" collapsed="false"/>
    <row r="73" customFormat="false" ht="12.95" hidden="false" customHeight="true" outlineLevel="0" collapsed="false"/>
    <row r="74" customFormat="false" ht="12.95" hidden="false" customHeight="true" outlineLevel="0" collapsed="false"/>
    <row r="75" customFormat="false" ht="12.95" hidden="false" customHeight="true" outlineLevel="0" collapsed="false"/>
    <row r="76" customFormat="false" ht="12.95" hidden="false" customHeight="true" outlineLevel="0" collapsed="false"/>
    <row r="77" customFormat="false" ht="12.95" hidden="false" customHeight="true" outlineLevel="0" collapsed="false"/>
    <row r="78" customFormat="false" ht="12.95" hidden="false" customHeight="true" outlineLevel="0" collapsed="false"/>
    <row r="79" customFormat="false" ht="12.95" hidden="false" customHeight="true" outlineLevel="0" collapsed="false"/>
    <row r="80" customFormat="false" ht="12.95" hidden="false" customHeight="true" outlineLevel="0" collapsed="false"/>
    <row r="81" customFormat="false" ht="12.95" hidden="false" customHeight="true" outlineLevel="0" collapsed="false"/>
    <row r="82" customFormat="false" ht="12.95" hidden="false" customHeight="true" outlineLevel="0" collapsed="false"/>
    <row r="83" customFormat="false" ht="12.95" hidden="false" customHeight="true" outlineLevel="0" collapsed="false"/>
    <row r="84" customFormat="false" ht="12.95" hidden="false" customHeight="true" outlineLevel="0" collapsed="false"/>
    <row r="85" customFormat="false" ht="12.95" hidden="false" customHeight="true" outlineLevel="0" collapsed="false"/>
    <row r="86" customFormat="false" ht="12.95" hidden="false" customHeight="true" outlineLevel="0" collapsed="false"/>
    <row r="87" customFormat="false" ht="12.95" hidden="false" customHeight="true" outlineLevel="0" collapsed="false"/>
    <row r="88" customFormat="false" ht="12.95" hidden="false" customHeight="true" outlineLevel="0" collapsed="false"/>
    <row r="89" customFormat="false" ht="12.95" hidden="false" customHeight="true" outlineLevel="0" collapsed="false"/>
    <row r="90" customFormat="false" ht="12.95" hidden="false" customHeight="true" outlineLevel="0" collapsed="false"/>
    <row r="91" customFormat="false" ht="12.95" hidden="false" customHeight="true" outlineLevel="0" collapsed="false"/>
    <row r="92" customFormat="false" ht="12.95" hidden="false" customHeight="true" outlineLevel="0" collapsed="false"/>
    <row r="93" customFormat="false" ht="12.95" hidden="false" customHeight="true" outlineLevel="0" collapsed="false"/>
    <row r="94" customFormat="false" ht="12.95" hidden="false" customHeight="true" outlineLevel="0" collapsed="false"/>
    <row r="95" customFormat="false" ht="12.95" hidden="false" customHeight="true" outlineLevel="0" collapsed="false"/>
    <row r="96" customFormat="false" ht="12.95" hidden="false" customHeight="true" outlineLevel="0" collapsed="false"/>
    <row r="97" customFormat="false" ht="12.95" hidden="false" customHeight="true" outlineLevel="0" collapsed="false"/>
    <row r="98" customFormat="false" ht="12.95" hidden="false" customHeight="true" outlineLevel="0" collapsed="false"/>
    <row r="99" customFormat="false" ht="12.95" hidden="false" customHeight="true" outlineLevel="0" collapsed="false"/>
    <row r="100" customFormat="false" ht="12.95" hidden="false" customHeight="true" outlineLevel="0" collapsed="false"/>
    <row r="101" customFormat="false" ht="12.95" hidden="false" customHeight="true" outlineLevel="0" collapsed="false"/>
    <row r="102" customFormat="false" ht="12.95" hidden="false" customHeight="true" outlineLevel="0" collapsed="false"/>
    <row r="103" customFormat="false" ht="12.95" hidden="false" customHeight="true" outlineLevel="0" collapsed="false"/>
    <row r="104" customFormat="false" ht="12.95" hidden="false" customHeight="true" outlineLevel="0" collapsed="false"/>
    <row r="105" customFormat="false" ht="12.95" hidden="false" customHeight="true" outlineLevel="0" collapsed="false"/>
    <row r="106" customFormat="false" ht="12.95" hidden="false" customHeight="true" outlineLevel="0" collapsed="false"/>
    <row r="107" customFormat="false" ht="12.95" hidden="false" customHeight="true" outlineLevel="0" collapsed="false"/>
    <row r="108" customFormat="false" ht="12.95" hidden="false" customHeight="true" outlineLevel="0" collapsed="false"/>
    <row r="109" customFormat="false" ht="12.95" hidden="false" customHeight="true" outlineLevel="0" collapsed="false"/>
    <row r="110" customFormat="false" ht="12.95" hidden="false" customHeight="true" outlineLevel="0" collapsed="false"/>
    <row r="111" customFormat="false" ht="12.95" hidden="false" customHeight="true" outlineLevel="0" collapsed="false"/>
    <row r="112" customFormat="false" ht="12.95" hidden="false" customHeight="true" outlineLevel="0" collapsed="false"/>
    <row r="113" customFormat="false" ht="12.95" hidden="false" customHeight="true" outlineLevel="0" collapsed="false"/>
    <row r="114" customFormat="false" ht="12.95" hidden="false" customHeight="true" outlineLevel="0" collapsed="false"/>
    <row r="115" customFormat="false" ht="12.95" hidden="false" customHeight="true" outlineLevel="0" collapsed="false"/>
    <row r="116" customFormat="false" ht="12.95" hidden="false" customHeight="true" outlineLevel="0" collapsed="false"/>
    <row r="117" customFormat="false" ht="12.95" hidden="false" customHeight="true" outlineLevel="0" collapsed="false"/>
    <row r="118" customFormat="false" ht="12.95" hidden="false" customHeight="true" outlineLevel="0" collapsed="false"/>
    <row r="119" customFormat="false" ht="12.95" hidden="false" customHeight="true" outlineLevel="0" collapsed="false"/>
    <row r="120" customFormat="false" ht="12.95" hidden="false" customHeight="true" outlineLevel="0" collapsed="false"/>
    <row r="121" customFormat="false" ht="12.95" hidden="false" customHeight="true" outlineLevel="0" collapsed="false"/>
    <row r="122" customFormat="false" ht="12.95" hidden="false" customHeight="true" outlineLevel="0" collapsed="false"/>
    <row r="123" customFormat="false" ht="12.95" hidden="false" customHeight="true" outlineLevel="0" collapsed="false"/>
    <row r="124" customFormat="false" ht="12.95" hidden="false" customHeight="true" outlineLevel="0" collapsed="false"/>
    <row r="125" customFormat="false" ht="12.95" hidden="false" customHeight="true" outlineLevel="0" collapsed="false"/>
    <row r="126" customFormat="false" ht="12.95" hidden="false" customHeight="true" outlineLevel="0" collapsed="false"/>
    <row r="127" customFormat="false" ht="12.95" hidden="false" customHeight="true" outlineLevel="0" collapsed="false"/>
    <row r="128" customFormat="false" ht="12.95" hidden="false" customHeight="true" outlineLevel="0" collapsed="false"/>
    <row r="129" customFormat="false" ht="12.95" hidden="false" customHeight="true" outlineLevel="0" collapsed="false"/>
    <row r="130" customFormat="false" ht="12.95" hidden="false" customHeight="true" outlineLevel="0" collapsed="false"/>
    <row r="131" customFormat="false" ht="12.95" hidden="false" customHeight="true" outlineLevel="0" collapsed="false"/>
    <row r="132" customFormat="false" ht="12.95" hidden="false" customHeight="true" outlineLevel="0" collapsed="false"/>
    <row r="133" customFormat="false" ht="12.95" hidden="false" customHeight="true" outlineLevel="0" collapsed="false"/>
    <row r="134" customFormat="false" ht="12.95" hidden="false" customHeight="true" outlineLevel="0" collapsed="false"/>
    <row r="135" customFormat="false" ht="12.95" hidden="false" customHeight="true" outlineLevel="0" collapsed="false"/>
    <row r="136" customFormat="false" ht="12.95" hidden="false" customHeight="true" outlineLevel="0" collapsed="false"/>
    <row r="137" customFormat="false" ht="12.95" hidden="false" customHeight="true" outlineLevel="0" collapsed="false"/>
    <row r="138" customFormat="false" ht="12.95" hidden="false" customHeight="true" outlineLevel="0" collapsed="false"/>
    <row r="139" customFormat="false" ht="12.95" hidden="false" customHeight="true" outlineLevel="0" collapsed="false"/>
    <row r="140" customFormat="false" ht="12.95" hidden="false" customHeight="true" outlineLevel="0" collapsed="false"/>
    <row r="141" customFormat="false" ht="12.95" hidden="false" customHeight="true" outlineLevel="0" collapsed="false"/>
    <row r="142" customFormat="false" ht="12.95" hidden="false" customHeight="true" outlineLevel="0" collapsed="false"/>
    <row r="143" customFormat="false" ht="12.95" hidden="false" customHeight="true" outlineLevel="0" collapsed="false"/>
    <row r="144" customFormat="false" ht="12.95" hidden="false" customHeight="true" outlineLevel="0" collapsed="false"/>
    <row r="145" customFormat="false" ht="12.95" hidden="false" customHeight="true" outlineLevel="0" collapsed="false"/>
    <row r="146" customFormat="false" ht="12.95" hidden="false" customHeight="true" outlineLevel="0" collapsed="false"/>
    <row r="147" customFormat="false" ht="12.95" hidden="false" customHeight="true" outlineLevel="0" collapsed="false"/>
    <row r="148" customFormat="false" ht="12.95" hidden="false" customHeight="true" outlineLevel="0" collapsed="false"/>
    <row r="149" customFormat="false" ht="12.95" hidden="false" customHeight="true" outlineLevel="0" collapsed="false"/>
    <row r="150" customFormat="false" ht="12.95" hidden="false" customHeight="true" outlineLevel="0" collapsed="false"/>
    <row r="151" customFormat="false" ht="12.95" hidden="false" customHeight="true" outlineLevel="0" collapsed="false"/>
    <row r="152" customFormat="false" ht="12.95" hidden="false" customHeight="true" outlineLevel="0" collapsed="false"/>
    <row r="153" customFormat="false" ht="12.95" hidden="false" customHeight="true" outlineLevel="0" collapsed="false"/>
    <row r="154" customFormat="false" ht="12.95" hidden="false" customHeight="true" outlineLevel="0" collapsed="false"/>
    <row r="155" customFormat="false" ht="12.95" hidden="false" customHeight="true" outlineLevel="0" collapsed="false"/>
    <row r="156" customFormat="false" ht="12.95" hidden="false" customHeight="true" outlineLevel="0" collapsed="false"/>
    <row r="157" customFormat="false" ht="12.95" hidden="false" customHeight="true" outlineLevel="0" collapsed="false"/>
    <row r="158" customFormat="false" ht="12.95" hidden="false" customHeight="true" outlineLevel="0" collapsed="false"/>
    <row r="159" customFormat="false" ht="12.95" hidden="false" customHeight="true" outlineLevel="0" collapsed="false"/>
    <row r="160" customFormat="false" ht="12.95" hidden="false" customHeight="true" outlineLevel="0" collapsed="false"/>
    <row r="161" customFormat="false" ht="12.95" hidden="false" customHeight="true" outlineLevel="0" collapsed="false"/>
    <row r="162" customFormat="false" ht="12.95" hidden="false" customHeight="true" outlineLevel="0" collapsed="false"/>
    <row r="163" customFormat="false" ht="12.95" hidden="false" customHeight="true" outlineLevel="0" collapsed="false"/>
    <row r="164" customFormat="false" ht="12.95" hidden="false" customHeight="true" outlineLevel="0" collapsed="false"/>
    <row r="165" customFormat="false" ht="12.95" hidden="false" customHeight="true" outlineLevel="0" collapsed="false"/>
    <row r="166" customFormat="false" ht="12.95" hidden="false" customHeight="true" outlineLevel="0" collapsed="false"/>
    <row r="167" customFormat="false" ht="12.95" hidden="false" customHeight="true" outlineLevel="0" collapsed="false"/>
    <row r="168" customFormat="false" ht="12.95" hidden="false" customHeight="true" outlineLevel="0" collapsed="false"/>
    <row r="169" customFormat="false" ht="12.95" hidden="false" customHeight="true" outlineLevel="0" collapsed="false"/>
    <row r="170" customFormat="false" ht="12.95" hidden="false" customHeight="true" outlineLevel="0" collapsed="false"/>
    <row r="171" customFormat="false" ht="12.95" hidden="false" customHeight="true" outlineLevel="0" collapsed="false"/>
    <row r="172" customFormat="false" ht="12.95" hidden="false" customHeight="true" outlineLevel="0" collapsed="false"/>
    <row r="173" customFormat="false" ht="12.95" hidden="false" customHeight="true" outlineLevel="0" collapsed="false"/>
    <row r="174" customFormat="false" ht="12.95" hidden="false" customHeight="true" outlineLevel="0" collapsed="false"/>
    <row r="175" customFormat="false" ht="12.95" hidden="false" customHeight="true" outlineLevel="0" collapsed="false"/>
    <row r="176" customFormat="false" ht="12.95" hidden="false" customHeight="true" outlineLevel="0" collapsed="false"/>
    <row r="177" customFormat="false" ht="12.95" hidden="false" customHeight="true" outlineLevel="0" collapsed="false"/>
    <row r="178" customFormat="false" ht="12.95" hidden="false" customHeight="true" outlineLevel="0" collapsed="false"/>
    <row r="179" customFormat="false" ht="12.95" hidden="false" customHeight="true" outlineLevel="0" collapsed="false"/>
    <row r="180" customFormat="false" ht="12.95" hidden="false" customHeight="true" outlineLevel="0" collapsed="false"/>
    <row r="181" customFormat="false" ht="12.95" hidden="false" customHeight="true" outlineLevel="0" collapsed="false"/>
    <row r="182" customFormat="false" ht="12.95" hidden="false" customHeight="true" outlineLevel="0" collapsed="false"/>
    <row r="183" customFormat="false" ht="12.95" hidden="false" customHeight="true" outlineLevel="0" collapsed="false"/>
    <row r="184" customFormat="false" ht="12.95" hidden="false" customHeight="true" outlineLevel="0" collapsed="false"/>
    <row r="185" customFormat="false" ht="12.95" hidden="false" customHeight="true" outlineLevel="0" collapsed="false"/>
    <row r="186" customFormat="false" ht="12.95" hidden="false" customHeight="true" outlineLevel="0" collapsed="false"/>
    <row r="187" customFormat="false" ht="12.95" hidden="false" customHeight="true" outlineLevel="0" collapsed="false"/>
    <row r="188" customFormat="false" ht="12.95" hidden="false" customHeight="true" outlineLevel="0" collapsed="false"/>
    <row r="189" customFormat="false" ht="12.95" hidden="false" customHeight="true" outlineLevel="0" collapsed="false"/>
    <row r="190" customFormat="false" ht="12.95" hidden="false" customHeight="true" outlineLevel="0" collapsed="false"/>
    <row r="191" customFormat="false" ht="12.95" hidden="false" customHeight="true" outlineLevel="0" collapsed="false"/>
    <row r="192" customFormat="false" ht="12.95" hidden="false" customHeight="true" outlineLevel="0" collapsed="false"/>
    <row r="193" customFormat="false" ht="12.95" hidden="false" customHeight="true" outlineLevel="0" collapsed="false"/>
    <row r="194" customFormat="false" ht="12.95" hidden="false" customHeight="true" outlineLevel="0" collapsed="false"/>
    <row r="195" customFormat="false" ht="12.95" hidden="false" customHeight="true" outlineLevel="0" collapsed="false"/>
    <row r="196" customFormat="false" ht="12.95" hidden="false" customHeight="true" outlineLevel="0" collapsed="false"/>
    <row r="197" customFormat="false" ht="12.95" hidden="false" customHeight="true" outlineLevel="0" collapsed="false"/>
    <row r="198" customFormat="false" ht="12.95" hidden="false" customHeight="true" outlineLevel="0" collapsed="false"/>
    <row r="199" customFormat="false" ht="12.95" hidden="false" customHeight="true" outlineLevel="0" collapsed="false"/>
    <row r="200" customFormat="false" ht="12.95" hidden="false" customHeight="true" outlineLevel="0" collapsed="false"/>
    <row r="201" customFormat="false" ht="12.95" hidden="false" customHeight="true" outlineLevel="0" collapsed="false"/>
    <row r="202" customFormat="false" ht="12.95" hidden="false" customHeight="true" outlineLevel="0" collapsed="false"/>
    <row r="203" customFormat="false" ht="12.95" hidden="false" customHeight="true" outlineLevel="0" collapsed="false"/>
    <row r="204" customFormat="false" ht="12.95" hidden="false" customHeight="true" outlineLevel="0" collapsed="false"/>
    <row r="205" customFormat="false" ht="12.95" hidden="false" customHeight="true" outlineLevel="0" collapsed="false"/>
    <row r="206" customFormat="false" ht="12.95" hidden="false" customHeight="true" outlineLevel="0" collapsed="false"/>
    <row r="207" customFormat="false" ht="12.95" hidden="false" customHeight="true" outlineLevel="0" collapsed="false"/>
    <row r="208" customFormat="false" ht="12.95" hidden="false" customHeight="true" outlineLevel="0" collapsed="false"/>
    <row r="209" customFormat="false" ht="12.95" hidden="false" customHeight="true" outlineLevel="0" collapsed="false"/>
    <row r="210" customFormat="false" ht="12.95" hidden="false" customHeight="true" outlineLevel="0" collapsed="false"/>
    <row r="211" customFormat="false" ht="12.95" hidden="false" customHeight="true" outlineLevel="0" collapsed="false"/>
    <row r="212" customFormat="false" ht="12.95" hidden="false" customHeight="true" outlineLevel="0" collapsed="false"/>
    <row r="213" customFormat="false" ht="12.95" hidden="false" customHeight="true" outlineLevel="0" collapsed="false"/>
    <row r="214" customFormat="false" ht="12.95" hidden="false" customHeight="true" outlineLevel="0" collapsed="false"/>
    <row r="215" customFormat="false" ht="12.95" hidden="false" customHeight="true" outlineLevel="0" collapsed="false"/>
    <row r="216" customFormat="false" ht="12.95" hidden="false" customHeight="true" outlineLevel="0" collapsed="false"/>
    <row r="217" customFormat="false" ht="12.95" hidden="false" customHeight="true" outlineLevel="0" collapsed="false"/>
    <row r="218" customFormat="false" ht="12.95" hidden="false" customHeight="true" outlineLevel="0" collapsed="false"/>
    <row r="219" customFormat="false" ht="12.95" hidden="false" customHeight="true" outlineLevel="0" collapsed="false"/>
    <row r="220" customFormat="false" ht="12.95" hidden="false" customHeight="true" outlineLevel="0" collapsed="false"/>
    <row r="221" customFormat="false" ht="12.95" hidden="false" customHeight="true" outlineLevel="0" collapsed="false"/>
    <row r="222" customFormat="false" ht="12.95" hidden="false" customHeight="true" outlineLevel="0" collapsed="false"/>
    <row r="223" customFormat="false" ht="12.95" hidden="false" customHeight="true" outlineLevel="0" collapsed="false"/>
    <row r="224" customFormat="false" ht="12.95" hidden="false" customHeight="true" outlineLevel="0" collapsed="false"/>
    <row r="225" customFormat="false" ht="12.95" hidden="false" customHeight="true" outlineLevel="0" collapsed="false"/>
    <row r="226" customFormat="false" ht="12.95" hidden="false" customHeight="true" outlineLevel="0" collapsed="false"/>
    <row r="227" customFormat="false" ht="12.95" hidden="false" customHeight="true" outlineLevel="0" collapsed="false"/>
    <row r="228" customFormat="false" ht="12.95" hidden="false" customHeight="true" outlineLevel="0" collapsed="false"/>
    <row r="229" customFormat="false" ht="12.95" hidden="false" customHeight="true" outlineLevel="0" collapsed="false"/>
    <row r="230" customFormat="false" ht="12.95" hidden="false" customHeight="true" outlineLevel="0" collapsed="false"/>
    <row r="231" customFormat="false" ht="12.95" hidden="false" customHeight="true" outlineLevel="0" collapsed="false"/>
    <row r="232" customFormat="false" ht="12.95" hidden="false" customHeight="true" outlineLevel="0" collapsed="false"/>
    <row r="233" customFormat="false" ht="12.95" hidden="false" customHeight="true" outlineLevel="0" collapsed="false"/>
    <row r="234" customFormat="false" ht="12.95" hidden="false" customHeight="true" outlineLevel="0" collapsed="false"/>
    <row r="235" customFormat="false" ht="12.95" hidden="false" customHeight="true" outlineLevel="0" collapsed="false"/>
    <row r="236" customFormat="false" ht="12.95" hidden="false" customHeight="true" outlineLevel="0" collapsed="false"/>
    <row r="237" customFormat="false" ht="12.95" hidden="false" customHeight="true" outlineLevel="0" collapsed="false"/>
    <row r="238" customFormat="false" ht="12.95" hidden="false" customHeight="true" outlineLevel="0" collapsed="false"/>
    <row r="239" customFormat="false" ht="12.95" hidden="false" customHeight="true" outlineLevel="0" collapsed="false"/>
    <row r="240" customFormat="false" ht="12.95" hidden="false" customHeight="true" outlineLevel="0" collapsed="false"/>
    <row r="241" customFormat="false" ht="12.95" hidden="false" customHeight="true" outlineLevel="0" collapsed="false"/>
    <row r="242" customFormat="false" ht="12.95" hidden="false" customHeight="true" outlineLevel="0" collapsed="false"/>
    <row r="243" customFormat="false" ht="12.95" hidden="false" customHeight="true" outlineLevel="0" collapsed="false"/>
    <row r="244" customFormat="false" ht="12.95" hidden="false" customHeight="true" outlineLevel="0" collapsed="false"/>
    <row r="245" customFormat="false" ht="12.95" hidden="false" customHeight="true" outlineLevel="0" collapsed="false"/>
    <row r="246" customFormat="false" ht="12.95" hidden="false" customHeight="true" outlineLevel="0" collapsed="false"/>
    <row r="247" customFormat="false" ht="12.95" hidden="false" customHeight="true" outlineLevel="0" collapsed="false"/>
    <row r="248" customFormat="false" ht="12.95" hidden="false" customHeight="true" outlineLevel="0" collapsed="false"/>
    <row r="249" customFormat="false" ht="12.95" hidden="false" customHeight="true" outlineLevel="0" collapsed="false"/>
    <row r="250" customFormat="false" ht="12.95" hidden="false" customHeight="true" outlineLevel="0" collapsed="false"/>
    <row r="251" customFormat="false" ht="12.95" hidden="false" customHeight="true" outlineLevel="0" collapsed="false"/>
    <row r="252" customFormat="false" ht="12.95" hidden="false" customHeight="true" outlineLevel="0" collapsed="false"/>
    <row r="253" customFormat="false" ht="12.95" hidden="false" customHeight="true" outlineLevel="0" collapsed="false"/>
    <row r="254" customFormat="false" ht="12.95" hidden="false" customHeight="true" outlineLevel="0" collapsed="false"/>
    <row r="255" customFormat="false" ht="12.95" hidden="false" customHeight="true" outlineLevel="0" collapsed="false"/>
    <row r="256" customFormat="false" ht="12.95" hidden="false" customHeight="true" outlineLevel="0" collapsed="false"/>
    <row r="257" customFormat="false" ht="12.95" hidden="false" customHeight="true" outlineLevel="0" collapsed="false"/>
    <row r="258" customFormat="false" ht="12.95" hidden="false" customHeight="true" outlineLevel="0" collapsed="false"/>
    <row r="259" customFormat="false" ht="12.95" hidden="false" customHeight="true" outlineLevel="0" collapsed="false"/>
    <row r="260" customFormat="false" ht="12.95" hidden="false" customHeight="true" outlineLevel="0" collapsed="false"/>
    <row r="261" customFormat="false" ht="12.95" hidden="false" customHeight="true" outlineLevel="0" collapsed="false"/>
    <row r="262" customFormat="false" ht="12.95" hidden="false" customHeight="true" outlineLevel="0" collapsed="false"/>
    <row r="263" customFormat="false" ht="12.95" hidden="false" customHeight="true" outlineLevel="0" collapsed="false"/>
    <row r="264" customFormat="false" ht="12.95" hidden="false" customHeight="true" outlineLevel="0" collapsed="false"/>
    <row r="265" customFormat="false" ht="12.95" hidden="false" customHeight="true" outlineLevel="0" collapsed="false"/>
    <row r="266" customFormat="false" ht="12.95" hidden="false" customHeight="true" outlineLevel="0" collapsed="false"/>
    <row r="267" customFormat="false" ht="12.95" hidden="false" customHeight="true" outlineLevel="0" collapsed="false"/>
    <row r="268" customFormat="false" ht="12.95" hidden="false" customHeight="true" outlineLevel="0" collapsed="false"/>
    <row r="269" customFormat="false" ht="12.95" hidden="false" customHeight="true" outlineLevel="0" collapsed="false"/>
    <row r="270" customFormat="false" ht="12.95" hidden="false" customHeight="true" outlineLevel="0" collapsed="false"/>
    <row r="271" customFormat="false" ht="12.95" hidden="false" customHeight="true" outlineLevel="0" collapsed="false"/>
    <row r="272" customFormat="false" ht="12.95" hidden="false" customHeight="true" outlineLevel="0" collapsed="false"/>
    <row r="273" customFormat="false" ht="12.95" hidden="false" customHeight="true" outlineLevel="0" collapsed="false"/>
    <row r="274" customFormat="false" ht="12.95" hidden="false" customHeight="true" outlineLevel="0" collapsed="false"/>
    <row r="275" customFormat="false" ht="12.95" hidden="false" customHeight="true" outlineLevel="0" collapsed="false"/>
    <row r="276" customFormat="false" ht="12.95" hidden="false" customHeight="true" outlineLevel="0" collapsed="false"/>
    <row r="277" customFormat="false" ht="12.95" hidden="false" customHeight="true" outlineLevel="0" collapsed="false"/>
    <row r="278" customFormat="false" ht="12.95" hidden="false" customHeight="true" outlineLevel="0" collapsed="false"/>
    <row r="279" customFormat="false" ht="12.95" hidden="false" customHeight="true" outlineLevel="0" collapsed="false"/>
    <row r="280" customFormat="false" ht="12.95" hidden="false" customHeight="true" outlineLevel="0" collapsed="false"/>
    <row r="281" customFormat="false" ht="12.95" hidden="false" customHeight="true" outlineLevel="0" collapsed="false"/>
    <row r="282" customFormat="false" ht="12.95" hidden="false" customHeight="true" outlineLevel="0" collapsed="false"/>
    <row r="283" customFormat="false" ht="12.95" hidden="false" customHeight="true" outlineLevel="0" collapsed="false"/>
    <row r="284" customFormat="false" ht="12.95" hidden="false" customHeight="true" outlineLevel="0" collapsed="false"/>
    <row r="285" customFormat="false" ht="12.95" hidden="false" customHeight="true" outlineLevel="0" collapsed="false"/>
    <row r="286" customFormat="false" ht="12.95" hidden="false" customHeight="true" outlineLevel="0" collapsed="false"/>
    <row r="287" customFormat="false" ht="12.95" hidden="false" customHeight="true" outlineLevel="0" collapsed="false"/>
    <row r="288" customFormat="false" ht="12.95" hidden="false" customHeight="true" outlineLevel="0" collapsed="false"/>
    <row r="289" customFormat="false" ht="12.95" hidden="false" customHeight="true" outlineLevel="0" collapsed="false"/>
    <row r="290" customFormat="false" ht="12.95" hidden="false" customHeight="true" outlineLevel="0" collapsed="false"/>
    <row r="291" customFormat="false" ht="12.95" hidden="false" customHeight="true" outlineLevel="0" collapsed="false"/>
    <row r="292" customFormat="false" ht="12.95" hidden="false" customHeight="true" outlineLevel="0" collapsed="false"/>
    <row r="293" customFormat="false" ht="12.95" hidden="false" customHeight="true" outlineLevel="0" collapsed="false"/>
    <row r="294" customFormat="false" ht="12.95" hidden="false" customHeight="true" outlineLevel="0" collapsed="false"/>
    <row r="295" customFormat="false" ht="12.95" hidden="false" customHeight="true" outlineLevel="0" collapsed="false"/>
    <row r="296" customFormat="false" ht="12.95" hidden="false" customHeight="true" outlineLevel="0" collapsed="false"/>
    <row r="297" customFormat="false" ht="12.95" hidden="false" customHeight="true" outlineLevel="0" collapsed="false"/>
    <row r="298" customFormat="false" ht="12.95" hidden="false" customHeight="true" outlineLevel="0" collapsed="false"/>
    <row r="299" customFormat="false" ht="12.95" hidden="false" customHeight="true" outlineLevel="0" collapsed="false"/>
    <row r="300" customFormat="false" ht="12.95" hidden="false" customHeight="true" outlineLevel="0" collapsed="false"/>
    <row r="301" customFormat="false" ht="12.95" hidden="false" customHeight="true" outlineLevel="0" collapsed="false"/>
    <row r="302" customFormat="false" ht="12.95" hidden="false" customHeight="true" outlineLevel="0" collapsed="false"/>
    <row r="303" customFormat="false" ht="12.95" hidden="false" customHeight="true" outlineLevel="0" collapsed="false"/>
    <row r="304" customFormat="false" ht="12.95" hidden="false" customHeight="true" outlineLevel="0" collapsed="false"/>
    <row r="305" customFormat="false" ht="12.95" hidden="false" customHeight="true" outlineLevel="0" collapsed="false"/>
    <row r="306" customFormat="false" ht="12.95" hidden="false" customHeight="true" outlineLevel="0" collapsed="false"/>
    <row r="307" customFormat="false" ht="12.95" hidden="false" customHeight="true" outlineLevel="0" collapsed="false"/>
    <row r="308" customFormat="false" ht="12.95" hidden="false" customHeight="true" outlineLevel="0" collapsed="false"/>
    <row r="309" customFormat="false" ht="12.95" hidden="false" customHeight="true" outlineLevel="0" collapsed="false"/>
    <row r="310" customFormat="false" ht="12.95" hidden="false" customHeight="true" outlineLevel="0" collapsed="false"/>
    <row r="311" customFormat="false" ht="12.95" hidden="false" customHeight="true" outlineLevel="0" collapsed="false"/>
    <row r="312" customFormat="false" ht="12.95" hidden="false" customHeight="true" outlineLevel="0" collapsed="false"/>
    <row r="313" customFormat="false" ht="12.95" hidden="false" customHeight="true" outlineLevel="0" collapsed="false"/>
    <row r="314" customFormat="false" ht="12.95" hidden="false" customHeight="true" outlineLevel="0" collapsed="false"/>
    <row r="315" customFormat="false" ht="12.95" hidden="false" customHeight="true" outlineLevel="0" collapsed="false"/>
    <row r="316" customFormat="false" ht="12.95" hidden="false" customHeight="true" outlineLevel="0" collapsed="false"/>
    <row r="317" customFormat="false" ht="12.95" hidden="false" customHeight="true" outlineLevel="0" collapsed="false"/>
    <row r="318" customFormat="false" ht="12.95" hidden="false" customHeight="true" outlineLevel="0" collapsed="false"/>
    <row r="319" customFormat="false" ht="12.95" hidden="false" customHeight="true" outlineLevel="0" collapsed="false"/>
    <row r="320" customFormat="false" ht="12.95" hidden="false" customHeight="true" outlineLevel="0" collapsed="false"/>
    <row r="321" customFormat="false" ht="12.95" hidden="false" customHeight="true" outlineLevel="0" collapsed="false"/>
    <row r="322" customFormat="false" ht="12.95" hidden="false" customHeight="true" outlineLevel="0" collapsed="false"/>
    <row r="323" customFormat="false" ht="12.95" hidden="false" customHeight="true" outlineLevel="0" collapsed="false"/>
    <row r="324" customFormat="false" ht="12.95" hidden="false" customHeight="true" outlineLevel="0" collapsed="false"/>
    <row r="325" customFormat="false" ht="12.95" hidden="false" customHeight="true" outlineLevel="0" collapsed="false"/>
    <row r="326" customFormat="false" ht="12.95" hidden="false" customHeight="true" outlineLevel="0" collapsed="false"/>
    <row r="327" customFormat="false" ht="12.95" hidden="false" customHeight="true" outlineLevel="0" collapsed="false"/>
    <row r="328" customFormat="false" ht="12.95" hidden="false" customHeight="true" outlineLevel="0" collapsed="false"/>
    <row r="329" customFormat="false" ht="12.95" hidden="false" customHeight="true" outlineLevel="0" collapsed="false"/>
    <row r="330" customFormat="false" ht="12.95" hidden="false" customHeight="true" outlineLevel="0" collapsed="false"/>
    <row r="331" customFormat="false" ht="12.95" hidden="false" customHeight="true" outlineLevel="0" collapsed="false"/>
    <row r="332" customFormat="false" ht="12.95" hidden="false" customHeight="true" outlineLevel="0" collapsed="false"/>
    <row r="333" customFormat="false" ht="12.95" hidden="false" customHeight="true" outlineLevel="0" collapsed="false"/>
    <row r="334" customFormat="false" ht="12.95" hidden="false" customHeight="true" outlineLevel="0" collapsed="false"/>
    <row r="335" customFormat="false" ht="12.95" hidden="false" customHeight="true" outlineLevel="0" collapsed="false"/>
    <row r="336" customFormat="false" ht="12.95" hidden="false" customHeight="true" outlineLevel="0" collapsed="false"/>
    <row r="337" customFormat="false" ht="12.95" hidden="false" customHeight="true" outlineLevel="0" collapsed="false"/>
    <row r="338" customFormat="false" ht="12.95" hidden="false" customHeight="true" outlineLevel="0" collapsed="false"/>
    <row r="339" customFormat="false" ht="12.95" hidden="false" customHeight="true" outlineLevel="0" collapsed="false"/>
    <row r="340" customFormat="false" ht="12.95" hidden="false" customHeight="true" outlineLevel="0" collapsed="false"/>
    <row r="341" customFormat="false" ht="12.95" hidden="false" customHeight="true" outlineLevel="0" collapsed="false"/>
    <row r="342" customFormat="false" ht="12.95" hidden="false" customHeight="true" outlineLevel="0" collapsed="false"/>
    <row r="343" customFormat="false" ht="12.95" hidden="false" customHeight="true" outlineLevel="0" collapsed="false"/>
    <row r="344" customFormat="false" ht="12.95" hidden="false" customHeight="true" outlineLevel="0" collapsed="false"/>
    <row r="345" customFormat="false" ht="12.95" hidden="false" customHeight="true" outlineLevel="0" collapsed="false"/>
    <row r="346" customFormat="false" ht="12.95" hidden="false" customHeight="true" outlineLevel="0" collapsed="false"/>
    <row r="347" customFormat="false" ht="12.95" hidden="false" customHeight="true" outlineLevel="0" collapsed="false"/>
    <row r="348" customFormat="false" ht="12.95" hidden="false" customHeight="true" outlineLevel="0" collapsed="false"/>
    <row r="349" customFormat="false" ht="12.95" hidden="false" customHeight="true" outlineLevel="0" collapsed="false"/>
    <row r="350" customFormat="false" ht="12.95" hidden="false" customHeight="true" outlineLevel="0" collapsed="false"/>
    <row r="351" customFormat="false" ht="12.95" hidden="false" customHeight="true" outlineLevel="0" collapsed="false"/>
    <row r="352" customFormat="false" ht="12.95" hidden="false" customHeight="true" outlineLevel="0" collapsed="false"/>
    <row r="353" customFormat="false" ht="12.95" hidden="false" customHeight="true" outlineLevel="0" collapsed="false"/>
    <row r="354" customFormat="false" ht="12.95" hidden="false" customHeight="true" outlineLevel="0" collapsed="false"/>
    <row r="355" customFormat="false" ht="12.95" hidden="false" customHeight="true" outlineLevel="0" collapsed="false"/>
    <row r="356" customFormat="false" ht="12.95" hidden="false" customHeight="true" outlineLevel="0" collapsed="false"/>
    <row r="357" customFormat="false" ht="12.95" hidden="false" customHeight="true" outlineLevel="0" collapsed="false"/>
    <row r="358" customFormat="false" ht="12.95" hidden="false" customHeight="true" outlineLevel="0" collapsed="false"/>
    <row r="359" customFormat="false" ht="12.95" hidden="false" customHeight="true" outlineLevel="0" collapsed="false"/>
    <row r="360" customFormat="false" ht="12.95" hidden="false" customHeight="true" outlineLevel="0" collapsed="false"/>
    <row r="361" customFormat="false" ht="12.95" hidden="false" customHeight="true" outlineLevel="0" collapsed="false"/>
    <row r="362" customFormat="false" ht="12.95" hidden="false" customHeight="true" outlineLevel="0" collapsed="false"/>
    <row r="363" customFormat="false" ht="12.95" hidden="false" customHeight="true" outlineLevel="0" collapsed="false"/>
    <row r="364" customFormat="false" ht="12.95" hidden="false" customHeight="true" outlineLevel="0" collapsed="false"/>
    <row r="365" customFormat="false" ht="12.95" hidden="false" customHeight="true" outlineLevel="0" collapsed="false"/>
    <row r="366" customFormat="false" ht="12.95" hidden="false" customHeight="true" outlineLevel="0" collapsed="false"/>
    <row r="367" customFormat="false" ht="12.95" hidden="false" customHeight="true" outlineLevel="0" collapsed="false"/>
    <row r="368" customFormat="false" ht="12.95" hidden="false" customHeight="true" outlineLevel="0" collapsed="false"/>
    <row r="369" customFormat="false" ht="12.95" hidden="false" customHeight="true" outlineLevel="0" collapsed="false"/>
    <row r="370" customFormat="false" ht="12.95" hidden="false" customHeight="true" outlineLevel="0" collapsed="false"/>
    <row r="371" customFormat="false" ht="12.95" hidden="false" customHeight="true" outlineLevel="0" collapsed="false"/>
    <row r="372" customFormat="false" ht="12.95" hidden="false" customHeight="true" outlineLevel="0" collapsed="false"/>
    <row r="373" customFormat="false" ht="12.95" hidden="false" customHeight="true" outlineLevel="0" collapsed="false"/>
    <row r="374" customFormat="false" ht="12.95" hidden="false" customHeight="true" outlineLevel="0" collapsed="false"/>
    <row r="375" customFormat="false" ht="12.95" hidden="false" customHeight="true" outlineLevel="0" collapsed="false"/>
    <row r="376" customFormat="false" ht="12.95" hidden="false" customHeight="true" outlineLevel="0" collapsed="false"/>
    <row r="377" customFormat="false" ht="12.95" hidden="false" customHeight="true" outlineLevel="0" collapsed="false"/>
    <row r="378" customFormat="false" ht="12.95" hidden="false" customHeight="true" outlineLevel="0" collapsed="false"/>
    <row r="379" customFormat="false" ht="12.95" hidden="false" customHeight="true" outlineLevel="0" collapsed="false"/>
    <row r="380" customFormat="false" ht="12.95" hidden="false" customHeight="true" outlineLevel="0" collapsed="false"/>
    <row r="381" customFormat="false" ht="12.95" hidden="false" customHeight="true" outlineLevel="0" collapsed="false"/>
    <row r="382" customFormat="false" ht="12.95" hidden="false" customHeight="true" outlineLevel="0" collapsed="false"/>
    <row r="383" customFormat="false" ht="12.95" hidden="false" customHeight="true" outlineLevel="0" collapsed="false"/>
    <row r="384" customFormat="false" ht="12.95" hidden="false" customHeight="true" outlineLevel="0" collapsed="false"/>
    <row r="385" customFormat="false" ht="12.95" hidden="false" customHeight="true" outlineLevel="0" collapsed="false"/>
    <row r="386" customFormat="false" ht="12.95" hidden="false" customHeight="true" outlineLevel="0" collapsed="false"/>
    <row r="387" customFormat="false" ht="12.95" hidden="false" customHeight="true" outlineLevel="0" collapsed="false"/>
    <row r="388" customFormat="false" ht="12.95" hidden="false" customHeight="true" outlineLevel="0" collapsed="false"/>
    <row r="389" customFormat="false" ht="12.95" hidden="false" customHeight="true" outlineLevel="0" collapsed="false"/>
    <row r="390" customFormat="false" ht="12.95" hidden="false" customHeight="true" outlineLevel="0" collapsed="false"/>
    <row r="391" customFormat="false" ht="12.95" hidden="false" customHeight="true" outlineLevel="0" collapsed="false"/>
    <row r="392" customFormat="false" ht="12.95" hidden="false" customHeight="true" outlineLevel="0" collapsed="false"/>
    <row r="393" customFormat="false" ht="12.95" hidden="false" customHeight="true" outlineLevel="0" collapsed="false"/>
    <row r="394" customFormat="false" ht="12.95" hidden="false" customHeight="true" outlineLevel="0" collapsed="false"/>
    <row r="395" customFormat="false" ht="12.95" hidden="false" customHeight="true" outlineLevel="0" collapsed="false"/>
    <row r="396" customFormat="false" ht="12.95" hidden="false" customHeight="true" outlineLevel="0" collapsed="false"/>
    <row r="397" customFormat="false" ht="12.95" hidden="false" customHeight="true" outlineLevel="0" collapsed="false"/>
    <row r="398" customFormat="false" ht="12.95" hidden="false" customHeight="true" outlineLevel="0" collapsed="false"/>
    <row r="399" customFormat="false" ht="12.95" hidden="false" customHeight="true" outlineLevel="0" collapsed="false"/>
    <row r="400" customFormat="false" ht="12.95" hidden="false" customHeight="true" outlineLevel="0" collapsed="false"/>
    <row r="401" customFormat="false" ht="12.95" hidden="false" customHeight="true" outlineLevel="0" collapsed="false"/>
    <row r="402" customFormat="false" ht="12.95" hidden="false" customHeight="true" outlineLevel="0" collapsed="false"/>
    <row r="403" customFormat="false" ht="12.95" hidden="false" customHeight="true" outlineLevel="0" collapsed="false"/>
    <row r="404" customFormat="false" ht="12.95" hidden="false" customHeight="true" outlineLevel="0" collapsed="false"/>
    <row r="405" customFormat="false" ht="12.95" hidden="false" customHeight="true" outlineLevel="0" collapsed="false"/>
    <row r="406" customFormat="false" ht="12.95" hidden="false" customHeight="true" outlineLevel="0" collapsed="false"/>
    <row r="407" customFormat="false" ht="12.95" hidden="false" customHeight="true" outlineLevel="0" collapsed="false"/>
    <row r="408" customFormat="false" ht="12.95" hidden="false" customHeight="true" outlineLevel="0" collapsed="false"/>
    <row r="409" customFormat="false" ht="12.95" hidden="false" customHeight="true" outlineLevel="0" collapsed="false"/>
    <row r="410" customFormat="false" ht="12.95" hidden="false" customHeight="true" outlineLevel="0" collapsed="false"/>
    <row r="411" customFormat="false" ht="12.95" hidden="false" customHeight="true" outlineLevel="0" collapsed="false"/>
    <row r="412" customFormat="false" ht="12.95" hidden="false" customHeight="true" outlineLevel="0" collapsed="false"/>
    <row r="413" customFormat="false" ht="12.95" hidden="false" customHeight="true" outlineLevel="0" collapsed="false"/>
    <row r="414" customFormat="false" ht="12.95" hidden="false" customHeight="true" outlineLevel="0" collapsed="false"/>
    <row r="415" customFormat="false" ht="12.95" hidden="false" customHeight="true" outlineLevel="0" collapsed="false"/>
    <row r="416" customFormat="false" ht="12.95" hidden="false" customHeight="true" outlineLevel="0" collapsed="false"/>
    <row r="417" customFormat="false" ht="12.95" hidden="false" customHeight="true" outlineLevel="0" collapsed="false"/>
    <row r="418" customFormat="false" ht="12.95" hidden="false" customHeight="true" outlineLevel="0" collapsed="false"/>
    <row r="419" customFormat="false" ht="12.95" hidden="false" customHeight="true" outlineLevel="0" collapsed="false"/>
    <row r="420" customFormat="false" ht="12.95" hidden="false" customHeight="true" outlineLevel="0" collapsed="false"/>
    <row r="421" customFormat="false" ht="12.95" hidden="false" customHeight="true" outlineLevel="0" collapsed="false"/>
    <row r="422" customFormat="false" ht="12.95" hidden="false" customHeight="true" outlineLevel="0" collapsed="false"/>
    <row r="423" customFormat="false" ht="12.95" hidden="false" customHeight="true" outlineLevel="0" collapsed="false"/>
    <row r="424" customFormat="false" ht="12.95" hidden="false" customHeight="true" outlineLevel="0" collapsed="false"/>
    <row r="425" customFormat="false" ht="12.95" hidden="false" customHeight="true" outlineLevel="0" collapsed="false"/>
    <row r="426" customFormat="false" ht="12.95" hidden="false" customHeight="true" outlineLevel="0" collapsed="false"/>
    <row r="427" customFormat="false" ht="12.95" hidden="false" customHeight="true" outlineLevel="0" collapsed="false"/>
    <row r="428" customFormat="false" ht="12.95" hidden="false" customHeight="true" outlineLevel="0" collapsed="false"/>
    <row r="429" customFormat="false" ht="12.95" hidden="false" customHeight="true" outlineLevel="0" collapsed="false"/>
    <row r="430" customFormat="false" ht="12.95" hidden="false" customHeight="true" outlineLevel="0" collapsed="false"/>
    <row r="431" customFormat="false" ht="12.95" hidden="false" customHeight="true" outlineLevel="0" collapsed="false"/>
    <row r="432" customFormat="false" ht="12.95" hidden="false" customHeight="true" outlineLevel="0" collapsed="false"/>
    <row r="433" customFormat="false" ht="12.95" hidden="false" customHeight="true" outlineLevel="0" collapsed="false"/>
    <row r="434" customFormat="false" ht="12.95" hidden="false" customHeight="true" outlineLevel="0" collapsed="false"/>
    <row r="435" customFormat="false" ht="12.95" hidden="false" customHeight="true" outlineLevel="0" collapsed="false"/>
    <row r="436" customFormat="false" ht="12.95" hidden="false" customHeight="true" outlineLevel="0" collapsed="false"/>
    <row r="437" customFormat="false" ht="12.95" hidden="false" customHeight="true" outlineLevel="0" collapsed="false"/>
    <row r="438" customFormat="false" ht="12.95" hidden="false" customHeight="true" outlineLevel="0" collapsed="false"/>
    <row r="439" customFormat="false" ht="12.95" hidden="false" customHeight="true" outlineLevel="0" collapsed="false"/>
    <row r="440" customFormat="false" ht="12.95" hidden="false" customHeight="true" outlineLevel="0" collapsed="false"/>
    <row r="441" customFormat="false" ht="12.95" hidden="false" customHeight="true" outlineLevel="0" collapsed="false"/>
    <row r="442" customFormat="false" ht="12.95" hidden="false" customHeight="true" outlineLevel="0" collapsed="false"/>
    <row r="443" customFormat="false" ht="12.95" hidden="false" customHeight="true" outlineLevel="0" collapsed="false"/>
    <row r="444" customFormat="false" ht="12.95" hidden="false" customHeight="true" outlineLevel="0" collapsed="false"/>
    <row r="445" customFormat="false" ht="12.95" hidden="false" customHeight="true" outlineLevel="0" collapsed="false"/>
    <row r="446" customFormat="false" ht="12.95" hidden="false" customHeight="true" outlineLevel="0" collapsed="false"/>
    <row r="447" customFormat="false" ht="12.95" hidden="false" customHeight="true" outlineLevel="0" collapsed="false"/>
    <row r="448" customFormat="false" ht="12.95" hidden="false" customHeight="true" outlineLevel="0" collapsed="false"/>
    <row r="449" customFormat="false" ht="12.95" hidden="false" customHeight="true" outlineLevel="0" collapsed="false"/>
    <row r="450" customFormat="false" ht="12.95" hidden="false" customHeight="true" outlineLevel="0" collapsed="false"/>
    <row r="451" customFormat="false" ht="12.95" hidden="false" customHeight="true" outlineLevel="0" collapsed="false"/>
    <row r="452" customFormat="false" ht="12.95" hidden="false" customHeight="true" outlineLevel="0" collapsed="false"/>
    <row r="453" customFormat="false" ht="12.95" hidden="false" customHeight="true" outlineLevel="0" collapsed="false"/>
    <row r="454" customFormat="false" ht="12.95" hidden="false" customHeight="true" outlineLevel="0" collapsed="false"/>
    <row r="455" customFormat="false" ht="12.95" hidden="false" customHeight="true" outlineLevel="0" collapsed="false"/>
    <row r="456" customFormat="false" ht="12.95" hidden="false" customHeight="true" outlineLevel="0" collapsed="false"/>
    <row r="457" customFormat="false" ht="12.95" hidden="false" customHeight="true" outlineLevel="0" collapsed="false"/>
    <row r="458" customFormat="false" ht="12.95" hidden="false" customHeight="true" outlineLevel="0" collapsed="false"/>
    <row r="459" customFormat="false" ht="12.95" hidden="false" customHeight="true" outlineLevel="0" collapsed="false"/>
    <row r="460" customFormat="false" ht="12.95" hidden="false" customHeight="true" outlineLevel="0" collapsed="false"/>
    <row r="461" customFormat="false" ht="12.95" hidden="false" customHeight="true" outlineLevel="0" collapsed="false"/>
    <row r="462" customFormat="false" ht="12.95" hidden="false" customHeight="true" outlineLevel="0" collapsed="false"/>
    <row r="463" customFormat="false" ht="12.95" hidden="false" customHeight="true" outlineLevel="0" collapsed="false"/>
    <row r="464" customFormat="false" ht="12.95" hidden="false" customHeight="true" outlineLevel="0" collapsed="false"/>
    <row r="465" customFormat="false" ht="12.95" hidden="false" customHeight="true" outlineLevel="0" collapsed="false"/>
    <row r="466" customFormat="false" ht="12.95" hidden="false" customHeight="true" outlineLevel="0" collapsed="false"/>
    <row r="467" customFormat="false" ht="12.95" hidden="false" customHeight="true" outlineLevel="0" collapsed="false"/>
    <row r="468" customFormat="false" ht="12.95" hidden="false" customHeight="true" outlineLevel="0" collapsed="false"/>
    <row r="469" customFormat="false" ht="12.95" hidden="false" customHeight="true" outlineLevel="0" collapsed="false"/>
    <row r="470" customFormat="false" ht="12.95" hidden="false" customHeight="true" outlineLevel="0" collapsed="false"/>
    <row r="471" customFormat="false" ht="12.95" hidden="false" customHeight="true" outlineLevel="0" collapsed="false"/>
    <row r="472" customFormat="false" ht="12.95" hidden="false" customHeight="true" outlineLevel="0" collapsed="false"/>
    <row r="473" customFormat="false" ht="12.95" hidden="false" customHeight="true" outlineLevel="0" collapsed="false"/>
    <row r="474" customFormat="false" ht="12.95" hidden="false" customHeight="true" outlineLevel="0" collapsed="false"/>
    <row r="475" customFormat="false" ht="12.95" hidden="false" customHeight="true" outlineLevel="0" collapsed="false"/>
    <row r="476" customFormat="false" ht="12.95" hidden="false" customHeight="true" outlineLevel="0" collapsed="false"/>
    <row r="477" customFormat="false" ht="12.95" hidden="false" customHeight="true" outlineLevel="0" collapsed="false"/>
    <row r="478" customFormat="false" ht="12.95" hidden="false" customHeight="true" outlineLevel="0" collapsed="false"/>
    <row r="479" customFormat="false" ht="12.95" hidden="false" customHeight="true" outlineLevel="0" collapsed="false"/>
    <row r="480" customFormat="false" ht="12.95" hidden="false" customHeight="true" outlineLevel="0" collapsed="false"/>
    <row r="481" customFormat="false" ht="12.95" hidden="false" customHeight="true" outlineLevel="0" collapsed="false"/>
    <row r="482" customFormat="false" ht="12.95" hidden="false" customHeight="true" outlineLevel="0" collapsed="false"/>
    <row r="483" customFormat="false" ht="12.95" hidden="false" customHeight="true" outlineLevel="0" collapsed="false"/>
    <row r="484" customFormat="false" ht="12.95" hidden="false" customHeight="true" outlineLevel="0" collapsed="false"/>
    <row r="485" customFormat="false" ht="12.95" hidden="false" customHeight="true" outlineLevel="0" collapsed="false"/>
    <row r="486" customFormat="false" ht="12.95" hidden="false" customHeight="true" outlineLevel="0" collapsed="false"/>
    <row r="487" customFormat="false" ht="12.95" hidden="false" customHeight="true" outlineLevel="0" collapsed="false"/>
    <row r="488" customFormat="false" ht="12.95" hidden="false" customHeight="true" outlineLevel="0" collapsed="false"/>
    <row r="489" customFormat="false" ht="12.95" hidden="false" customHeight="true" outlineLevel="0" collapsed="false"/>
    <row r="490" customFormat="false" ht="12.95" hidden="false" customHeight="true" outlineLevel="0" collapsed="false"/>
    <row r="491" customFormat="false" ht="12.95" hidden="false" customHeight="true" outlineLevel="0" collapsed="false"/>
    <row r="492" customFormat="false" ht="12.95" hidden="false" customHeight="true" outlineLevel="0" collapsed="false"/>
    <row r="493" customFormat="false" ht="12.95" hidden="false" customHeight="true" outlineLevel="0" collapsed="false"/>
    <row r="494" customFormat="false" ht="12.95" hidden="false" customHeight="true" outlineLevel="0" collapsed="false"/>
    <row r="495" customFormat="false" ht="12.95" hidden="false" customHeight="true" outlineLevel="0" collapsed="false"/>
    <row r="496" customFormat="false" ht="12.95" hidden="false" customHeight="true" outlineLevel="0" collapsed="false"/>
    <row r="497" customFormat="false" ht="12.95" hidden="false" customHeight="true" outlineLevel="0" collapsed="false"/>
    <row r="498" customFormat="false" ht="12.95" hidden="false" customHeight="true" outlineLevel="0" collapsed="false"/>
    <row r="499" customFormat="false" ht="12.95" hidden="false" customHeight="true" outlineLevel="0" collapsed="false"/>
    <row r="500" customFormat="false" ht="12.95" hidden="false" customHeight="true" outlineLevel="0" collapsed="false"/>
    <row r="501" customFormat="false" ht="12.95" hidden="false" customHeight="true" outlineLevel="0" collapsed="false"/>
    <row r="502" customFormat="false" ht="12.95" hidden="false" customHeight="true" outlineLevel="0" collapsed="false"/>
    <row r="503" customFormat="false" ht="12.95" hidden="false" customHeight="true" outlineLevel="0" collapsed="false"/>
    <row r="504" customFormat="false" ht="12.95" hidden="false" customHeight="true" outlineLevel="0" collapsed="false"/>
    <row r="505" customFormat="false" ht="12.95" hidden="false" customHeight="true" outlineLevel="0" collapsed="false"/>
    <row r="506" customFormat="false" ht="12.95" hidden="false" customHeight="true" outlineLevel="0" collapsed="false"/>
    <row r="507" customFormat="false" ht="12.95" hidden="false" customHeight="true" outlineLevel="0" collapsed="false"/>
    <row r="508" customFormat="false" ht="12.95" hidden="false" customHeight="true" outlineLevel="0" collapsed="false"/>
    <row r="509" customFormat="false" ht="12.95" hidden="false" customHeight="true" outlineLevel="0" collapsed="false"/>
    <row r="510" customFormat="false" ht="12.95" hidden="false" customHeight="true" outlineLevel="0" collapsed="false"/>
    <row r="511" customFormat="false" ht="12.95" hidden="false" customHeight="true" outlineLevel="0" collapsed="false"/>
    <row r="512" customFormat="false" ht="12.95" hidden="false" customHeight="true" outlineLevel="0" collapsed="false"/>
    <row r="513" customFormat="false" ht="12.95" hidden="false" customHeight="true" outlineLevel="0" collapsed="false"/>
    <row r="514" customFormat="false" ht="12.95" hidden="false" customHeight="true" outlineLevel="0" collapsed="false"/>
    <row r="515" customFormat="false" ht="12.95" hidden="false" customHeight="true" outlineLevel="0" collapsed="false"/>
    <row r="516" customFormat="false" ht="12.95" hidden="false" customHeight="true" outlineLevel="0" collapsed="false"/>
    <row r="517" customFormat="false" ht="12.95" hidden="false" customHeight="true" outlineLevel="0" collapsed="false"/>
    <row r="518" customFormat="false" ht="12.95" hidden="false" customHeight="true" outlineLevel="0" collapsed="false"/>
    <row r="519" customFormat="false" ht="12.95" hidden="false" customHeight="true" outlineLevel="0" collapsed="false"/>
    <row r="520" customFormat="false" ht="12.95" hidden="false" customHeight="true" outlineLevel="0" collapsed="false"/>
    <row r="521" customFormat="false" ht="12.95" hidden="false" customHeight="true" outlineLevel="0" collapsed="false"/>
    <row r="522" customFormat="false" ht="12.95" hidden="false" customHeight="true" outlineLevel="0" collapsed="false"/>
    <row r="523" customFormat="false" ht="12.95" hidden="false" customHeight="true" outlineLevel="0" collapsed="false"/>
    <row r="524" customFormat="false" ht="12.95" hidden="false" customHeight="true" outlineLevel="0" collapsed="false"/>
    <row r="525" customFormat="false" ht="12.95" hidden="false" customHeight="true" outlineLevel="0" collapsed="false"/>
    <row r="526" customFormat="false" ht="12.95" hidden="false" customHeight="true" outlineLevel="0" collapsed="false"/>
    <row r="527" customFormat="false" ht="12.95" hidden="false" customHeight="true" outlineLevel="0" collapsed="false"/>
    <row r="528" customFormat="false" ht="12.95" hidden="false" customHeight="true" outlineLevel="0" collapsed="false"/>
    <row r="529" customFormat="false" ht="12.95" hidden="false" customHeight="true" outlineLevel="0" collapsed="false"/>
    <row r="530" customFormat="false" ht="12.95" hidden="false" customHeight="true" outlineLevel="0" collapsed="false"/>
    <row r="531" customFormat="false" ht="12.95" hidden="false" customHeight="true" outlineLevel="0" collapsed="false"/>
    <row r="532" customFormat="false" ht="12.95" hidden="false" customHeight="true" outlineLevel="0" collapsed="false"/>
    <row r="533" customFormat="false" ht="12.95" hidden="false" customHeight="true" outlineLevel="0" collapsed="false"/>
    <row r="534" customFormat="false" ht="12.95" hidden="false" customHeight="true" outlineLevel="0" collapsed="false"/>
    <row r="535" customFormat="false" ht="12.95" hidden="false" customHeight="true" outlineLevel="0" collapsed="false"/>
    <row r="536" customFormat="false" ht="12.95" hidden="false" customHeight="true" outlineLevel="0" collapsed="false"/>
    <row r="537" customFormat="false" ht="12.95" hidden="false" customHeight="true" outlineLevel="0" collapsed="false"/>
    <row r="538" customFormat="false" ht="12.95" hidden="false" customHeight="true" outlineLevel="0" collapsed="false"/>
    <row r="539" customFormat="false" ht="12.95" hidden="false" customHeight="true" outlineLevel="0" collapsed="false"/>
    <row r="540" customFormat="false" ht="12.95" hidden="false" customHeight="true" outlineLevel="0" collapsed="false"/>
    <row r="541" customFormat="false" ht="12.95" hidden="false" customHeight="true" outlineLevel="0" collapsed="false"/>
    <row r="542" customFormat="false" ht="12.95" hidden="false" customHeight="true" outlineLevel="0" collapsed="false"/>
    <row r="543" customFormat="false" ht="12.95" hidden="false" customHeight="true" outlineLevel="0" collapsed="false"/>
    <row r="544" customFormat="false" ht="12.95" hidden="false" customHeight="true" outlineLevel="0" collapsed="false"/>
    <row r="545" customFormat="false" ht="12.95" hidden="false" customHeight="true" outlineLevel="0" collapsed="false"/>
    <row r="546" customFormat="false" ht="12.95" hidden="false" customHeight="true" outlineLevel="0" collapsed="false"/>
    <row r="547" customFormat="false" ht="12.95" hidden="false" customHeight="true" outlineLevel="0" collapsed="false"/>
    <row r="548" customFormat="false" ht="12.95" hidden="false" customHeight="true" outlineLevel="0" collapsed="false"/>
    <row r="549" customFormat="false" ht="12.95" hidden="false" customHeight="true" outlineLevel="0" collapsed="false"/>
    <row r="550" customFormat="false" ht="12.95" hidden="false" customHeight="true" outlineLevel="0" collapsed="false"/>
    <row r="551" customFormat="false" ht="12.95" hidden="false" customHeight="true" outlineLevel="0" collapsed="false"/>
    <row r="552" customFormat="false" ht="12.95" hidden="false" customHeight="true" outlineLevel="0" collapsed="false"/>
    <row r="553" customFormat="false" ht="12.95" hidden="false" customHeight="true" outlineLevel="0" collapsed="false"/>
    <row r="554" customFormat="false" ht="12.95" hidden="false" customHeight="true" outlineLevel="0" collapsed="false"/>
    <row r="555" customFormat="false" ht="12.95" hidden="false" customHeight="true" outlineLevel="0" collapsed="false"/>
    <row r="556" customFormat="false" ht="12.95" hidden="false" customHeight="true" outlineLevel="0" collapsed="false"/>
    <row r="557" customFormat="false" ht="12.95" hidden="false" customHeight="true" outlineLevel="0" collapsed="false"/>
    <row r="558" customFormat="false" ht="12.95" hidden="false" customHeight="true" outlineLevel="0" collapsed="false"/>
    <row r="559" customFormat="false" ht="12.95" hidden="false" customHeight="true" outlineLevel="0" collapsed="false"/>
    <row r="560" customFormat="false" ht="12.95" hidden="false" customHeight="true" outlineLevel="0" collapsed="false"/>
    <row r="561" customFormat="false" ht="12.95" hidden="false" customHeight="true" outlineLevel="0" collapsed="false"/>
    <row r="562" customFormat="false" ht="12.95" hidden="false" customHeight="true" outlineLevel="0" collapsed="false"/>
    <row r="563" customFormat="false" ht="12.95" hidden="false" customHeight="true" outlineLevel="0" collapsed="false"/>
    <row r="564" customFormat="false" ht="12.95" hidden="false" customHeight="true" outlineLevel="0" collapsed="false"/>
    <row r="565" customFormat="false" ht="12.95" hidden="false" customHeight="true" outlineLevel="0" collapsed="false"/>
    <row r="566" customFormat="false" ht="12.95" hidden="false" customHeight="true" outlineLevel="0" collapsed="false"/>
    <row r="567" customFormat="false" ht="12.95" hidden="false" customHeight="true" outlineLevel="0" collapsed="false"/>
    <row r="568" customFormat="false" ht="12.95" hidden="false" customHeight="true" outlineLevel="0" collapsed="false"/>
    <row r="569" customFormat="false" ht="12.95" hidden="false" customHeight="true" outlineLevel="0" collapsed="false"/>
    <row r="570" customFormat="false" ht="12.95" hidden="false" customHeight="true" outlineLevel="0" collapsed="false"/>
    <row r="571" customFormat="false" ht="12.95" hidden="false" customHeight="true" outlineLevel="0" collapsed="false"/>
    <row r="572" customFormat="false" ht="12.95" hidden="false" customHeight="true" outlineLevel="0" collapsed="false"/>
    <row r="573" customFormat="false" ht="12.95" hidden="false" customHeight="true" outlineLevel="0" collapsed="false"/>
    <row r="574" customFormat="false" ht="12.95" hidden="false" customHeight="true" outlineLevel="0" collapsed="false"/>
    <row r="575" customFormat="false" ht="12.95" hidden="false" customHeight="true" outlineLevel="0" collapsed="false"/>
    <row r="576" customFormat="false" ht="12.95" hidden="false" customHeight="true" outlineLevel="0" collapsed="false"/>
    <row r="577" customFormat="false" ht="12.95" hidden="false" customHeight="true" outlineLevel="0" collapsed="false"/>
    <row r="578" customFormat="false" ht="12.95" hidden="false" customHeight="true" outlineLevel="0" collapsed="false"/>
    <row r="579" customFormat="false" ht="12.95" hidden="false" customHeight="true" outlineLevel="0" collapsed="false"/>
    <row r="580" customFormat="false" ht="12.95" hidden="false" customHeight="true" outlineLevel="0" collapsed="false"/>
    <row r="581" customFormat="false" ht="12.95" hidden="false" customHeight="true" outlineLevel="0" collapsed="false"/>
    <row r="582" customFormat="false" ht="12.95" hidden="false" customHeight="true" outlineLevel="0" collapsed="false"/>
    <row r="583" customFormat="false" ht="12.95" hidden="false" customHeight="true" outlineLevel="0" collapsed="false"/>
    <row r="584" customFormat="false" ht="12.95" hidden="false" customHeight="true" outlineLevel="0" collapsed="false"/>
    <row r="585" customFormat="false" ht="12.95" hidden="false" customHeight="true" outlineLevel="0" collapsed="false"/>
    <row r="586" customFormat="false" ht="12.95" hidden="false" customHeight="true" outlineLevel="0" collapsed="false"/>
    <row r="587" customFormat="false" ht="12.95" hidden="false" customHeight="true" outlineLevel="0" collapsed="false"/>
    <row r="588" customFormat="false" ht="12.95" hidden="false" customHeight="true" outlineLevel="0" collapsed="false"/>
    <row r="589" customFormat="false" ht="12.95" hidden="false" customHeight="true" outlineLevel="0" collapsed="false"/>
    <row r="590" customFormat="false" ht="12.95" hidden="false" customHeight="true" outlineLevel="0" collapsed="false"/>
    <row r="591" customFormat="false" ht="12.95" hidden="false" customHeight="true" outlineLevel="0" collapsed="false"/>
    <row r="592" customFormat="false" ht="12.95" hidden="false" customHeight="true" outlineLevel="0" collapsed="false"/>
    <row r="593" customFormat="false" ht="12.95" hidden="false" customHeight="true" outlineLevel="0" collapsed="false"/>
    <row r="594" customFormat="false" ht="12.95" hidden="false" customHeight="true" outlineLevel="0" collapsed="false"/>
    <row r="595" customFormat="false" ht="12.95" hidden="false" customHeight="true" outlineLevel="0" collapsed="false"/>
    <row r="596" customFormat="false" ht="12.95" hidden="false" customHeight="true" outlineLevel="0" collapsed="false"/>
    <row r="597" customFormat="false" ht="12.95" hidden="false" customHeight="true" outlineLevel="0" collapsed="false"/>
    <row r="598" customFormat="false" ht="12.95" hidden="false" customHeight="true" outlineLevel="0" collapsed="false"/>
    <row r="599" customFormat="false" ht="12.95" hidden="false" customHeight="true" outlineLevel="0" collapsed="false"/>
    <row r="600" customFormat="false" ht="12.95" hidden="false" customHeight="true" outlineLevel="0" collapsed="false"/>
    <row r="601" customFormat="false" ht="12.95" hidden="false" customHeight="true" outlineLevel="0" collapsed="false"/>
    <row r="602" customFormat="false" ht="12.95" hidden="false" customHeight="true" outlineLevel="0" collapsed="false"/>
    <row r="603" customFormat="false" ht="12.95" hidden="false" customHeight="true" outlineLevel="0" collapsed="false"/>
    <row r="604" customFormat="false" ht="12.95" hidden="false" customHeight="true" outlineLevel="0" collapsed="false"/>
    <row r="605" customFormat="false" ht="12.95" hidden="false" customHeight="true" outlineLevel="0" collapsed="false"/>
    <row r="606" customFormat="false" ht="12.95" hidden="false" customHeight="true" outlineLevel="0" collapsed="false"/>
    <row r="607" customFormat="false" ht="12.95" hidden="false" customHeight="true" outlineLevel="0" collapsed="false"/>
    <row r="608" customFormat="false" ht="12.95" hidden="false" customHeight="true" outlineLevel="0" collapsed="false"/>
    <row r="609" customFormat="false" ht="12.95" hidden="false" customHeight="true" outlineLevel="0" collapsed="false"/>
    <row r="610" customFormat="false" ht="12.95" hidden="false" customHeight="true" outlineLevel="0" collapsed="false"/>
    <row r="611" customFormat="false" ht="12.95" hidden="false" customHeight="true" outlineLevel="0" collapsed="false"/>
    <row r="612" customFormat="false" ht="12.95" hidden="false" customHeight="true" outlineLevel="0" collapsed="false"/>
    <row r="613" customFormat="false" ht="12.95" hidden="false" customHeight="true" outlineLevel="0" collapsed="false"/>
    <row r="614" customFormat="false" ht="12.95" hidden="false" customHeight="true" outlineLevel="0" collapsed="false"/>
    <row r="615" customFormat="false" ht="12.95" hidden="false" customHeight="true" outlineLevel="0" collapsed="false"/>
    <row r="616" customFormat="false" ht="12.95" hidden="false" customHeight="true" outlineLevel="0" collapsed="false"/>
    <row r="617" customFormat="false" ht="12.95" hidden="false" customHeight="true" outlineLevel="0" collapsed="false"/>
    <row r="618" customFormat="false" ht="12.95" hidden="false" customHeight="true" outlineLevel="0" collapsed="false"/>
    <row r="619" customFormat="false" ht="12.95" hidden="false" customHeight="true" outlineLevel="0" collapsed="false"/>
    <row r="620" customFormat="false" ht="12.95" hidden="false" customHeight="true" outlineLevel="0" collapsed="false"/>
    <row r="621" customFormat="false" ht="12.95" hidden="false" customHeight="true" outlineLevel="0" collapsed="false"/>
    <row r="622" customFormat="false" ht="12.95" hidden="false" customHeight="true" outlineLevel="0" collapsed="false"/>
    <row r="623" customFormat="false" ht="12.95" hidden="false" customHeight="true" outlineLevel="0" collapsed="false"/>
    <row r="624" customFormat="false" ht="12.95" hidden="false" customHeight="true" outlineLevel="0" collapsed="false"/>
    <row r="625" customFormat="false" ht="12.95" hidden="false" customHeight="true" outlineLevel="0" collapsed="false"/>
    <row r="626" customFormat="false" ht="12.95" hidden="false" customHeight="true" outlineLevel="0" collapsed="false"/>
    <row r="627" customFormat="false" ht="12.95" hidden="false" customHeight="true" outlineLevel="0" collapsed="false"/>
    <row r="628" customFormat="false" ht="12.95" hidden="false" customHeight="true" outlineLevel="0" collapsed="false"/>
    <row r="629" customFormat="false" ht="12.95" hidden="false" customHeight="true" outlineLevel="0" collapsed="false"/>
    <row r="630" customFormat="false" ht="12.95" hidden="false" customHeight="true" outlineLevel="0" collapsed="false"/>
    <row r="631" customFormat="false" ht="12.95" hidden="false" customHeight="true" outlineLevel="0" collapsed="false"/>
    <row r="632" customFormat="false" ht="12.95" hidden="false" customHeight="true" outlineLevel="0" collapsed="false"/>
    <row r="633" customFormat="false" ht="12.95" hidden="false" customHeight="true" outlineLevel="0" collapsed="false"/>
    <row r="634" customFormat="false" ht="12.95" hidden="false" customHeight="true" outlineLevel="0" collapsed="false"/>
    <row r="635" customFormat="false" ht="12.95" hidden="false" customHeight="true" outlineLevel="0" collapsed="false"/>
    <row r="636" customFormat="false" ht="12.95" hidden="false" customHeight="true" outlineLevel="0" collapsed="false"/>
    <row r="637" customFormat="false" ht="12.95" hidden="false" customHeight="true" outlineLevel="0" collapsed="false"/>
    <row r="638" customFormat="false" ht="12.95" hidden="false" customHeight="true" outlineLevel="0" collapsed="false"/>
    <row r="639" customFormat="false" ht="12.95" hidden="false" customHeight="true" outlineLevel="0" collapsed="false"/>
    <row r="640" customFormat="false" ht="12.95" hidden="false" customHeight="true" outlineLevel="0" collapsed="false"/>
    <row r="641" customFormat="false" ht="12.95" hidden="false" customHeight="true" outlineLevel="0" collapsed="false"/>
    <row r="642" customFormat="false" ht="12.95" hidden="false" customHeight="true" outlineLevel="0" collapsed="false"/>
    <row r="643" customFormat="false" ht="12.95" hidden="false" customHeight="true" outlineLevel="0" collapsed="false"/>
    <row r="644" customFormat="false" ht="12.95" hidden="false" customHeight="true" outlineLevel="0" collapsed="false"/>
    <row r="645" customFormat="false" ht="12.95" hidden="false" customHeight="true" outlineLevel="0" collapsed="false"/>
    <row r="646" customFormat="false" ht="12.95" hidden="false" customHeight="true" outlineLevel="0" collapsed="false"/>
    <row r="647" customFormat="false" ht="12.95" hidden="false" customHeight="true" outlineLevel="0" collapsed="false"/>
    <row r="648" customFormat="false" ht="12.95" hidden="false" customHeight="true" outlineLevel="0" collapsed="false"/>
    <row r="649" customFormat="false" ht="12.95" hidden="false" customHeight="true" outlineLevel="0" collapsed="false"/>
    <row r="650" customFormat="false" ht="12.95" hidden="false" customHeight="true" outlineLevel="0" collapsed="false"/>
    <row r="651" customFormat="false" ht="12.95" hidden="false" customHeight="true" outlineLevel="0" collapsed="false"/>
    <row r="652" customFormat="false" ht="12.95" hidden="false" customHeight="true" outlineLevel="0" collapsed="false"/>
    <row r="653" customFormat="false" ht="12.95" hidden="false" customHeight="true" outlineLevel="0" collapsed="false"/>
    <row r="654" customFormat="false" ht="12.95" hidden="false" customHeight="true" outlineLevel="0" collapsed="false"/>
    <row r="655" customFormat="false" ht="12.95" hidden="false" customHeight="true" outlineLevel="0" collapsed="false"/>
    <row r="656" customFormat="false" ht="12.95" hidden="false" customHeight="true" outlineLevel="0" collapsed="false"/>
    <row r="657" customFormat="false" ht="12.95" hidden="false" customHeight="true" outlineLevel="0" collapsed="false"/>
    <row r="658" customFormat="false" ht="12.95" hidden="false" customHeight="true" outlineLevel="0" collapsed="false"/>
    <row r="659" customFormat="false" ht="12.95" hidden="false" customHeight="true" outlineLevel="0" collapsed="false"/>
    <row r="660" customFormat="false" ht="12.95" hidden="false" customHeight="true" outlineLevel="0" collapsed="false"/>
    <row r="661" customFormat="false" ht="12.95" hidden="false" customHeight="true" outlineLevel="0" collapsed="false"/>
    <row r="662" customFormat="false" ht="12.95" hidden="false" customHeight="true" outlineLevel="0" collapsed="false"/>
    <row r="663" customFormat="false" ht="12.95" hidden="false" customHeight="true" outlineLevel="0" collapsed="false"/>
    <row r="664" customFormat="false" ht="12.95" hidden="false" customHeight="true" outlineLevel="0" collapsed="false"/>
    <row r="665" customFormat="false" ht="12.95" hidden="false" customHeight="true" outlineLevel="0" collapsed="false"/>
    <row r="666" customFormat="false" ht="12.95" hidden="false" customHeight="true" outlineLevel="0" collapsed="false"/>
    <row r="667" customFormat="false" ht="12.95" hidden="false" customHeight="true" outlineLevel="0" collapsed="false"/>
    <row r="668" customFormat="false" ht="12.95" hidden="false" customHeight="true" outlineLevel="0" collapsed="false"/>
    <row r="669" customFormat="false" ht="12.95" hidden="false" customHeight="true" outlineLevel="0" collapsed="false"/>
    <row r="670" customFormat="false" ht="12.95" hidden="false" customHeight="true" outlineLevel="0" collapsed="false"/>
    <row r="671" customFormat="false" ht="12.95" hidden="false" customHeight="true" outlineLevel="0" collapsed="false"/>
    <row r="672" customFormat="false" ht="12.95" hidden="false" customHeight="true" outlineLevel="0" collapsed="false"/>
    <row r="673" customFormat="false" ht="12.95" hidden="false" customHeight="true" outlineLevel="0" collapsed="false"/>
    <row r="674" customFormat="false" ht="12.95" hidden="false" customHeight="true" outlineLevel="0" collapsed="false"/>
    <row r="675" customFormat="false" ht="12.95" hidden="false" customHeight="true" outlineLevel="0" collapsed="false"/>
    <row r="676" customFormat="false" ht="12.95" hidden="false" customHeight="true" outlineLevel="0" collapsed="false"/>
    <row r="677" customFormat="false" ht="12.95" hidden="false" customHeight="true" outlineLevel="0" collapsed="false"/>
    <row r="678" customFormat="false" ht="12.95" hidden="false" customHeight="true" outlineLevel="0" collapsed="false"/>
    <row r="679" customFormat="false" ht="12.95" hidden="false" customHeight="true" outlineLevel="0" collapsed="false"/>
    <row r="680" customFormat="false" ht="12.95" hidden="false" customHeight="true" outlineLevel="0" collapsed="false"/>
    <row r="681" customFormat="false" ht="12.95" hidden="false" customHeight="true" outlineLevel="0" collapsed="false"/>
    <row r="682" customFormat="false" ht="12.95" hidden="false" customHeight="true" outlineLevel="0" collapsed="false"/>
    <row r="683" customFormat="false" ht="12.95" hidden="false" customHeight="true" outlineLevel="0" collapsed="false"/>
    <row r="684" customFormat="false" ht="12.95" hidden="false" customHeight="true" outlineLevel="0" collapsed="false"/>
    <row r="685" customFormat="false" ht="12.95" hidden="false" customHeight="true" outlineLevel="0" collapsed="false"/>
    <row r="686" customFormat="false" ht="12.95" hidden="false" customHeight="true" outlineLevel="0" collapsed="false"/>
    <row r="687" customFormat="false" ht="12.95" hidden="false" customHeight="true" outlineLevel="0" collapsed="false"/>
    <row r="688" customFormat="false" ht="12.95" hidden="false" customHeight="true" outlineLevel="0" collapsed="false"/>
    <row r="689" customFormat="false" ht="12.95" hidden="false" customHeight="true" outlineLevel="0" collapsed="false"/>
    <row r="690" customFormat="false" ht="12.95" hidden="false" customHeight="true" outlineLevel="0" collapsed="false"/>
    <row r="691" customFormat="false" ht="12.95" hidden="false" customHeight="true" outlineLevel="0" collapsed="false"/>
    <row r="692" customFormat="false" ht="12.95" hidden="false" customHeight="true" outlineLevel="0" collapsed="false"/>
    <row r="693" customFormat="false" ht="12.95" hidden="false" customHeight="true" outlineLevel="0" collapsed="false"/>
    <row r="694" customFormat="false" ht="12.95" hidden="false" customHeight="true" outlineLevel="0" collapsed="false"/>
    <row r="695" customFormat="false" ht="12.95" hidden="false" customHeight="true" outlineLevel="0" collapsed="false"/>
    <row r="696" customFormat="false" ht="12.95" hidden="false" customHeight="true" outlineLevel="0" collapsed="false"/>
    <row r="697" customFormat="false" ht="12.95" hidden="false" customHeight="true" outlineLevel="0" collapsed="false"/>
    <row r="698" customFormat="false" ht="12.95" hidden="false" customHeight="true" outlineLevel="0" collapsed="false"/>
    <row r="699" customFormat="false" ht="12.95" hidden="false" customHeight="true" outlineLevel="0" collapsed="false"/>
    <row r="700" customFormat="false" ht="12.95" hidden="false" customHeight="true" outlineLevel="0" collapsed="false"/>
    <row r="701" customFormat="false" ht="12.95" hidden="false" customHeight="true" outlineLevel="0" collapsed="false"/>
    <row r="702" customFormat="false" ht="12.95" hidden="false" customHeight="true" outlineLevel="0" collapsed="false"/>
    <row r="703" customFormat="false" ht="12.95" hidden="false" customHeight="true" outlineLevel="0" collapsed="false"/>
    <row r="704" customFormat="false" ht="12.95" hidden="false" customHeight="true" outlineLevel="0" collapsed="false"/>
    <row r="705" customFormat="false" ht="12.95" hidden="false" customHeight="true" outlineLevel="0" collapsed="false"/>
    <row r="706" customFormat="false" ht="12.95" hidden="false" customHeight="true" outlineLevel="0" collapsed="false"/>
    <row r="707" customFormat="false" ht="12.95" hidden="false" customHeight="true" outlineLevel="0" collapsed="false"/>
    <row r="708" customFormat="false" ht="12.95" hidden="false" customHeight="true" outlineLevel="0" collapsed="false"/>
    <row r="709" customFormat="false" ht="12.95" hidden="false" customHeight="true" outlineLevel="0" collapsed="false"/>
    <row r="710" customFormat="false" ht="12.95" hidden="false" customHeight="true" outlineLevel="0" collapsed="false"/>
    <row r="711" customFormat="false" ht="12.95" hidden="false" customHeight="true" outlineLevel="0" collapsed="false"/>
    <row r="712" customFormat="false" ht="12.95" hidden="false" customHeight="true" outlineLevel="0" collapsed="false"/>
    <row r="713" customFormat="false" ht="12.95" hidden="false" customHeight="true" outlineLevel="0" collapsed="false"/>
    <row r="714" customFormat="false" ht="12.95" hidden="false" customHeight="true" outlineLevel="0" collapsed="false"/>
    <row r="715" customFormat="false" ht="12.95" hidden="false" customHeight="true" outlineLevel="0" collapsed="false"/>
    <row r="716" customFormat="false" ht="12.95" hidden="false" customHeight="true" outlineLevel="0" collapsed="false"/>
    <row r="717" customFormat="false" ht="12.95" hidden="false" customHeight="true" outlineLevel="0" collapsed="false"/>
    <row r="718" customFormat="false" ht="12.95" hidden="false" customHeight="true" outlineLevel="0" collapsed="false"/>
    <row r="719" customFormat="false" ht="12.95" hidden="false" customHeight="true" outlineLevel="0" collapsed="false"/>
    <row r="720" customFormat="false" ht="12.95" hidden="false" customHeight="true" outlineLevel="0" collapsed="false"/>
    <row r="721" customFormat="false" ht="12.95" hidden="false" customHeight="true" outlineLevel="0" collapsed="false"/>
    <row r="722" customFormat="false" ht="12.95" hidden="false" customHeight="true" outlineLevel="0" collapsed="false"/>
    <row r="723" customFormat="false" ht="12.95" hidden="false" customHeight="true" outlineLevel="0" collapsed="false"/>
    <row r="724" customFormat="false" ht="12.95" hidden="false" customHeight="true" outlineLevel="0" collapsed="false"/>
    <row r="725" customFormat="false" ht="12.95" hidden="false" customHeight="true" outlineLevel="0" collapsed="false"/>
    <row r="726" customFormat="false" ht="12.95" hidden="false" customHeight="true" outlineLevel="0" collapsed="false"/>
    <row r="727" customFormat="false" ht="12.95" hidden="false" customHeight="true" outlineLevel="0" collapsed="false"/>
    <row r="728" customFormat="false" ht="12.95" hidden="false" customHeight="true" outlineLevel="0" collapsed="false"/>
    <row r="729" customFormat="false" ht="12.95" hidden="false" customHeight="true" outlineLevel="0" collapsed="false"/>
    <row r="730" customFormat="false" ht="12.95" hidden="false" customHeight="true" outlineLevel="0" collapsed="false"/>
    <row r="731" customFormat="false" ht="12.95" hidden="false" customHeight="true" outlineLevel="0" collapsed="false"/>
    <row r="732" customFormat="false" ht="12.95" hidden="false" customHeight="true" outlineLevel="0" collapsed="false"/>
    <row r="733" customFormat="false" ht="12.95" hidden="false" customHeight="true" outlineLevel="0" collapsed="false"/>
    <row r="734" customFormat="false" ht="12.95" hidden="false" customHeight="true" outlineLevel="0" collapsed="false"/>
    <row r="735" customFormat="false" ht="12.95" hidden="false" customHeight="true" outlineLevel="0" collapsed="false"/>
    <row r="736" customFormat="false" ht="12.95" hidden="false" customHeight="true" outlineLevel="0" collapsed="false"/>
    <row r="737" customFormat="false" ht="12.95" hidden="false" customHeight="true" outlineLevel="0" collapsed="false"/>
    <row r="738" customFormat="false" ht="12.95" hidden="false" customHeight="true" outlineLevel="0" collapsed="false"/>
    <row r="739" customFormat="false" ht="12.95" hidden="false" customHeight="true" outlineLevel="0" collapsed="false"/>
    <row r="740" customFormat="false" ht="12.95" hidden="false" customHeight="true" outlineLevel="0" collapsed="false"/>
    <row r="741" customFormat="false" ht="12.95" hidden="false" customHeight="true" outlineLevel="0" collapsed="false"/>
    <row r="742" customFormat="false" ht="12.95" hidden="false" customHeight="true" outlineLevel="0" collapsed="false"/>
    <row r="743" customFormat="false" ht="12.95" hidden="false" customHeight="true" outlineLevel="0" collapsed="false"/>
    <row r="744" customFormat="false" ht="12.95" hidden="false" customHeight="true" outlineLevel="0" collapsed="false"/>
    <row r="745" customFormat="false" ht="12.95" hidden="false" customHeight="true" outlineLevel="0" collapsed="false"/>
    <row r="746" customFormat="false" ht="12.95" hidden="false" customHeight="true" outlineLevel="0" collapsed="false"/>
    <row r="747" customFormat="false" ht="12.95" hidden="false" customHeight="true" outlineLevel="0" collapsed="false"/>
    <row r="748" customFormat="false" ht="12.95" hidden="false" customHeight="true" outlineLevel="0" collapsed="false"/>
    <row r="749" customFormat="false" ht="12.95" hidden="false" customHeight="true" outlineLevel="0" collapsed="false"/>
    <row r="750" customFormat="false" ht="12.95" hidden="false" customHeight="true" outlineLevel="0" collapsed="false"/>
    <row r="751" customFormat="false" ht="12.95" hidden="false" customHeight="true" outlineLevel="0" collapsed="false"/>
    <row r="752" customFormat="false" ht="12.95" hidden="false" customHeight="true" outlineLevel="0" collapsed="false"/>
    <row r="753" customFormat="false" ht="12.95" hidden="false" customHeight="true" outlineLevel="0" collapsed="false"/>
    <row r="754" customFormat="false" ht="12.95" hidden="false" customHeight="true" outlineLevel="0" collapsed="false"/>
    <row r="755" customFormat="false" ht="12.95" hidden="false" customHeight="true" outlineLevel="0" collapsed="false"/>
    <row r="756" customFormat="false" ht="12.95" hidden="false" customHeight="true" outlineLevel="0" collapsed="false"/>
    <row r="757" customFormat="false" ht="12.95" hidden="false" customHeight="true" outlineLevel="0" collapsed="false"/>
    <row r="758" customFormat="false" ht="12.95" hidden="false" customHeight="true" outlineLevel="0" collapsed="false"/>
    <row r="759" customFormat="false" ht="12.95" hidden="false" customHeight="true" outlineLevel="0" collapsed="false"/>
    <row r="760" customFormat="false" ht="12.95" hidden="false" customHeight="true" outlineLevel="0" collapsed="false"/>
    <row r="761" customFormat="false" ht="12.95" hidden="false" customHeight="true" outlineLevel="0" collapsed="false"/>
    <row r="762" customFormat="false" ht="12.95" hidden="false" customHeight="true" outlineLevel="0" collapsed="false"/>
    <row r="763" customFormat="false" ht="12.95" hidden="false" customHeight="true" outlineLevel="0" collapsed="false"/>
    <row r="764" customFormat="false" ht="12.95" hidden="false" customHeight="true" outlineLevel="0" collapsed="false"/>
    <row r="765" customFormat="false" ht="12.95" hidden="false" customHeight="true" outlineLevel="0" collapsed="false"/>
    <row r="766" customFormat="false" ht="12.95" hidden="false" customHeight="true" outlineLevel="0" collapsed="false"/>
    <row r="767" customFormat="false" ht="12.95" hidden="false" customHeight="true" outlineLevel="0" collapsed="false"/>
    <row r="768" customFormat="false" ht="12.95" hidden="false" customHeight="true" outlineLevel="0" collapsed="false"/>
    <row r="769" customFormat="false" ht="12.95" hidden="false" customHeight="true" outlineLevel="0" collapsed="false"/>
    <row r="770" customFormat="false" ht="12.95" hidden="false" customHeight="true" outlineLevel="0" collapsed="false"/>
    <row r="771" customFormat="false" ht="12.95" hidden="false" customHeight="true" outlineLevel="0" collapsed="false"/>
    <row r="772" customFormat="false" ht="12.95" hidden="false" customHeight="true" outlineLevel="0" collapsed="false"/>
    <row r="773" customFormat="false" ht="12.95" hidden="false" customHeight="true" outlineLevel="0" collapsed="false"/>
    <row r="774" customFormat="false" ht="12.95" hidden="false" customHeight="true" outlineLevel="0" collapsed="false"/>
    <row r="775" customFormat="false" ht="12.95" hidden="false" customHeight="true" outlineLevel="0" collapsed="false"/>
    <row r="776" customFormat="false" ht="12.95" hidden="false" customHeight="true" outlineLevel="0" collapsed="false"/>
    <row r="777" customFormat="false" ht="12.95" hidden="false" customHeight="true" outlineLevel="0" collapsed="false"/>
    <row r="778" customFormat="false" ht="12.95" hidden="false" customHeight="true" outlineLevel="0" collapsed="false"/>
    <row r="779" customFormat="false" ht="12.95" hidden="false" customHeight="true" outlineLevel="0" collapsed="false"/>
    <row r="780" customFormat="false" ht="12.95" hidden="false" customHeight="true" outlineLevel="0" collapsed="false"/>
    <row r="781" customFormat="false" ht="12.95" hidden="false" customHeight="true" outlineLevel="0" collapsed="false"/>
    <row r="782" customFormat="false" ht="12.95" hidden="false" customHeight="true" outlineLevel="0" collapsed="false"/>
    <row r="783" customFormat="false" ht="12.95" hidden="false" customHeight="true" outlineLevel="0" collapsed="false"/>
    <row r="784" customFormat="false" ht="12.95" hidden="false" customHeight="true" outlineLevel="0" collapsed="false"/>
    <row r="785" customFormat="false" ht="12.95" hidden="false" customHeight="true" outlineLevel="0" collapsed="false"/>
    <row r="786" customFormat="false" ht="12.95" hidden="false" customHeight="true" outlineLevel="0" collapsed="false"/>
    <row r="787" customFormat="false" ht="12.95" hidden="false" customHeight="true" outlineLevel="0" collapsed="false"/>
    <row r="788" customFormat="false" ht="12.95" hidden="false" customHeight="true" outlineLevel="0" collapsed="false"/>
    <row r="789" customFormat="false" ht="12.95" hidden="false" customHeight="true" outlineLevel="0" collapsed="false"/>
    <row r="790" customFormat="false" ht="12.95" hidden="false" customHeight="true" outlineLevel="0" collapsed="false"/>
    <row r="791" customFormat="false" ht="12.95" hidden="false" customHeight="true" outlineLevel="0" collapsed="false"/>
    <row r="792" customFormat="false" ht="12.95" hidden="false" customHeight="true" outlineLevel="0" collapsed="false"/>
    <row r="793" customFormat="false" ht="12.95" hidden="false" customHeight="true" outlineLevel="0" collapsed="false"/>
    <row r="794" customFormat="false" ht="12.95" hidden="false" customHeight="true" outlineLevel="0" collapsed="false"/>
    <row r="795" customFormat="false" ht="12.95" hidden="false" customHeight="true" outlineLevel="0" collapsed="false"/>
    <row r="796" customFormat="false" ht="12.95" hidden="false" customHeight="true" outlineLevel="0" collapsed="false"/>
    <row r="797" customFormat="false" ht="12.95" hidden="false" customHeight="true" outlineLevel="0" collapsed="false"/>
    <row r="798" customFormat="false" ht="12.95" hidden="false" customHeight="true" outlineLevel="0" collapsed="false"/>
    <row r="799" customFormat="false" ht="12.95" hidden="false" customHeight="true" outlineLevel="0" collapsed="false"/>
    <row r="800" customFormat="false" ht="12.95" hidden="false" customHeight="true" outlineLevel="0" collapsed="false"/>
    <row r="801" customFormat="false" ht="12.95" hidden="false" customHeight="true" outlineLevel="0" collapsed="false"/>
    <row r="802" customFormat="false" ht="12.95" hidden="false" customHeight="true" outlineLevel="0" collapsed="false"/>
    <row r="803" customFormat="false" ht="12.95" hidden="false" customHeight="true" outlineLevel="0" collapsed="false"/>
    <row r="804" customFormat="false" ht="12.95" hidden="false" customHeight="true" outlineLevel="0" collapsed="false"/>
    <row r="805" customFormat="false" ht="12.95" hidden="false" customHeight="true" outlineLevel="0" collapsed="false"/>
    <row r="806" customFormat="false" ht="12.95" hidden="false" customHeight="true" outlineLevel="0" collapsed="false"/>
    <row r="807" customFormat="false" ht="12.95" hidden="false" customHeight="true" outlineLevel="0" collapsed="false"/>
    <row r="808" customFormat="false" ht="12.95" hidden="false" customHeight="true" outlineLevel="0" collapsed="false"/>
    <row r="809" customFormat="false" ht="12.95" hidden="false" customHeight="true" outlineLevel="0" collapsed="false"/>
    <row r="810" customFormat="false" ht="12.95" hidden="false" customHeight="true" outlineLevel="0" collapsed="false"/>
    <row r="811" customFormat="false" ht="12.95" hidden="false" customHeight="true" outlineLevel="0" collapsed="false"/>
    <row r="812" customFormat="false" ht="12.95" hidden="false" customHeight="true" outlineLevel="0" collapsed="false"/>
    <row r="813" customFormat="false" ht="12.95" hidden="false" customHeight="true" outlineLevel="0" collapsed="false"/>
    <row r="814" customFormat="false" ht="12.95" hidden="false" customHeight="true" outlineLevel="0" collapsed="false"/>
    <row r="815" customFormat="false" ht="12.95" hidden="false" customHeight="true" outlineLevel="0" collapsed="false"/>
    <row r="816" customFormat="false" ht="12.95" hidden="false" customHeight="true" outlineLevel="0" collapsed="false"/>
    <row r="817" customFormat="false" ht="12.95" hidden="false" customHeight="true" outlineLevel="0" collapsed="false"/>
    <row r="818" customFormat="false" ht="12.95" hidden="false" customHeight="true" outlineLevel="0" collapsed="false"/>
    <row r="819" customFormat="false" ht="12.95" hidden="false" customHeight="true" outlineLevel="0" collapsed="false"/>
    <row r="820" customFormat="false" ht="12.95" hidden="false" customHeight="true" outlineLevel="0" collapsed="false"/>
    <row r="821" customFormat="false" ht="12.95" hidden="false" customHeight="true" outlineLevel="0" collapsed="false"/>
    <row r="822" customFormat="false" ht="12.95" hidden="false" customHeight="true" outlineLevel="0" collapsed="false"/>
    <row r="823" customFormat="false" ht="12.95" hidden="false" customHeight="true" outlineLevel="0" collapsed="false"/>
    <row r="824" customFormat="false" ht="12.95" hidden="false" customHeight="true" outlineLevel="0" collapsed="false"/>
    <row r="825" customFormat="false" ht="12.95" hidden="false" customHeight="true" outlineLevel="0" collapsed="false"/>
    <row r="826" customFormat="false" ht="12.95" hidden="false" customHeight="true" outlineLevel="0" collapsed="false"/>
    <row r="827" customFormat="false" ht="12.95" hidden="false" customHeight="true" outlineLevel="0" collapsed="false"/>
    <row r="828" customFormat="false" ht="12.95" hidden="false" customHeight="true" outlineLevel="0" collapsed="false"/>
    <row r="829" customFormat="false" ht="12.95" hidden="false" customHeight="true" outlineLevel="0" collapsed="false"/>
    <row r="830" customFormat="false" ht="12.95" hidden="false" customHeight="true" outlineLevel="0" collapsed="false"/>
    <row r="831" customFormat="false" ht="12.95" hidden="false" customHeight="true" outlineLevel="0" collapsed="false"/>
    <row r="832" customFormat="false" ht="12.95" hidden="false" customHeight="true" outlineLevel="0" collapsed="false"/>
    <row r="833" customFormat="false" ht="12.95" hidden="false" customHeight="true" outlineLevel="0" collapsed="false"/>
    <row r="834" customFormat="false" ht="12.95" hidden="false" customHeight="true" outlineLevel="0" collapsed="false"/>
    <row r="835" customFormat="false" ht="12.95" hidden="false" customHeight="true" outlineLevel="0" collapsed="false"/>
    <row r="836" customFormat="false" ht="12.95" hidden="false" customHeight="true" outlineLevel="0" collapsed="false"/>
    <row r="837" customFormat="false" ht="12.95" hidden="false" customHeight="true" outlineLevel="0" collapsed="false"/>
    <row r="838" customFormat="false" ht="12.95" hidden="false" customHeight="true" outlineLevel="0" collapsed="false"/>
    <row r="839" customFormat="false" ht="12.95" hidden="false" customHeight="true" outlineLevel="0" collapsed="false"/>
    <row r="840" customFormat="false" ht="12.95" hidden="false" customHeight="true" outlineLevel="0" collapsed="false"/>
    <row r="841" customFormat="false" ht="12.95" hidden="false" customHeight="true" outlineLevel="0" collapsed="false"/>
    <row r="842" customFormat="false" ht="12.95" hidden="false" customHeight="true" outlineLevel="0" collapsed="false"/>
    <row r="843" customFormat="false" ht="12.95" hidden="false" customHeight="true" outlineLevel="0" collapsed="false"/>
    <row r="844" customFormat="false" ht="12.95" hidden="false" customHeight="true" outlineLevel="0" collapsed="false"/>
    <row r="845" customFormat="false" ht="12.95" hidden="false" customHeight="true" outlineLevel="0" collapsed="false"/>
    <row r="846" customFormat="false" ht="12.95" hidden="false" customHeight="true" outlineLevel="0" collapsed="false"/>
    <row r="847" customFormat="false" ht="12.95" hidden="false" customHeight="true" outlineLevel="0" collapsed="false"/>
    <row r="848" customFormat="false" ht="12.95" hidden="false" customHeight="true" outlineLevel="0" collapsed="false"/>
    <row r="849" customFormat="false" ht="12.95" hidden="false" customHeight="true" outlineLevel="0" collapsed="false"/>
    <row r="850" customFormat="false" ht="12.95" hidden="false" customHeight="true" outlineLevel="0" collapsed="false"/>
    <row r="851" customFormat="false" ht="12.95" hidden="false" customHeight="true" outlineLevel="0" collapsed="false"/>
    <row r="852" customFormat="false" ht="12.95" hidden="false" customHeight="true" outlineLevel="0" collapsed="false"/>
    <row r="853" customFormat="false" ht="12.95" hidden="false" customHeight="true" outlineLevel="0" collapsed="false"/>
    <row r="854" customFormat="false" ht="12.95" hidden="false" customHeight="true" outlineLevel="0" collapsed="false"/>
    <row r="855" customFormat="false" ht="12.95" hidden="false" customHeight="true" outlineLevel="0" collapsed="false"/>
    <row r="856" customFormat="false" ht="12.95" hidden="false" customHeight="true" outlineLevel="0" collapsed="false"/>
    <row r="857" customFormat="false" ht="12.95" hidden="false" customHeight="true" outlineLevel="0" collapsed="false"/>
    <row r="858" customFormat="false" ht="12.95" hidden="false" customHeight="true" outlineLevel="0" collapsed="false"/>
    <row r="859" customFormat="false" ht="12.95" hidden="false" customHeight="true" outlineLevel="0" collapsed="false"/>
    <row r="860" customFormat="false" ht="12.95" hidden="false" customHeight="true" outlineLevel="0" collapsed="false"/>
    <row r="861" customFormat="false" ht="12.95" hidden="false" customHeight="true" outlineLevel="0" collapsed="false"/>
    <row r="862" customFormat="false" ht="12.95" hidden="false" customHeight="true" outlineLevel="0" collapsed="false"/>
    <row r="863" customFormat="false" ht="12.95" hidden="false" customHeight="true" outlineLevel="0" collapsed="false"/>
    <row r="864" customFormat="false" ht="12.95" hidden="false" customHeight="true" outlineLevel="0" collapsed="false"/>
    <row r="865" customFormat="false" ht="12.95" hidden="false" customHeight="true" outlineLevel="0" collapsed="false"/>
    <row r="866" customFormat="false" ht="12.95" hidden="false" customHeight="true" outlineLevel="0" collapsed="false"/>
    <row r="867" customFormat="false" ht="12.95" hidden="false" customHeight="true" outlineLevel="0" collapsed="false"/>
    <row r="868" customFormat="false" ht="12.95" hidden="false" customHeight="true" outlineLevel="0" collapsed="false"/>
    <row r="869" customFormat="false" ht="12.95" hidden="false" customHeight="true" outlineLevel="0" collapsed="false"/>
    <row r="870" customFormat="false" ht="12.95" hidden="false" customHeight="true" outlineLevel="0" collapsed="false"/>
    <row r="871" customFormat="false" ht="12.95" hidden="false" customHeight="true" outlineLevel="0" collapsed="false"/>
    <row r="872" customFormat="false" ht="12.95" hidden="false" customHeight="true" outlineLevel="0" collapsed="false"/>
    <row r="873" customFormat="false" ht="12.95" hidden="false" customHeight="true" outlineLevel="0" collapsed="false"/>
    <row r="874" customFormat="false" ht="12.95" hidden="false" customHeight="true" outlineLevel="0" collapsed="false"/>
    <row r="875" customFormat="false" ht="12.95" hidden="false" customHeight="true" outlineLevel="0" collapsed="false"/>
    <row r="876" customFormat="false" ht="12.95" hidden="false" customHeight="true" outlineLevel="0" collapsed="false"/>
    <row r="877" customFormat="false" ht="12.95" hidden="false" customHeight="true" outlineLevel="0" collapsed="false"/>
    <row r="878" customFormat="false" ht="12.95" hidden="false" customHeight="true" outlineLevel="0" collapsed="false"/>
    <row r="879" customFormat="false" ht="12.95" hidden="false" customHeight="true" outlineLevel="0" collapsed="false"/>
    <row r="880" customFormat="false" ht="12.95" hidden="false" customHeight="true" outlineLevel="0" collapsed="false"/>
    <row r="881" customFormat="false" ht="12.95" hidden="false" customHeight="true" outlineLevel="0" collapsed="false"/>
    <row r="882" customFormat="false" ht="12.95" hidden="false" customHeight="true" outlineLevel="0" collapsed="false"/>
    <row r="883" customFormat="false" ht="12.95" hidden="false" customHeight="true" outlineLevel="0" collapsed="false"/>
    <row r="884" customFormat="false" ht="12.95" hidden="false" customHeight="true" outlineLevel="0" collapsed="false"/>
    <row r="885" customFormat="false" ht="12.95" hidden="false" customHeight="true" outlineLevel="0" collapsed="false"/>
    <row r="886" customFormat="false" ht="12.95" hidden="false" customHeight="true" outlineLevel="0" collapsed="false"/>
    <row r="887" customFormat="false" ht="12.95" hidden="false" customHeight="true" outlineLevel="0" collapsed="false"/>
    <row r="888" customFormat="false" ht="12.95" hidden="false" customHeight="true" outlineLevel="0" collapsed="false"/>
    <row r="889" customFormat="false" ht="12.95" hidden="false" customHeight="true" outlineLevel="0" collapsed="false"/>
    <row r="890" customFormat="false" ht="12.95" hidden="false" customHeight="true" outlineLevel="0" collapsed="false"/>
    <row r="891" customFormat="false" ht="12.95" hidden="false" customHeight="true" outlineLevel="0" collapsed="false"/>
    <row r="892" customFormat="false" ht="12.95" hidden="false" customHeight="true" outlineLevel="0" collapsed="false"/>
    <row r="893" customFormat="false" ht="12.95" hidden="false" customHeight="true" outlineLevel="0" collapsed="false"/>
    <row r="894" customFormat="false" ht="12.95" hidden="false" customHeight="true" outlineLevel="0" collapsed="false"/>
    <row r="895" customFormat="false" ht="12.95" hidden="false" customHeight="true" outlineLevel="0" collapsed="false"/>
    <row r="896" customFormat="false" ht="12.95" hidden="false" customHeight="true" outlineLevel="0" collapsed="false"/>
    <row r="897" customFormat="false" ht="12.95" hidden="false" customHeight="true" outlineLevel="0" collapsed="false"/>
    <row r="898" customFormat="false" ht="12.95" hidden="false" customHeight="true" outlineLevel="0" collapsed="false"/>
    <row r="899" customFormat="false" ht="12.95" hidden="false" customHeight="true" outlineLevel="0" collapsed="false"/>
    <row r="900" customFormat="false" ht="12.95" hidden="false" customHeight="true" outlineLevel="0" collapsed="false"/>
    <row r="901" customFormat="false" ht="12.95" hidden="false" customHeight="true" outlineLevel="0" collapsed="false"/>
    <row r="902" customFormat="false" ht="12.95" hidden="false" customHeight="true" outlineLevel="0" collapsed="false"/>
    <row r="903" customFormat="false" ht="12.95" hidden="false" customHeight="true" outlineLevel="0" collapsed="false"/>
    <row r="904" customFormat="false" ht="12.95" hidden="false" customHeight="true" outlineLevel="0" collapsed="false"/>
    <row r="905" customFormat="false" ht="12.95" hidden="false" customHeight="true" outlineLevel="0" collapsed="false"/>
    <row r="906" customFormat="false" ht="12.95" hidden="false" customHeight="true" outlineLevel="0" collapsed="false"/>
    <row r="907" customFormat="false" ht="12.95" hidden="false" customHeight="true" outlineLevel="0" collapsed="false"/>
    <row r="908" customFormat="false" ht="12.95" hidden="false" customHeight="true" outlineLevel="0" collapsed="false"/>
    <row r="909" customFormat="false" ht="12.95" hidden="false" customHeight="true" outlineLevel="0" collapsed="false"/>
    <row r="910" customFormat="false" ht="12.95" hidden="false" customHeight="true" outlineLevel="0" collapsed="false"/>
    <row r="911" customFormat="false" ht="12.95" hidden="false" customHeight="true" outlineLevel="0" collapsed="false"/>
    <row r="912" customFormat="false" ht="12.95" hidden="false" customHeight="true" outlineLevel="0" collapsed="false"/>
    <row r="913" customFormat="false" ht="12.95" hidden="false" customHeight="true" outlineLevel="0" collapsed="false"/>
    <row r="914" customFormat="false" ht="12.95" hidden="false" customHeight="true" outlineLevel="0" collapsed="false"/>
    <row r="915" customFormat="false" ht="12.95" hidden="false" customHeight="true" outlineLevel="0" collapsed="false"/>
    <row r="916" customFormat="false" ht="12.95" hidden="false" customHeight="true" outlineLevel="0" collapsed="false"/>
    <row r="917" customFormat="false" ht="12.95" hidden="false" customHeight="true" outlineLevel="0" collapsed="false"/>
    <row r="918" customFormat="false" ht="12.95" hidden="false" customHeight="true" outlineLevel="0" collapsed="false"/>
    <row r="919" customFormat="false" ht="12.95" hidden="false" customHeight="true" outlineLevel="0" collapsed="false"/>
    <row r="920" customFormat="false" ht="12.95" hidden="false" customHeight="true" outlineLevel="0" collapsed="false"/>
    <row r="921" customFormat="false" ht="12.95" hidden="false" customHeight="true" outlineLevel="0" collapsed="false"/>
    <row r="922" customFormat="false" ht="12.95" hidden="false" customHeight="true" outlineLevel="0" collapsed="false"/>
    <row r="923" customFormat="false" ht="12.95" hidden="false" customHeight="true" outlineLevel="0" collapsed="false"/>
    <row r="924" customFormat="false" ht="12.95" hidden="false" customHeight="true" outlineLevel="0" collapsed="false"/>
    <row r="925" customFormat="false" ht="12.95" hidden="false" customHeight="true" outlineLevel="0" collapsed="false"/>
    <row r="926" customFormat="false" ht="12.95" hidden="false" customHeight="true" outlineLevel="0" collapsed="false"/>
    <row r="927" customFormat="false" ht="12.95" hidden="false" customHeight="true" outlineLevel="0" collapsed="false"/>
    <row r="928" customFormat="false" ht="12.95" hidden="false" customHeight="true" outlineLevel="0" collapsed="false"/>
    <row r="929" customFormat="false" ht="12.95" hidden="false" customHeight="true" outlineLevel="0" collapsed="false"/>
    <row r="930" customFormat="false" ht="12.95" hidden="false" customHeight="true" outlineLevel="0" collapsed="false"/>
    <row r="931" customFormat="false" ht="12.95" hidden="false" customHeight="true" outlineLevel="0" collapsed="false"/>
    <row r="932" customFormat="false" ht="12.95" hidden="false" customHeight="true" outlineLevel="0" collapsed="false"/>
    <row r="933" customFormat="false" ht="12.95" hidden="false" customHeight="true" outlineLevel="0" collapsed="false"/>
    <row r="934" customFormat="false" ht="12.95" hidden="false" customHeight="true" outlineLevel="0" collapsed="false"/>
    <row r="935" customFormat="false" ht="12.95" hidden="false" customHeight="true" outlineLevel="0" collapsed="false"/>
    <row r="936" customFormat="false" ht="12.95" hidden="false" customHeight="true" outlineLevel="0" collapsed="false"/>
    <row r="937" customFormat="false" ht="12.95" hidden="false" customHeight="true" outlineLevel="0" collapsed="false"/>
    <row r="938" customFormat="false" ht="12.95" hidden="false" customHeight="true" outlineLevel="0" collapsed="false"/>
    <row r="939" customFormat="false" ht="12.95" hidden="false" customHeight="true" outlineLevel="0" collapsed="false"/>
    <row r="940" customFormat="false" ht="12.95" hidden="false" customHeight="true" outlineLevel="0" collapsed="false"/>
    <row r="941" customFormat="false" ht="12.95" hidden="false" customHeight="true" outlineLevel="0" collapsed="false"/>
    <row r="942" customFormat="false" ht="12.95" hidden="false" customHeight="true" outlineLevel="0" collapsed="false"/>
    <row r="943" customFormat="false" ht="12.95" hidden="false" customHeight="true" outlineLevel="0" collapsed="false"/>
    <row r="944" customFormat="false" ht="12.95" hidden="false" customHeight="true" outlineLevel="0" collapsed="false"/>
    <row r="945" customFormat="false" ht="12.95" hidden="false" customHeight="true" outlineLevel="0" collapsed="false"/>
    <row r="946" customFormat="false" ht="12.95" hidden="false" customHeight="true" outlineLevel="0" collapsed="false"/>
    <row r="947" customFormat="false" ht="12.95" hidden="false" customHeight="true" outlineLevel="0" collapsed="false"/>
    <row r="948" customFormat="false" ht="12.95" hidden="false" customHeight="true" outlineLevel="0" collapsed="false"/>
    <row r="949" customFormat="false" ht="12.95" hidden="false" customHeight="true" outlineLevel="0" collapsed="false"/>
    <row r="950" customFormat="false" ht="12.95" hidden="false" customHeight="true" outlineLevel="0" collapsed="false"/>
    <row r="951" customFormat="false" ht="12.95" hidden="false" customHeight="true" outlineLevel="0" collapsed="false"/>
    <row r="952" customFormat="false" ht="12.95" hidden="false" customHeight="true" outlineLevel="0" collapsed="false"/>
    <row r="953" customFormat="false" ht="12.95" hidden="false" customHeight="true" outlineLevel="0" collapsed="false"/>
    <row r="954" customFormat="false" ht="12.95" hidden="false" customHeight="true" outlineLevel="0" collapsed="false"/>
    <row r="955" customFormat="false" ht="12.95" hidden="false" customHeight="true" outlineLevel="0" collapsed="false"/>
    <row r="956" customFormat="false" ht="12.95" hidden="false" customHeight="true" outlineLevel="0" collapsed="false"/>
    <row r="957" customFormat="false" ht="12.95" hidden="false" customHeight="true" outlineLevel="0" collapsed="false"/>
    <row r="958" customFormat="false" ht="12.95" hidden="false" customHeight="true" outlineLevel="0" collapsed="false"/>
    <row r="959" customFormat="false" ht="12.95" hidden="false" customHeight="true" outlineLevel="0" collapsed="false"/>
    <row r="960" customFormat="false" ht="12.95" hidden="false" customHeight="true" outlineLevel="0" collapsed="false"/>
    <row r="961" customFormat="false" ht="12.95" hidden="false" customHeight="true" outlineLevel="0" collapsed="false"/>
    <row r="962" customFormat="false" ht="12.95" hidden="false" customHeight="true" outlineLevel="0" collapsed="false"/>
    <row r="963" customFormat="false" ht="12.95" hidden="false" customHeight="true" outlineLevel="0" collapsed="false"/>
    <row r="964" customFormat="false" ht="12.95" hidden="false" customHeight="true" outlineLevel="0" collapsed="false"/>
    <row r="965" customFormat="false" ht="12.95" hidden="false" customHeight="true" outlineLevel="0" collapsed="false"/>
    <row r="966" customFormat="false" ht="12.95" hidden="false" customHeight="true" outlineLevel="0" collapsed="false"/>
    <row r="967" customFormat="false" ht="12.95" hidden="false" customHeight="true" outlineLevel="0" collapsed="false"/>
    <row r="968" customFormat="false" ht="12.95" hidden="false" customHeight="true" outlineLevel="0" collapsed="false"/>
    <row r="969" customFormat="false" ht="12.95" hidden="false" customHeight="true" outlineLevel="0" collapsed="false"/>
    <row r="970" customFormat="false" ht="12.95" hidden="false" customHeight="true" outlineLevel="0" collapsed="false"/>
    <row r="971" customFormat="false" ht="12.95" hidden="false" customHeight="true" outlineLevel="0" collapsed="false"/>
    <row r="972" customFormat="false" ht="12.95" hidden="false" customHeight="true" outlineLevel="0" collapsed="false"/>
    <row r="973" customFormat="false" ht="12.95" hidden="false" customHeight="true" outlineLevel="0" collapsed="false"/>
    <row r="974" customFormat="false" ht="12.95" hidden="false" customHeight="true" outlineLevel="0" collapsed="false"/>
    <row r="975" customFormat="false" ht="12.95" hidden="false" customHeight="true" outlineLevel="0" collapsed="false"/>
    <row r="976" customFormat="false" ht="12.95" hidden="false" customHeight="true" outlineLevel="0" collapsed="false"/>
    <row r="977" customFormat="false" ht="12.95" hidden="false" customHeight="true" outlineLevel="0" collapsed="false"/>
    <row r="978" customFormat="false" ht="12.95" hidden="false" customHeight="true" outlineLevel="0" collapsed="false"/>
    <row r="979" customFormat="false" ht="12.95" hidden="false" customHeight="true" outlineLevel="0" collapsed="false"/>
    <row r="980" customFormat="false" ht="12.95" hidden="false" customHeight="true" outlineLevel="0" collapsed="false"/>
    <row r="981" customFormat="false" ht="12.95" hidden="false" customHeight="true" outlineLevel="0" collapsed="false"/>
    <row r="982" customFormat="false" ht="12.95" hidden="false" customHeight="true" outlineLevel="0" collapsed="false"/>
    <row r="983" customFormat="false" ht="12.95" hidden="false" customHeight="true" outlineLevel="0" collapsed="false"/>
    <row r="984" customFormat="false" ht="12.95" hidden="false" customHeight="true" outlineLevel="0" collapsed="false"/>
    <row r="985" customFormat="false" ht="12.95" hidden="false" customHeight="true" outlineLevel="0" collapsed="false"/>
    <row r="986" customFormat="false" ht="12.95" hidden="false" customHeight="true" outlineLevel="0" collapsed="false"/>
    <row r="987" customFormat="false" ht="12.95" hidden="false" customHeight="true" outlineLevel="0" collapsed="false"/>
    <row r="988" customFormat="false" ht="12.95" hidden="false" customHeight="true" outlineLevel="0" collapsed="false"/>
    <row r="989" customFormat="false" ht="12.95" hidden="false" customHeight="true" outlineLevel="0" collapsed="false"/>
    <row r="990" customFormat="false" ht="12.95" hidden="false" customHeight="true" outlineLevel="0" collapsed="false"/>
    <row r="991" customFormat="false" ht="12.95" hidden="false" customHeight="true" outlineLevel="0" collapsed="false"/>
    <row r="992" customFormat="false" ht="12.95" hidden="false" customHeight="true" outlineLevel="0" collapsed="false"/>
    <row r="993" customFormat="false" ht="12.95" hidden="false" customHeight="true" outlineLevel="0" collapsed="false"/>
    <row r="994" customFormat="false" ht="12.95" hidden="false" customHeight="true" outlineLevel="0" collapsed="false"/>
    <row r="995" customFormat="false" ht="12.95" hidden="false" customHeight="true" outlineLevel="0" collapsed="false"/>
    <row r="996" customFormat="false" ht="12.95" hidden="false" customHeight="true" outlineLevel="0" collapsed="false"/>
    <row r="997" customFormat="false" ht="12.95" hidden="false" customHeight="true" outlineLevel="0" collapsed="false"/>
    <row r="998" customFormat="false" ht="12.95" hidden="false" customHeight="true" outlineLevel="0" collapsed="false"/>
    <row r="999" customFormat="false" ht="12.95" hidden="false" customHeight="true" outlineLevel="0" collapsed="false"/>
    <row r="1000" customFormat="false" ht="12.95" hidden="false" customHeight="true" outlineLevel="0" collapsed="false"/>
    <row r="1001" customFormat="false" ht="12.95" hidden="false" customHeight="true" outlineLevel="0" collapsed="false"/>
    <row r="1002" customFormat="false" ht="12.95" hidden="false" customHeight="true" outlineLevel="0" collapsed="false"/>
    <row r="1003" customFormat="false" ht="12.95" hidden="false" customHeight="true" outlineLevel="0" collapsed="false"/>
    <row r="1004" customFormat="false" ht="12.95" hidden="false" customHeight="true" outlineLevel="0" collapsed="false"/>
    <row r="1005" customFormat="false" ht="12.95" hidden="false" customHeight="true" outlineLevel="0" collapsed="false"/>
    <row r="1006" customFormat="false" ht="12.95" hidden="false" customHeight="true" outlineLevel="0" collapsed="false"/>
    <row r="1007" customFormat="false" ht="12.95" hidden="false" customHeight="true" outlineLevel="0" collapsed="false"/>
    <row r="1008" customFormat="false" ht="12.95" hidden="false" customHeight="true" outlineLevel="0" collapsed="false"/>
    <row r="1009" customFormat="false" ht="12.95" hidden="false" customHeight="true" outlineLevel="0" collapsed="false"/>
    <row r="1010" customFormat="false" ht="12.95" hidden="false" customHeight="true" outlineLevel="0" collapsed="false"/>
    <row r="1011" customFormat="false" ht="12.95" hidden="false" customHeight="true" outlineLevel="0" collapsed="false"/>
    <row r="1012" customFormat="false" ht="12.95" hidden="false" customHeight="true" outlineLevel="0" collapsed="false"/>
    <row r="1013" customFormat="false" ht="12.95" hidden="false" customHeight="true" outlineLevel="0" collapsed="false"/>
    <row r="1014" customFormat="false" ht="12.95" hidden="false" customHeight="true" outlineLevel="0" collapsed="false"/>
    <row r="1015" customFormat="false" ht="12.95" hidden="false" customHeight="true" outlineLevel="0" collapsed="false"/>
    <row r="1016" customFormat="false" ht="12.95" hidden="false" customHeight="true" outlineLevel="0" collapsed="false"/>
    <row r="1017" customFormat="false" ht="12.95" hidden="false" customHeight="true" outlineLevel="0" collapsed="false"/>
    <row r="1018" customFormat="false" ht="12.95" hidden="false" customHeight="true" outlineLevel="0" collapsed="false"/>
    <row r="1019" customFormat="false" ht="12.95" hidden="false" customHeight="true" outlineLevel="0" collapsed="false"/>
    <row r="1020" customFormat="false" ht="12.95" hidden="false" customHeight="true" outlineLevel="0" collapsed="false"/>
    <row r="1021" customFormat="false" ht="12.95" hidden="false" customHeight="true" outlineLevel="0" collapsed="false"/>
    <row r="1022" customFormat="false" ht="12.95" hidden="false" customHeight="true" outlineLevel="0" collapsed="false"/>
    <row r="1023" customFormat="false" ht="12.95" hidden="false" customHeight="true" outlineLevel="0" collapsed="false"/>
    <row r="1024" customFormat="false" ht="12.95" hidden="false" customHeight="true" outlineLevel="0" collapsed="false"/>
    <row r="1025" customFormat="false" ht="12.95" hidden="false" customHeight="true" outlineLevel="0" collapsed="false"/>
    <row r="1026" customFormat="false" ht="12.95" hidden="false" customHeight="true" outlineLevel="0" collapsed="false"/>
    <row r="1027" customFormat="false" ht="12.95" hidden="false" customHeight="true" outlineLevel="0" collapsed="false"/>
    <row r="1028" customFormat="false" ht="12.95" hidden="false" customHeight="true" outlineLevel="0" collapsed="false"/>
    <row r="1029" customFormat="false" ht="12.95" hidden="false" customHeight="true" outlineLevel="0" collapsed="false"/>
    <row r="1030" customFormat="false" ht="12.95" hidden="false" customHeight="true" outlineLevel="0" collapsed="false"/>
    <row r="1031" customFormat="false" ht="12.95" hidden="false" customHeight="true" outlineLevel="0" collapsed="false"/>
    <row r="1032" customFormat="false" ht="12.95" hidden="false" customHeight="true" outlineLevel="0" collapsed="false"/>
    <row r="1033" customFormat="false" ht="12.95" hidden="false" customHeight="true" outlineLevel="0" collapsed="false"/>
    <row r="1034" customFormat="false" ht="12.95" hidden="false" customHeight="true" outlineLevel="0" collapsed="false"/>
    <row r="1035" customFormat="false" ht="12.95" hidden="false" customHeight="true" outlineLevel="0" collapsed="false"/>
    <row r="1036" customFormat="false" ht="12.95" hidden="false" customHeight="true" outlineLevel="0" collapsed="false"/>
    <row r="1037" customFormat="false" ht="12.95" hidden="false" customHeight="true" outlineLevel="0" collapsed="false"/>
    <row r="1038" customFormat="false" ht="12.95" hidden="false" customHeight="true" outlineLevel="0" collapsed="false"/>
    <row r="1039" customFormat="false" ht="12.95" hidden="false" customHeight="true" outlineLevel="0" collapsed="false"/>
    <row r="1040" customFormat="false" ht="12.95" hidden="false" customHeight="true" outlineLevel="0" collapsed="false"/>
    <row r="1041" customFormat="false" ht="12.95" hidden="false" customHeight="true" outlineLevel="0" collapsed="false"/>
    <row r="1042" customFormat="false" ht="12.95" hidden="false" customHeight="true" outlineLevel="0" collapsed="false"/>
    <row r="1043" customFormat="false" ht="12.95" hidden="false" customHeight="true" outlineLevel="0" collapsed="false"/>
    <row r="1044" customFormat="false" ht="12.95" hidden="false" customHeight="true" outlineLevel="0" collapsed="false"/>
    <row r="1045" customFormat="false" ht="12.95" hidden="false" customHeight="true" outlineLevel="0" collapsed="false"/>
    <row r="1046" customFormat="false" ht="12.95" hidden="false" customHeight="true" outlineLevel="0" collapsed="false"/>
    <row r="1047" customFormat="false" ht="12.95" hidden="false" customHeight="true" outlineLevel="0" collapsed="false"/>
    <row r="1048" customFormat="false" ht="12.95" hidden="false" customHeight="true" outlineLevel="0" collapsed="false"/>
    <row r="1049" customFormat="false" ht="12.95" hidden="false" customHeight="true" outlineLevel="0" collapsed="false"/>
    <row r="1050" customFormat="false" ht="12.95" hidden="false" customHeight="true" outlineLevel="0" collapsed="false"/>
    <row r="1051" customFormat="false" ht="12.95" hidden="false" customHeight="true" outlineLevel="0" collapsed="false"/>
    <row r="1052" customFormat="false" ht="12.95" hidden="false" customHeight="true" outlineLevel="0" collapsed="false"/>
    <row r="1053" customFormat="false" ht="12.95" hidden="false" customHeight="true" outlineLevel="0" collapsed="false"/>
    <row r="1054" customFormat="false" ht="12.95" hidden="false" customHeight="true" outlineLevel="0" collapsed="false"/>
    <row r="1055" customFormat="false" ht="12.95" hidden="false" customHeight="true" outlineLevel="0" collapsed="false"/>
    <row r="1056" customFormat="false" ht="12.95" hidden="false" customHeight="true" outlineLevel="0" collapsed="false"/>
    <row r="1057" customFormat="false" ht="12.95" hidden="false" customHeight="true" outlineLevel="0" collapsed="false"/>
    <row r="1058" customFormat="false" ht="12.95" hidden="false" customHeight="true" outlineLevel="0" collapsed="false"/>
    <row r="1059" customFormat="false" ht="12.95" hidden="false" customHeight="true" outlineLevel="0" collapsed="false"/>
    <row r="1060" customFormat="false" ht="12.95" hidden="false" customHeight="true" outlineLevel="0" collapsed="false"/>
    <row r="1061" customFormat="false" ht="12.95" hidden="false" customHeight="true" outlineLevel="0" collapsed="false"/>
    <row r="1062" customFormat="false" ht="12.95" hidden="false" customHeight="true" outlineLevel="0" collapsed="false"/>
    <row r="1063" customFormat="false" ht="12.95" hidden="false" customHeight="true" outlineLevel="0" collapsed="false"/>
    <row r="1064" customFormat="false" ht="12.95" hidden="false" customHeight="true" outlineLevel="0" collapsed="false"/>
    <row r="1065" customFormat="false" ht="12.95" hidden="false" customHeight="true" outlineLevel="0" collapsed="false"/>
    <row r="1066" customFormat="false" ht="12.95" hidden="false" customHeight="true" outlineLevel="0" collapsed="false"/>
    <row r="1067" customFormat="false" ht="12.95" hidden="false" customHeight="true" outlineLevel="0" collapsed="false"/>
    <row r="1068" customFormat="false" ht="12.95" hidden="false" customHeight="true" outlineLevel="0" collapsed="false"/>
    <row r="1069" customFormat="false" ht="12.95" hidden="false" customHeight="true" outlineLevel="0" collapsed="false"/>
    <row r="1070" customFormat="false" ht="12.95" hidden="false" customHeight="true" outlineLevel="0" collapsed="false"/>
    <row r="1071" customFormat="false" ht="12.95" hidden="false" customHeight="true" outlineLevel="0" collapsed="false"/>
    <row r="1072" customFormat="false" ht="12.95" hidden="false" customHeight="true" outlineLevel="0" collapsed="false"/>
    <row r="1073" customFormat="false" ht="12.95" hidden="false" customHeight="true" outlineLevel="0" collapsed="false"/>
    <row r="1074" customFormat="false" ht="12.95" hidden="false" customHeight="true" outlineLevel="0" collapsed="false"/>
    <row r="1075" customFormat="false" ht="12.95" hidden="false" customHeight="true" outlineLevel="0" collapsed="false"/>
    <row r="1076" customFormat="false" ht="12.95" hidden="false" customHeight="true" outlineLevel="0" collapsed="false"/>
    <row r="1077" customFormat="false" ht="12.95" hidden="false" customHeight="true" outlineLevel="0" collapsed="false"/>
    <row r="1078" customFormat="false" ht="12.95" hidden="false" customHeight="true" outlineLevel="0" collapsed="false"/>
    <row r="1079" customFormat="false" ht="12.95" hidden="false" customHeight="true" outlineLevel="0" collapsed="false"/>
    <row r="1080" customFormat="false" ht="12.95" hidden="false" customHeight="true" outlineLevel="0" collapsed="false"/>
    <row r="1081" customFormat="false" ht="12.95" hidden="false" customHeight="true" outlineLevel="0" collapsed="false"/>
    <row r="1082" customFormat="false" ht="12.95" hidden="false" customHeight="true" outlineLevel="0" collapsed="false"/>
    <row r="1083" customFormat="false" ht="12.95" hidden="false" customHeight="true" outlineLevel="0" collapsed="false"/>
    <row r="1084" customFormat="false" ht="12.95" hidden="false" customHeight="true" outlineLevel="0" collapsed="false"/>
    <row r="1085" customFormat="false" ht="12.95" hidden="false" customHeight="true" outlineLevel="0" collapsed="false"/>
    <row r="1086" customFormat="false" ht="12.95" hidden="false" customHeight="true" outlineLevel="0" collapsed="false"/>
    <row r="1087" customFormat="false" ht="12.95" hidden="false" customHeight="true" outlineLevel="0" collapsed="false"/>
    <row r="1088" customFormat="false" ht="12.95" hidden="false" customHeight="true" outlineLevel="0" collapsed="false"/>
    <row r="1089" customFormat="false" ht="12.95" hidden="false" customHeight="true" outlineLevel="0" collapsed="false"/>
    <row r="1090" customFormat="false" ht="12.95" hidden="false" customHeight="true" outlineLevel="0" collapsed="false"/>
    <row r="1091" customFormat="false" ht="12.95" hidden="false" customHeight="true" outlineLevel="0" collapsed="false"/>
    <row r="1092" customFormat="false" ht="12.95" hidden="false" customHeight="true" outlineLevel="0" collapsed="false"/>
    <row r="1093" customFormat="false" ht="12.95" hidden="false" customHeight="true" outlineLevel="0" collapsed="false"/>
    <row r="1094" customFormat="false" ht="12.95" hidden="false" customHeight="true" outlineLevel="0" collapsed="false"/>
    <row r="1095" customFormat="false" ht="12.95" hidden="false" customHeight="true" outlineLevel="0" collapsed="false"/>
    <row r="1096" customFormat="false" ht="12.95" hidden="false" customHeight="true" outlineLevel="0" collapsed="false"/>
    <row r="1097" customFormat="false" ht="12.95" hidden="false" customHeight="true" outlineLevel="0" collapsed="false"/>
    <row r="1098" customFormat="false" ht="12.95" hidden="false" customHeight="true" outlineLevel="0" collapsed="false"/>
    <row r="1099" customFormat="false" ht="12.95" hidden="false" customHeight="true" outlineLevel="0" collapsed="false"/>
    <row r="1100" customFormat="false" ht="12.95" hidden="false" customHeight="true" outlineLevel="0" collapsed="false"/>
    <row r="1101" customFormat="false" ht="12.95" hidden="false" customHeight="true" outlineLevel="0" collapsed="false"/>
    <row r="1102" customFormat="false" ht="12.95" hidden="false" customHeight="true" outlineLevel="0" collapsed="false"/>
    <row r="1103" customFormat="false" ht="12.95" hidden="false" customHeight="true" outlineLevel="0" collapsed="false"/>
    <row r="1104" customFormat="false" ht="12.95" hidden="false" customHeight="true" outlineLevel="0" collapsed="false"/>
    <row r="1105" customFormat="false" ht="12.95" hidden="false" customHeight="true" outlineLevel="0" collapsed="false"/>
    <row r="1106" customFormat="false" ht="12.95" hidden="false" customHeight="true" outlineLevel="0" collapsed="false"/>
    <row r="1107" customFormat="false" ht="12.95" hidden="false" customHeight="true" outlineLevel="0" collapsed="false"/>
    <row r="1108" customFormat="false" ht="12.95" hidden="false" customHeight="true" outlineLevel="0" collapsed="false"/>
    <row r="1109" customFormat="false" ht="12.95" hidden="false" customHeight="true" outlineLevel="0" collapsed="false"/>
    <row r="1110" customFormat="false" ht="12.95" hidden="false" customHeight="true" outlineLevel="0" collapsed="false"/>
    <row r="1111" customFormat="false" ht="12.95" hidden="false" customHeight="true" outlineLevel="0" collapsed="false"/>
    <row r="1112" customFormat="false" ht="12.95" hidden="false" customHeight="true" outlineLevel="0" collapsed="false"/>
    <row r="1113" customFormat="false" ht="12.95" hidden="false" customHeight="true" outlineLevel="0" collapsed="false"/>
    <row r="1114" customFormat="false" ht="12.95" hidden="false" customHeight="true" outlineLevel="0" collapsed="false"/>
    <row r="1115" customFormat="false" ht="12.95" hidden="false" customHeight="true" outlineLevel="0" collapsed="false"/>
    <row r="1116" customFormat="false" ht="12.95" hidden="false" customHeight="true" outlineLevel="0" collapsed="false"/>
    <row r="1117" customFormat="false" ht="12.95" hidden="false" customHeight="true" outlineLevel="0" collapsed="false"/>
    <row r="1118" customFormat="false" ht="12.95" hidden="false" customHeight="true" outlineLevel="0" collapsed="false"/>
    <row r="1119" customFormat="false" ht="12.95" hidden="false" customHeight="true" outlineLevel="0" collapsed="false"/>
    <row r="1120" customFormat="false" ht="12.95" hidden="false" customHeight="true" outlineLevel="0" collapsed="false"/>
    <row r="1121" customFormat="false" ht="12.95" hidden="false" customHeight="true" outlineLevel="0" collapsed="false"/>
    <row r="1122" customFormat="false" ht="12.95" hidden="false" customHeight="true" outlineLevel="0" collapsed="false"/>
    <row r="1123" customFormat="false" ht="12.95" hidden="false" customHeight="true" outlineLevel="0" collapsed="false"/>
    <row r="1124" customFormat="false" ht="12.95" hidden="false" customHeight="true" outlineLevel="0" collapsed="false"/>
    <row r="1125" customFormat="false" ht="12.95" hidden="false" customHeight="true" outlineLevel="0" collapsed="false"/>
    <row r="1126" customFormat="false" ht="12.95" hidden="false" customHeight="true" outlineLevel="0" collapsed="false"/>
    <row r="1127" customFormat="false" ht="12.95" hidden="false" customHeight="true" outlineLevel="0" collapsed="false"/>
    <row r="1128" customFormat="false" ht="12.95" hidden="false" customHeight="true" outlineLevel="0" collapsed="false"/>
    <row r="1129" customFormat="false" ht="12.95" hidden="false" customHeight="true" outlineLevel="0" collapsed="false"/>
    <row r="1130" customFormat="false" ht="12.95" hidden="false" customHeight="true" outlineLevel="0" collapsed="false"/>
    <row r="1131" customFormat="false" ht="12.95" hidden="false" customHeight="true" outlineLevel="0" collapsed="false"/>
    <row r="1132" customFormat="false" ht="12.95" hidden="false" customHeight="true" outlineLevel="0" collapsed="false"/>
    <row r="1133" customFormat="false" ht="12.95" hidden="false" customHeight="true" outlineLevel="0" collapsed="false"/>
    <row r="1134" customFormat="false" ht="12.95" hidden="false" customHeight="true" outlineLevel="0" collapsed="false"/>
    <row r="1135" customFormat="false" ht="12.95" hidden="false" customHeight="true" outlineLevel="0" collapsed="false"/>
    <row r="1136" customFormat="false" ht="12.95" hidden="false" customHeight="true" outlineLevel="0" collapsed="false"/>
    <row r="1137" customFormat="false" ht="12.95" hidden="false" customHeight="true" outlineLevel="0" collapsed="false"/>
    <row r="1138" customFormat="false" ht="12.95" hidden="false" customHeight="true" outlineLevel="0" collapsed="false"/>
    <row r="1139" customFormat="false" ht="12.95" hidden="false" customHeight="true" outlineLevel="0" collapsed="false"/>
    <row r="1140" customFormat="false" ht="12.95" hidden="false" customHeight="true" outlineLevel="0" collapsed="false"/>
    <row r="1141" customFormat="false" ht="12.95" hidden="false" customHeight="true" outlineLevel="0" collapsed="false"/>
    <row r="1142" customFormat="false" ht="12.95" hidden="false" customHeight="true" outlineLevel="0" collapsed="false"/>
    <row r="1143" customFormat="false" ht="12.95" hidden="false" customHeight="true" outlineLevel="0" collapsed="false"/>
    <row r="1144" customFormat="false" ht="12.95" hidden="false" customHeight="true" outlineLevel="0" collapsed="false"/>
    <row r="1145" customFormat="false" ht="12.95" hidden="false" customHeight="true" outlineLevel="0" collapsed="false"/>
    <row r="1146" customFormat="false" ht="12.95" hidden="false" customHeight="true" outlineLevel="0" collapsed="false"/>
    <row r="1147" customFormat="false" ht="12.95" hidden="false" customHeight="true" outlineLevel="0" collapsed="false"/>
    <row r="1148" customFormat="false" ht="12.95" hidden="false" customHeight="true" outlineLevel="0" collapsed="false"/>
    <row r="1149" customFormat="false" ht="12.95" hidden="false" customHeight="true" outlineLevel="0" collapsed="false"/>
    <row r="1150" customFormat="false" ht="12.95" hidden="false" customHeight="true" outlineLevel="0" collapsed="false"/>
    <row r="1151" customFormat="false" ht="12.95" hidden="false" customHeight="true" outlineLevel="0" collapsed="false"/>
    <row r="1152" customFormat="false" ht="12.95" hidden="false" customHeight="true" outlineLevel="0" collapsed="false"/>
    <row r="1153" customFormat="false" ht="12.95" hidden="false" customHeight="true" outlineLevel="0" collapsed="false"/>
    <row r="1154" customFormat="false" ht="12.95" hidden="false" customHeight="true" outlineLevel="0" collapsed="false"/>
    <row r="1155" customFormat="false" ht="12.95" hidden="false" customHeight="true" outlineLevel="0" collapsed="false"/>
    <row r="1156" customFormat="false" ht="12.95" hidden="false" customHeight="true" outlineLevel="0" collapsed="false"/>
    <row r="1157" customFormat="false" ht="12.95" hidden="false" customHeight="true" outlineLevel="0" collapsed="false"/>
    <row r="1158" customFormat="false" ht="12.95" hidden="false" customHeight="true" outlineLevel="0" collapsed="false"/>
    <row r="1159" customFormat="false" ht="12.95" hidden="false" customHeight="true" outlineLevel="0" collapsed="false"/>
    <row r="1160" customFormat="false" ht="12.95" hidden="false" customHeight="true" outlineLevel="0" collapsed="false"/>
    <row r="1161" customFormat="false" ht="12.95" hidden="false" customHeight="true" outlineLevel="0" collapsed="false"/>
    <row r="1162" customFormat="false" ht="12.95" hidden="false" customHeight="true" outlineLevel="0" collapsed="false"/>
    <row r="1163" customFormat="false" ht="12.95" hidden="false" customHeight="true" outlineLevel="0" collapsed="false"/>
    <row r="1164" customFormat="false" ht="12.95" hidden="false" customHeight="true" outlineLevel="0" collapsed="false"/>
    <row r="1165" customFormat="false" ht="12.95" hidden="false" customHeight="true" outlineLevel="0" collapsed="false"/>
    <row r="1166" customFormat="false" ht="12.95" hidden="false" customHeight="true" outlineLevel="0" collapsed="false"/>
    <row r="1167" customFormat="false" ht="12.95" hidden="false" customHeight="true" outlineLevel="0" collapsed="false"/>
    <row r="1168" customFormat="false" ht="12.95" hidden="false" customHeight="true" outlineLevel="0" collapsed="false"/>
    <row r="1169" customFormat="false" ht="12.95" hidden="false" customHeight="true" outlineLevel="0" collapsed="false"/>
    <row r="1170" customFormat="false" ht="12.95" hidden="false" customHeight="true" outlineLevel="0" collapsed="false"/>
    <row r="1171" customFormat="false" ht="12.95" hidden="false" customHeight="true" outlineLevel="0" collapsed="false"/>
    <row r="1172" customFormat="false" ht="12.95" hidden="false" customHeight="true" outlineLevel="0" collapsed="false"/>
    <row r="1173" customFormat="false" ht="12.95" hidden="false" customHeight="true" outlineLevel="0" collapsed="false"/>
    <row r="1174" customFormat="false" ht="12.95" hidden="false" customHeight="true" outlineLevel="0" collapsed="false"/>
    <row r="1175" customFormat="false" ht="12.95" hidden="false" customHeight="true" outlineLevel="0" collapsed="false"/>
    <row r="1176" customFormat="false" ht="12.95" hidden="false" customHeight="true" outlineLevel="0" collapsed="false"/>
    <row r="1177" customFormat="false" ht="12.95" hidden="false" customHeight="true" outlineLevel="0" collapsed="false"/>
    <row r="1178" customFormat="false" ht="12.95" hidden="false" customHeight="true" outlineLevel="0" collapsed="false"/>
    <row r="1179" customFormat="false" ht="12.95" hidden="false" customHeight="true" outlineLevel="0" collapsed="false"/>
    <row r="1180" customFormat="false" ht="12.95" hidden="false" customHeight="true" outlineLevel="0" collapsed="false"/>
    <row r="1181" customFormat="false" ht="12.95" hidden="false" customHeight="true" outlineLevel="0" collapsed="false"/>
    <row r="1182" customFormat="false" ht="12.95" hidden="false" customHeight="true" outlineLevel="0" collapsed="false"/>
    <row r="1183" customFormat="false" ht="12.95" hidden="false" customHeight="true" outlineLevel="0" collapsed="false"/>
    <row r="1184" customFormat="false" ht="12.95" hidden="false" customHeight="true" outlineLevel="0" collapsed="false"/>
    <row r="1185" customFormat="false" ht="12.95" hidden="false" customHeight="true" outlineLevel="0" collapsed="false"/>
    <row r="1186" customFormat="false" ht="12.95" hidden="false" customHeight="true" outlineLevel="0" collapsed="false"/>
    <row r="1187" customFormat="false" ht="12.95" hidden="false" customHeight="true" outlineLevel="0" collapsed="false"/>
    <row r="1188" customFormat="false" ht="12.95" hidden="false" customHeight="true" outlineLevel="0" collapsed="false"/>
    <row r="1189" customFormat="false" ht="12.95" hidden="false" customHeight="true" outlineLevel="0" collapsed="false"/>
    <row r="1190" customFormat="false" ht="12.95" hidden="false" customHeight="true" outlineLevel="0" collapsed="false"/>
    <row r="1191" customFormat="false" ht="12.95" hidden="false" customHeight="true" outlineLevel="0" collapsed="false"/>
    <row r="1192" customFormat="false" ht="12.95" hidden="false" customHeight="true" outlineLevel="0" collapsed="false"/>
    <row r="1193" customFormat="false" ht="12.95" hidden="false" customHeight="true" outlineLevel="0" collapsed="false"/>
    <row r="1194" customFormat="false" ht="12.95" hidden="false" customHeight="true" outlineLevel="0" collapsed="false"/>
    <row r="1195" customFormat="false" ht="12.95" hidden="false" customHeight="true" outlineLevel="0" collapsed="false"/>
    <row r="1196" customFormat="false" ht="12.95" hidden="false" customHeight="true" outlineLevel="0" collapsed="false"/>
    <row r="1197" customFormat="false" ht="12.95" hidden="false" customHeight="true" outlineLevel="0" collapsed="false"/>
    <row r="1198" customFormat="false" ht="12.95" hidden="false" customHeight="true" outlineLevel="0" collapsed="false"/>
    <row r="1199" customFormat="false" ht="12.95" hidden="false" customHeight="true" outlineLevel="0" collapsed="false"/>
    <row r="1200" customFormat="false" ht="12.95" hidden="false" customHeight="true" outlineLevel="0" collapsed="false"/>
    <row r="1201" customFormat="false" ht="12.95" hidden="false" customHeight="true" outlineLevel="0" collapsed="false"/>
    <row r="1202" customFormat="false" ht="12.95" hidden="false" customHeight="true" outlineLevel="0" collapsed="false"/>
    <row r="1203" customFormat="false" ht="12.95" hidden="false" customHeight="true" outlineLevel="0" collapsed="false"/>
    <row r="1204" customFormat="false" ht="12.95" hidden="false" customHeight="true" outlineLevel="0" collapsed="false"/>
    <row r="1205" customFormat="false" ht="12.95" hidden="false" customHeight="true" outlineLevel="0" collapsed="false"/>
    <row r="1206" customFormat="false" ht="12.95" hidden="false" customHeight="true" outlineLevel="0" collapsed="false"/>
    <row r="1207" customFormat="false" ht="12.95" hidden="false" customHeight="true" outlineLevel="0" collapsed="false"/>
    <row r="1208" customFormat="false" ht="12.95" hidden="false" customHeight="true" outlineLevel="0" collapsed="false"/>
    <row r="1209" customFormat="false" ht="12.95" hidden="false" customHeight="true" outlineLevel="0" collapsed="false"/>
    <row r="1210" customFormat="false" ht="12.95" hidden="false" customHeight="true" outlineLevel="0" collapsed="false"/>
    <row r="1211" customFormat="false" ht="12.95" hidden="false" customHeight="true" outlineLevel="0" collapsed="false"/>
    <row r="1212" customFormat="false" ht="12.95" hidden="false" customHeight="true" outlineLevel="0" collapsed="false"/>
    <row r="1213" customFormat="false" ht="12.95" hidden="false" customHeight="true" outlineLevel="0" collapsed="false"/>
    <row r="1214" customFormat="false" ht="12.95" hidden="false" customHeight="true" outlineLevel="0" collapsed="false"/>
    <row r="1215" customFormat="false" ht="12.95" hidden="false" customHeight="true" outlineLevel="0" collapsed="false"/>
    <row r="1216" customFormat="false" ht="12.95" hidden="false" customHeight="true" outlineLevel="0" collapsed="false"/>
    <row r="1217" customFormat="false" ht="12.95" hidden="false" customHeight="true" outlineLevel="0" collapsed="false"/>
    <row r="1218" customFormat="false" ht="12.95" hidden="false" customHeight="true" outlineLevel="0" collapsed="false"/>
    <row r="1219" customFormat="false" ht="12.95" hidden="false" customHeight="true" outlineLevel="0" collapsed="false"/>
    <row r="1220" customFormat="false" ht="12.95" hidden="false" customHeight="true" outlineLevel="0" collapsed="false"/>
    <row r="1221" customFormat="false" ht="12.95" hidden="false" customHeight="true" outlineLevel="0" collapsed="false"/>
    <row r="1222" customFormat="false" ht="12.95" hidden="false" customHeight="true" outlineLevel="0" collapsed="false"/>
    <row r="1223" customFormat="false" ht="12.95" hidden="false" customHeight="true" outlineLevel="0" collapsed="false"/>
    <row r="1224" customFormat="false" ht="12.95" hidden="false" customHeight="true" outlineLevel="0" collapsed="false"/>
    <row r="1225" customFormat="false" ht="12.95" hidden="false" customHeight="true" outlineLevel="0" collapsed="false"/>
    <row r="1226" customFormat="false" ht="12.95" hidden="false" customHeight="true" outlineLevel="0" collapsed="false"/>
    <row r="1227" customFormat="false" ht="12.95" hidden="false" customHeight="true" outlineLevel="0" collapsed="false"/>
    <row r="1228" customFormat="false" ht="12.95" hidden="false" customHeight="true" outlineLevel="0" collapsed="false"/>
    <row r="1229" customFormat="false" ht="12.95" hidden="false" customHeight="true" outlineLevel="0" collapsed="false"/>
    <row r="1230" customFormat="false" ht="12.95" hidden="false" customHeight="true" outlineLevel="0" collapsed="false"/>
    <row r="1231" customFormat="false" ht="12.95" hidden="false" customHeight="true" outlineLevel="0" collapsed="false"/>
    <row r="1232" customFormat="false" ht="12.95" hidden="false" customHeight="true" outlineLevel="0" collapsed="false"/>
    <row r="1233" customFormat="false" ht="12.95" hidden="false" customHeight="true" outlineLevel="0" collapsed="false"/>
    <row r="1234" customFormat="false" ht="12.95" hidden="false" customHeight="true" outlineLevel="0" collapsed="false"/>
    <row r="1235" customFormat="false" ht="12.95" hidden="false" customHeight="true" outlineLevel="0" collapsed="false"/>
    <row r="1236" customFormat="false" ht="12.95" hidden="false" customHeight="true" outlineLevel="0" collapsed="false"/>
    <row r="1237" customFormat="false" ht="12.95" hidden="false" customHeight="true" outlineLevel="0" collapsed="false"/>
    <row r="1238" customFormat="false" ht="12.95" hidden="false" customHeight="true" outlineLevel="0" collapsed="false"/>
    <row r="1239" customFormat="false" ht="12.95" hidden="false" customHeight="true" outlineLevel="0" collapsed="false"/>
    <row r="1240" customFormat="false" ht="12.95" hidden="false" customHeight="true" outlineLevel="0" collapsed="false"/>
    <row r="1241" customFormat="false" ht="12.95" hidden="false" customHeight="true" outlineLevel="0" collapsed="false"/>
    <row r="1242" customFormat="false" ht="12.95" hidden="false" customHeight="true" outlineLevel="0" collapsed="false"/>
    <row r="1243" customFormat="false" ht="12.95" hidden="false" customHeight="true" outlineLevel="0" collapsed="false"/>
    <row r="1244" customFormat="false" ht="12.95" hidden="false" customHeight="true" outlineLevel="0" collapsed="false"/>
    <row r="1245" customFormat="false" ht="12.95" hidden="false" customHeight="true" outlineLevel="0" collapsed="false"/>
    <row r="1246" customFormat="false" ht="12.95" hidden="false" customHeight="true" outlineLevel="0" collapsed="false"/>
    <row r="1247" customFormat="false" ht="12.95" hidden="false" customHeight="true" outlineLevel="0" collapsed="false"/>
    <row r="1248" customFormat="false" ht="12.95" hidden="false" customHeight="true" outlineLevel="0" collapsed="false"/>
    <row r="1249" customFormat="false" ht="12.95" hidden="false" customHeight="true" outlineLevel="0" collapsed="false"/>
    <row r="1250" customFormat="false" ht="12.95" hidden="false" customHeight="true" outlineLevel="0" collapsed="false"/>
    <row r="1251" customFormat="false" ht="12.95" hidden="false" customHeight="true" outlineLevel="0" collapsed="false"/>
    <row r="1252" customFormat="false" ht="12.95" hidden="false" customHeight="true" outlineLevel="0" collapsed="false"/>
    <row r="1253" customFormat="false" ht="12.95" hidden="false" customHeight="true" outlineLevel="0" collapsed="false"/>
    <row r="1254" customFormat="false" ht="12.95" hidden="false" customHeight="true" outlineLevel="0" collapsed="false"/>
    <row r="1255" customFormat="false" ht="12.95" hidden="false" customHeight="true" outlineLevel="0" collapsed="false"/>
    <row r="1256" customFormat="false" ht="12.95" hidden="false" customHeight="true" outlineLevel="0" collapsed="false"/>
    <row r="1257" customFormat="false" ht="12.95" hidden="false" customHeight="true" outlineLevel="0" collapsed="false"/>
    <row r="1258" customFormat="false" ht="12.95" hidden="false" customHeight="true" outlineLevel="0" collapsed="false"/>
    <row r="1259" customFormat="false" ht="12.95" hidden="false" customHeight="true" outlineLevel="0" collapsed="false"/>
    <row r="1260" customFormat="false" ht="12.95" hidden="false" customHeight="true" outlineLevel="0" collapsed="false"/>
    <row r="1261" customFormat="false" ht="12.95" hidden="false" customHeight="true" outlineLevel="0" collapsed="false"/>
    <row r="1262" customFormat="false" ht="12.95" hidden="false" customHeight="true" outlineLevel="0" collapsed="false"/>
    <row r="1263" customFormat="false" ht="12.95" hidden="false" customHeight="true" outlineLevel="0" collapsed="false"/>
    <row r="1264" customFormat="false" ht="12.95" hidden="false" customHeight="true" outlineLevel="0" collapsed="false"/>
    <row r="1265" customFormat="false" ht="12.95" hidden="false" customHeight="true" outlineLevel="0" collapsed="false"/>
    <row r="1266" customFormat="false" ht="12.95" hidden="false" customHeight="true" outlineLevel="0" collapsed="false"/>
    <row r="1267" customFormat="false" ht="12.95" hidden="false" customHeight="true" outlineLevel="0" collapsed="false"/>
    <row r="1268" customFormat="false" ht="12.95" hidden="false" customHeight="true" outlineLevel="0" collapsed="false"/>
    <row r="1269" customFormat="false" ht="12.95" hidden="false" customHeight="true" outlineLevel="0" collapsed="false"/>
    <row r="1270" customFormat="false" ht="12.95" hidden="false" customHeight="true" outlineLevel="0" collapsed="false"/>
    <row r="1271" customFormat="false" ht="12.95" hidden="false" customHeight="true" outlineLevel="0" collapsed="false"/>
    <row r="1272" customFormat="false" ht="12.95" hidden="false" customHeight="true" outlineLevel="0" collapsed="false"/>
    <row r="1273" customFormat="false" ht="12.95" hidden="false" customHeight="true" outlineLevel="0" collapsed="false"/>
    <row r="1274" customFormat="false" ht="12.95" hidden="false" customHeight="true" outlineLevel="0" collapsed="false"/>
    <row r="1275" customFormat="false" ht="12.95" hidden="false" customHeight="true" outlineLevel="0" collapsed="false"/>
    <row r="1276" customFormat="false" ht="12.95" hidden="false" customHeight="true" outlineLevel="0" collapsed="false"/>
    <row r="1277" customFormat="false" ht="12.95" hidden="false" customHeight="true" outlineLevel="0" collapsed="false"/>
    <row r="1278" customFormat="false" ht="12.95" hidden="false" customHeight="true" outlineLevel="0" collapsed="false"/>
    <row r="1279" customFormat="false" ht="12.95" hidden="false" customHeight="true" outlineLevel="0" collapsed="false"/>
    <row r="1280" customFormat="false" ht="12.95" hidden="false" customHeight="true" outlineLevel="0" collapsed="false"/>
    <row r="1281" customFormat="false" ht="12.95" hidden="false" customHeight="true" outlineLevel="0" collapsed="false"/>
    <row r="1282" customFormat="false" ht="12.95" hidden="false" customHeight="true" outlineLevel="0" collapsed="false"/>
    <row r="1283" customFormat="false" ht="12.95" hidden="false" customHeight="true" outlineLevel="0" collapsed="false"/>
    <row r="1284" customFormat="false" ht="12.95" hidden="false" customHeight="true" outlineLevel="0" collapsed="false"/>
    <row r="1285" customFormat="false" ht="12.95" hidden="false" customHeight="true" outlineLevel="0" collapsed="false"/>
    <row r="1286" customFormat="false" ht="12.95" hidden="false" customHeight="true" outlineLevel="0" collapsed="false"/>
    <row r="1287" customFormat="false" ht="12.95" hidden="false" customHeight="true" outlineLevel="0" collapsed="false"/>
    <row r="1288" customFormat="false" ht="12.95" hidden="false" customHeight="true" outlineLevel="0" collapsed="false"/>
    <row r="1289" customFormat="false" ht="12.95" hidden="false" customHeight="true" outlineLevel="0" collapsed="false"/>
    <row r="1290" customFormat="false" ht="12.95" hidden="false" customHeight="true" outlineLevel="0" collapsed="false"/>
    <row r="1291" customFormat="false" ht="12.95" hidden="false" customHeight="true" outlineLevel="0" collapsed="false"/>
    <row r="1292" customFormat="false" ht="12.95" hidden="false" customHeight="true" outlineLevel="0" collapsed="false"/>
    <row r="1293" customFormat="false" ht="12.95" hidden="false" customHeight="true" outlineLevel="0" collapsed="false"/>
    <row r="1294" customFormat="false" ht="12.95" hidden="false" customHeight="true" outlineLevel="0" collapsed="false"/>
    <row r="1295" customFormat="false" ht="12.95" hidden="false" customHeight="true" outlineLevel="0" collapsed="false"/>
    <row r="1296" customFormat="false" ht="12.95" hidden="false" customHeight="true" outlineLevel="0" collapsed="false"/>
    <row r="1297" customFormat="false" ht="12.95" hidden="false" customHeight="true" outlineLevel="0" collapsed="false"/>
    <row r="1298" customFormat="false" ht="12.95" hidden="false" customHeight="true" outlineLevel="0" collapsed="false"/>
    <row r="1299" customFormat="false" ht="12.95" hidden="false" customHeight="true" outlineLevel="0" collapsed="false"/>
    <row r="1300" customFormat="false" ht="12.95" hidden="false" customHeight="true" outlineLevel="0" collapsed="false"/>
    <row r="1301" customFormat="false" ht="12.95" hidden="false" customHeight="true" outlineLevel="0" collapsed="false"/>
    <row r="1302" customFormat="false" ht="12.95" hidden="false" customHeight="true" outlineLevel="0" collapsed="false"/>
    <row r="1303" customFormat="false" ht="12.95" hidden="false" customHeight="true" outlineLevel="0" collapsed="false"/>
    <row r="1304" customFormat="false" ht="12.95" hidden="false" customHeight="true" outlineLevel="0" collapsed="false"/>
    <row r="1305" customFormat="false" ht="12.95" hidden="false" customHeight="true" outlineLevel="0" collapsed="false"/>
    <row r="1306" customFormat="false" ht="12.95" hidden="false" customHeight="true" outlineLevel="0" collapsed="false"/>
    <row r="1307" customFormat="false" ht="12.95" hidden="false" customHeight="true" outlineLevel="0" collapsed="false"/>
    <row r="1308" customFormat="false" ht="12.95" hidden="false" customHeight="true" outlineLevel="0" collapsed="false"/>
    <row r="1309" customFormat="false" ht="12.95" hidden="false" customHeight="true" outlineLevel="0" collapsed="false"/>
    <row r="1310" customFormat="false" ht="12.95" hidden="false" customHeight="true" outlineLevel="0" collapsed="false"/>
    <row r="1311" customFormat="false" ht="12.95" hidden="false" customHeight="true" outlineLevel="0" collapsed="false"/>
    <row r="1312" customFormat="false" ht="12.95" hidden="false" customHeight="true" outlineLevel="0" collapsed="false"/>
    <row r="1313" customFormat="false" ht="12.95" hidden="false" customHeight="true" outlineLevel="0" collapsed="false"/>
    <row r="1314" customFormat="false" ht="12.95" hidden="false" customHeight="true" outlineLevel="0" collapsed="false"/>
    <row r="1315" customFormat="false" ht="12.95" hidden="false" customHeight="true" outlineLevel="0" collapsed="false"/>
    <row r="1316" customFormat="false" ht="12.95" hidden="false" customHeight="true" outlineLevel="0" collapsed="false"/>
    <row r="1317" customFormat="false" ht="12.95" hidden="false" customHeight="true" outlineLevel="0" collapsed="false"/>
    <row r="1318" customFormat="false" ht="12.95" hidden="false" customHeight="true" outlineLevel="0" collapsed="false"/>
    <row r="1319" customFormat="false" ht="12.95" hidden="false" customHeight="true" outlineLevel="0" collapsed="false"/>
    <row r="1320" customFormat="false" ht="12.95" hidden="false" customHeight="true" outlineLevel="0" collapsed="false"/>
    <row r="1321" customFormat="false" ht="12.95" hidden="false" customHeight="true" outlineLevel="0" collapsed="false"/>
    <row r="1322" customFormat="false" ht="12.95" hidden="false" customHeight="true" outlineLevel="0" collapsed="false"/>
    <row r="1323" customFormat="false" ht="12.95" hidden="false" customHeight="true" outlineLevel="0" collapsed="false"/>
    <row r="1324" customFormat="false" ht="12.95" hidden="false" customHeight="true" outlineLevel="0" collapsed="false"/>
    <row r="1325" customFormat="false" ht="12.95" hidden="false" customHeight="true" outlineLevel="0" collapsed="false"/>
    <row r="1326" customFormat="false" ht="12.95" hidden="false" customHeight="true" outlineLevel="0" collapsed="false"/>
    <row r="1327" customFormat="false" ht="12.95" hidden="false" customHeight="true" outlineLevel="0" collapsed="false"/>
    <row r="1328" customFormat="false" ht="12.95" hidden="false" customHeight="true" outlineLevel="0" collapsed="false"/>
    <row r="1329" customFormat="false" ht="12.95" hidden="false" customHeight="true" outlineLevel="0" collapsed="false"/>
    <row r="1330" customFormat="false" ht="12.95" hidden="false" customHeight="true" outlineLevel="0" collapsed="false"/>
    <row r="1331" customFormat="false" ht="12.95" hidden="false" customHeight="true" outlineLevel="0" collapsed="false"/>
    <row r="1332" customFormat="false" ht="12.95" hidden="false" customHeight="true" outlineLevel="0" collapsed="false"/>
    <row r="1333" customFormat="false" ht="12.95" hidden="false" customHeight="true" outlineLevel="0" collapsed="false"/>
    <row r="1334" customFormat="false" ht="12.95" hidden="false" customHeight="true" outlineLevel="0" collapsed="false"/>
    <row r="1335" customFormat="false" ht="12.95" hidden="false" customHeight="true" outlineLevel="0" collapsed="false"/>
    <row r="1336" customFormat="false" ht="12.95" hidden="false" customHeight="true" outlineLevel="0" collapsed="false"/>
    <row r="1337" customFormat="false" ht="12.95" hidden="false" customHeight="true" outlineLevel="0" collapsed="false"/>
    <row r="1338" customFormat="false" ht="12.95" hidden="false" customHeight="true" outlineLevel="0" collapsed="false"/>
    <row r="1339" customFormat="false" ht="12.95" hidden="false" customHeight="true" outlineLevel="0" collapsed="false"/>
    <row r="1340" customFormat="false" ht="12.95" hidden="false" customHeight="true" outlineLevel="0" collapsed="false"/>
    <row r="1341" customFormat="false" ht="12.95" hidden="false" customHeight="true" outlineLevel="0" collapsed="false"/>
    <row r="1342" customFormat="false" ht="12.95" hidden="false" customHeight="true" outlineLevel="0" collapsed="false"/>
    <row r="1343" customFormat="false" ht="12.95" hidden="false" customHeight="true" outlineLevel="0" collapsed="false"/>
    <row r="1344" customFormat="false" ht="12.95" hidden="false" customHeight="true" outlineLevel="0" collapsed="false"/>
    <row r="1345" customFormat="false" ht="12.95" hidden="false" customHeight="true" outlineLevel="0" collapsed="false"/>
    <row r="1346" customFormat="false" ht="12.95" hidden="false" customHeight="true" outlineLevel="0" collapsed="false"/>
    <row r="1347" customFormat="false" ht="12.95" hidden="false" customHeight="true" outlineLevel="0" collapsed="false"/>
    <row r="1348" customFormat="false" ht="12.95" hidden="false" customHeight="true" outlineLevel="0" collapsed="false"/>
    <row r="1349" customFormat="false" ht="12.95" hidden="false" customHeight="true" outlineLevel="0" collapsed="false"/>
    <row r="1350" customFormat="false" ht="12.95" hidden="false" customHeight="true" outlineLevel="0" collapsed="false"/>
    <row r="1351" customFormat="false" ht="12.95" hidden="false" customHeight="true" outlineLevel="0" collapsed="false"/>
    <row r="1352" customFormat="false" ht="12.95" hidden="false" customHeight="true" outlineLevel="0" collapsed="false"/>
    <row r="1353" customFormat="false" ht="12.95" hidden="false" customHeight="true" outlineLevel="0" collapsed="false"/>
    <row r="1354" customFormat="false" ht="12.95" hidden="false" customHeight="true" outlineLevel="0" collapsed="false"/>
    <row r="1355" customFormat="false" ht="12.95" hidden="false" customHeight="true" outlineLevel="0" collapsed="false"/>
    <row r="1356" customFormat="false" ht="12.95" hidden="false" customHeight="true" outlineLevel="0" collapsed="false"/>
    <row r="1357" customFormat="false" ht="12.95" hidden="false" customHeight="true" outlineLevel="0" collapsed="false"/>
    <row r="1358" customFormat="false" ht="12.95" hidden="false" customHeight="true" outlineLevel="0" collapsed="false"/>
    <row r="1359" customFormat="false" ht="12.95" hidden="false" customHeight="true" outlineLevel="0" collapsed="false"/>
    <row r="1360" customFormat="false" ht="12.95" hidden="false" customHeight="true" outlineLevel="0" collapsed="false"/>
    <row r="1361" customFormat="false" ht="12.95" hidden="false" customHeight="true" outlineLevel="0" collapsed="false"/>
    <row r="1362" customFormat="false" ht="12.95" hidden="false" customHeight="true" outlineLevel="0" collapsed="false"/>
    <row r="1363" customFormat="false" ht="12.95" hidden="false" customHeight="true" outlineLevel="0" collapsed="false"/>
    <row r="1364" customFormat="false" ht="12.95" hidden="false" customHeight="true" outlineLevel="0" collapsed="false"/>
    <row r="1365" customFormat="false" ht="12.95" hidden="false" customHeight="true" outlineLevel="0" collapsed="false"/>
    <row r="1366" customFormat="false" ht="12.95" hidden="false" customHeight="true" outlineLevel="0" collapsed="false"/>
    <row r="1367" customFormat="false" ht="12.95" hidden="false" customHeight="true" outlineLevel="0" collapsed="false"/>
    <row r="1368" customFormat="false" ht="12.95" hidden="false" customHeight="true" outlineLevel="0" collapsed="false"/>
    <row r="1369" customFormat="false" ht="12.95" hidden="false" customHeight="true" outlineLevel="0" collapsed="false"/>
    <row r="1370" customFormat="false" ht="12.95" hidden="false" customHeight="true" outlineLevel="0" collapsed="false"/>
    <row r="1371" customFormat="false" ht="12.95" hidden="false" customHeight="true" outlineLevel="0" collapsed="false"/>
    <row r="1372" customFormat="false" ht="12.95" hidden="false" customHeight="true" outlineLevel="0" collapsed="false"/>
    <row r="1373" customFormat="false" ht="12.95" hidden="false" customHeight="true" outlineLevel="0" collapsed="false"/>
    <row r="1374" customFormat="false" ht="12.95" hidden="false" customHeight="true" outlineLevel="0" collapsed="false"/>
    <row r="1375" customFormat="false" ht="12.95" hidden="false" customHeight="true" outlineLevel="0" collapsed="false"/>
    <row r="1376" customFormat="false" ht="12.95" hidden="false" customHeight="true" outlineLevel="0" collapsed="false"/>
    <row r="1377" customFormat="false" ht="12.95" hidden="false" customHeight="true" outlineLevel="0" collapsed="false"/>
    <row r="1378" customFormat="false" ht="12.95" hidden="false" customHeight="true" outlineLevel="0" collapsed="false"/>
    <row r="1379" customFormat="false" ht="12.95" hidden="false" customHeight="true" outlineLevel="0" collapsed="false"/>
    <row r="1380" customFormat="false" ht="12.95" hidden="false" customHeight="true" outlineLevel="0" collapsed="false"/>
    <row r="1381" customFormat="false" ht="12.95" hidden="false" customHeight="true" outlineLevel="0" collapsed="false"/>
    <row r="1382" customFormat="false" ht="12.95" hidden="false" customHeight="true" outlineLevel="0" collapsed="false"/>
    <row r="1383" customFormat="false" ht="12.95" hidden="false" customHeight="true" outlineLevel="0" collapsed="false"/>
    <row r="1384" customFormat="false" ht="12.95" hidden="false" customHeight="true" outlineLevel="0" collapsed="false"/>
    <row r="1385" customFormat="false" ht="12.95" hidden="false" customHeight="true" outlineLevel="0" collapsed="false"/>
    <row r="1386" customFormat="false" ht="12.95" hidden="false" customHeight="true" outlineLevel="0" collapsed="false"/>
    <row r="1387" customFormat="false" ht="12.95" hidden="false" customHeight="true" outlineLevel="0" collapsed="false"/>
    <row r="1388" customFormat="false" ht="12.95" hidden="false" customHeight="true" outlineLevel="0" collapsed="false"/>
    <row r="1389" customFormat="false" ht="12.95" hidden="false" customHeight="true" outlineLevel="0" collapsed="false"/>
    <row r="1390" customFormat="false" ht="12.95" hidden="false" customHeight="true" outlineLevel="0" collapsed="false"/>
    <row r="1391" customFormat="false" ht="12.95" hidden="false" customHeight="true" outlineLevel="0" collapsed="false"/>
    <row r="1392" customFormat="false" ht="12.95" hidden="false" customHeight="true" outlineLevel="0" collapsed="false"/>
    <row r="1393" customFormat="false" ht="12.95" hidden="false" customHeight="true" outlineLevel="0" collapsed="false"/>
    <row r="1394" customFormat="false" ht="12.95" hidden="false" customHeight="true" outlineLevel="0" collapsed="false"/>
    <row r="1395" customFormat="false" ht="12.95" hidden="false" customHeight="true" outlineLevel="0" collapsed="false"/>
    <row r="1396" customFormat="false" ht="12.95" hidden="false" customHeight="true" outlineLevel="0" collapsed="false"/>
    <row r="1397" customFormat="false" ht="12.95" hidden="false" customHeight="true" outlineLevel="0" collapsed="false"/>
    <row r="1398" customFormat="false" ht="12.95" hidden="false" customHeight="true" outlineLevel="0" collapsed="false"/>
    <row r="1399" customFormat="false" ht="12.95" hidden="false" customHeight="true" outlineLevel="0" collapsed="false"/>
    <row r="1400" customFormat="false" ht="12.95" hidden="false" customHeight="true" outlineLevel="0" collapsed="false"/>
    <row r="1401" customFormat="false" ht="12.95" hidden="false" customHeight="true" outlineLevel="0" collapsed="false"/>
    <row r="1402" customFormat="false" ht="12.95" hidden="false" customHeight="true" outlineLevel="0" collapsed="false"/>
    <row r="1403" customFormat="false" ht="12.95" hidden="false" customHeight="true" outlineLevel="0" collapsed="false"/>
    <row r="1404" customFormat="false" ht="12.95" hidden="false" customHeight="true" outlineLevel="0" collapsed="false"/>
    <row r="1405" customFormat="false" ht="12.95" hidden="false" customHeight="true" outlineLevel="0" collapsed="false"/>
    <row r="1406" customFormat="false" ht="12.95" hidden="false" customHeight="true" outlineLevel="0" collapsed="false"/>
    <row r="1407" customFormat="false" ht="12.95" hidden="false" customHeight="true" outlineLevel="0" collapsed="false"/>
    <row r="1408" customFormat="false" ht="12.95" hidden="false" customHeight="true" outlineLevel="0" collapsed="false"/>
    <row r="1409" customFormat="false" ht="12.95" hidden="false" customHeight="true" outlineLevel="0" collapsed="false"/>
    <row r="1410" customFormat="false" ht="12.95" hidden="false" customHeight="true" outlineLevel="0" collapsed="false"/>
    <row r="1411" customFormat="false" ht="12.95" hidden="false" customHeight="true" outlineLevel="0" collapsed="false"/>
    <row r="1412" customFormat="false" ht="12.95" hidden="false" customHeight="true" outlineLevel="0" collapsed="false"/>
    <row r="1413" customFormat="false" ht="12.95" hidden="false" customHeight="true" outlineLevel="0" collapsed="false"/>
    <row r="1414" customFormat="false" ht="12.95" hidden="false" customHeight="true" outlineLevel="0" collapsed="false"/>
    <row r="1415" customFormat="false" ht="12.95" hidden="false" customHeight="true" outlineLevel="0" collapsed="false"/>
    <row r="1416" customFormat="false" ht="12.95" hidden="false" customHeight="true" outlineLevel="0" collapsed="false"/>
    <row r="1417" customFormat="false" ht="12.95" hidden="false" customHeight="true" outlineLevel="0" collapsed="false"/>
    <row r="1418" customFormat="false" ht="12.95" hidden="false" customHeight="true" outlineLevel="0" collapsed="false"/>
    <row r="1419" customFormat="false" ht="12.95" hidden="false" customHeight="true" outlineLevel="0" collapsed="false"/>
    <row r="1420" customFormat="false" ht="12.95" hidden="false" customHeight="true" outlineLevel="0" collapsed="false"/>
    <row r="1421" customFormat="false" ht="12.95" hidden="false" customHeight="true" outlineLevel="0" collapsed="false"/>
    <row r="1422" customFormat="false" ht="12.95" hidden="false" customHeight="true" outlineLevel="0" collapsed="false"/>
    <row r="1423" customFormat="false" ht="12.95" hidden="false" customHeight="true" outlineLevel="0" collapsed="false"/>
    <row r="1424" customFormat="false" ht="12.95" hidden="false" customHeight="true" outlineLevel="0" collapsed="false"/>
    <row r="1425" customFormat="false" ht="12.95" hidden="false" customHeight="true" outlineLevel="0" collapsed="false"/>
    <row r="1426" customFormat="false" ht="12.95" hidden="false" customHeight="true" outlineLevel="0" collapsed="false"/>
    <row r="1427" customFormat="false" ht="12.95" hidden="false" customHeight="true" outlineLevel="0" collapsed="false"/>
    <row r="1428" customFormat="false" ht="12.95" hidden="false" customHeight="true" outlineLevel="0" collapsed="false"/>
    <row r="1429" customFormat="false" ht="12.95" hidden="false" customHeight="true" outlineLevel="0" collapsed="false"/>
    <row r="1430" customFormat="false" ht="12.95" hidden="false" customHeight="true" outlineLevel="0" collapsed="false"/>
    <row r="1431" customFormat="false" ht="12.95" hidden="false" customHeight="true" outlineLevel="0" collapsed="false"/>
    <row r="1432" customFormat="false" ht="12.95" hidden="false" customHeight="true" outlineLevel="0" collapsed="false"/>
    <row r="1433" customFormat="false" ht="12.95" hidden="false" customHeight="true" outlineLevel="0" collapsed="false"/>
    <row r="1434" customFormat="false" ht="12.95" hidden="false" customHeight="true" outlineLevel="0" collapsed="false"/>
    <row r="1435" customFormat="false" ht="12.95" hidden="false" customHeight="true" outlineLevel="0" collapsed="false"/>
    <row r="1436" customFormat="false" ht="12.95" hidden="false" customHeight="true" outlineLevel="0" collapsed="false"/>
    <row r="1437" customFormat="false" ht="12.95" hidden="false" customHeight="true" outlineLevel="0" collapsed="false"/>
    <row r="1438" customFormat="false" ht="12.95" hidden="false" customHeight="true" outlineLevel="0" collapsed="false"/>
    <row r="1439" customFormat="false" ht="12.95" hidden="false" customHeight="true" outlineLevel="0" collapsed="false"/>
    <row r="1440" customFormat="false" ht="12.95" hidden="false" customHeight="true" outlineLevel="0" collapsed="false"/>
    <row r="1441" customFormat="false" ht="12.95" hidden="false" customHeight="true" outlineLevel="0" collapsed="false"/>
    <row r="1442" customFormat="false" ht="12.95" hidden="false" customHeight="true" outlineLevel="0" collapsed="false"/>
    <row r="1443" customFormat="false" ht="12.95" hidden="false" customHeight="true" outlineLevel="0" collapsed="false"/>
    <row r="1444" customFormat="false" ht="12.95" hidden="false" customHeight="true" outlineLevel="0" collapsed="false"/>
    <row r="1445" customFormat="false" ht="12.95" hidden="false" customHeight="true" outlineLevel="0" collapsed="false"/>
    <row r="1446" customFormat="false" ht="12.95" hidden="false" customHeight="true" outlineLevel="0" collapsed="false"/>
    <row r="1447" customFormat="false" ht="12.95" hidden="false" customHeight="true" outlineLevel="0" collapsed="false"/>
    <row r="1448" customFormat="false" ht="12.95" hidden="false" customHeight="true" outlineLevel="0" collapsed="false"/>
    <row r="1449" customFormat="false" ht="12.95" hidden="false" customHeight="true" outlineLevel="0" collapsed="false"/>
    <row r="1450" customFormat="false" ht="12.95" hidden="false" customHeight="true" outlineLevel="0" collapsed="false"/>
    <row r="1451" customFormat="false" ht="12.95" hidden="false" customHeight="true" outlineLevel="0" collapsed="false"/>
    <row r="1452" customFormat="false" ht="12.95" hidden="false" customHeight="true" outlineLevel="0" collapsed="false"/>
    <row r="1453" customFormat="false" ht="12.95" hidden="false" customHeight="true" outlineLevel="0" collapsed="false"/>
    <row r="1454" customFormat="false" ht="12.95" hidden="false" customHeight="true" outlineLevel="0" collapsed="false"/>
    <row r="1455" customFormat="false" ht="12.95" hidden="false" customHeight="true" outlineLevel="0" collapsed="false"/>
    <row r="1456" customFormat="false" ht="12.95" hidden="false" customHeight="true" outlineLevel="0" collapsed="false"/>
    <row r="1457" customFormat="false" ht="12.95" hidden="false" customHeight="true" outlineLevel="0" collapsed="false"/>
    <row r="1458" customFormat="false" ht="12.95" hidden="false" customHeight="true" outlineLevel="0" collapsed="false"/>
    <row r="1459" customFormat="false" ht="12.95" hidden="false" customHeight="true" outlineLevel="0" collapsed="false"/>
    <row r="1460" customFormat="false" ht="12.95" hidden="false" customHeight="true" outlineLevel="0" collapsed="false"/>
    <row r="1461" customFormat="false" ht="12.95" hidden="false" customHeight="true" outlineLevel="0" collapsed="false"/>
    <row r="1462" customFormat="false" ht="12.95" hidden="false" customHeight="true" outlineLevel="0" collapsed="false"/>
    <row r="1463" customFormat="false" ht="12.95" hidden="false" customHeight="true" outlineLevel="0" collapsed="false"/>
    <row r="1464" customFormat="false" ht="12.95" hidden="false" customHeight="true" outlineLevel="0" collapsed="false"/>
    <row r="1465" customFormat="false" ht="12.95" hidden="false" customHeight="true" outlineLevel="0" collapsed="false"/>
    <row r="1466" customFormat="false" ht="12.95" hidden="false" customHeight="true" outlineLevel="0" collapsed="false"/>
    <row r="1467" customFormat="false" ht="12.95" hidden="false" customHeight="true" outlineLevel="0" collapsed="false"/>
    <row r="1468" customFormat="false" ht="12.95" hidden="false" customHeight="true" outlineLevel="0" collapsed="false"/>
    <row r="1469" customFormat="false" ht="12.95" hidden="false" customHeight="true" outlineLevel="0" collapsed="false"/>
    <row r="1470" customFormat="false" ht="12.95" hidden="false" customHeight="true" outlineLevel="0" collapsed="false"/>
    <row r="1471" customFormat="false" ht="12.95" hidden="false" customHeight="true" outlineLevel="0" collapsed="false"/>
    <row r="1472" customFormat="false" ht="12.95" hidden="false" customHeight="true" outlineLevel="0" collapsed="false"/>
    <row r="1473" customFormat="false" ht="12.95" hidden="false" customHeight="true" outlineLevel="0" collapsed="false"/>
    <row r="1474" customFormat="false" ht="12.95" hidden="false" customHeight="true" outlineLevel="0" collapsed="false"/>
    <row r="1475" customFormat="false" ht="12.95" hidden="false" customHeight="true" outlineLevel="0" collapsed="false"/>
    <row r="1476" customFormat="false" ht="12.95" hidden="false" customHeight="true" outlineLevel="0" collapsed="false"/>
    <row r="1477" customFormat="false" ht="12.95" hidden="false" customHeight="true" outlineLevel="0" collapsed="false"/>
    <row r="1478" customFormat="false" ht="12.95" hidden="false" customHeight="true" outlineLevel="0" collapsed="false"/>
    <row r="1479" customFormat="false" ht="12.95" hidden="false" customHeight="true" outlineLevel="0" collapsed="false"/>
    <row r="1480" customFormat="false" ht="12.95" hidden="false" customHeight="true" outlineLevel="0" collapsed="false"/>
    <row r="1481" customFormat="false" ht="12.95" hidden="false" customHeight="true" outlineLevel="0" collapsed="false"/>
    <row r="1482" customFormat="false" ht="12.95" hidden="false" customHeight="true" outlineLevel="0" collapsed="false"/>
    <row r="1483" customFormat="false" ht="12.95" hidden="false" customHeight="true" outlineLevel="0" collapsed="false"/>
    <row r="1484" customFormat="false" ht="12.95" hidden="false" customHeight="true" outlineLevel="0" collapsed="false"/>
    <row r="1485" customFormat="false" ht="12.95" hidden="false" customHeight="true" outlineLevel="0" collapsed="false"/>
    <row r="1486" customFormat="false" ht="12.95" hidden="false" customHeight="true" outlineLevel="0" collapsed="false"/>
    <row r="1487" customFormat="false" ht="12.95" hidden="false" customHeight="true" outlineLevel="0" collapsed="false"/>
    <row r="1488" customFormat="false" ht="12.95" hidden="false" customHeight="true" outlineLevel="0" collapsed="false"/>
    <row r="1489" customFormat="false" ht="12.95" hidden="false" customHeight="true" outlineLevel="0" collapsed="false"/>
    <row r="1490" customFormat="false" ht="12.95" hidden="false" customHeight="true" outlineLevel="0" collapsed="false"/>
    <row r="1491" customFormat="false" ht="12.95" hidden="false" customHeight="true" outlineLevel="0" collapsed="false"/>
    <row r="1492" customFormat="false" ht="12.95" hidden="false" customHeight="true" outlineLevel="0" collapsed="false"/>
    <row r="1493" customFormat="false" ht="12.95" hidden="false" customHeight="true" outlineLevel="0" collapsed="false"/>
    <row r="1494" customFormat="false" ht="12.95" hidden="false" customHeight="true" outlineLevel="0" collapsed="false"/>
    <row r="1495" customFormat="false" ht="12.95" hidden="false" customHeight="true" outlineLevel="0" collapsed="false"/>
    <row r="1496" customFormat="false" ht="12.95" hidden="false" customHeight="true" outlineLevel="0" collapsed="false"/>
    <row r="1497" customFormat="false" ht="12.95" hidden="false" customHeight="true" outlineLevel="0" collapsed="false"/>
    <row r="1498" customFormat="false" ht="12.95" hidden="false" customHeight="true" outlineLevel="0" collapsed="false"/>
    <row r="1499" customFormat="false" ht="12.95" hidden="false" customHeight="true" outlineLevel="0" collapsed="false"/>
    <row r="1500" customFormat="false" ht="12.95" hidden="false" customHeight="true" outlineLevel="0" collapsed="false"/>
    <row r="1501" customFormat="false" ht="12.95" hidden="false" customHeight="true" outlineLevel="0" collapsed="false"/>
    <row r="1502" customFormat="false" ht="12.95" hidden="false" customHeight="true" outlineLevel="0" collapsed="false"/>
    <row r="1503" customFormat="false" ht="12.95" hidden="false" customHeight="true" outlineLevel="0" collapsed="false"/>
    <row r="1504" customFormat="false" ht="12.95" hidden="false" customHeight="true" outlineLevel="0" collapsed="false"/>
    <row r="1505" customFormat="false" ht="12.95" hidden="false" customHeight="true" outlineLevel="0" collapsed="false"/>
    <row r="1506" customFormat="false" ht="12.95" hidden="false" customHeight="true" outlineLevel="0" collapsed="false"/>
    <row r="1507" customFormat="false" ht="12.95" hidden="false" customHeight="true" outlineLevel="0" collapsed="false"/>
    <row r="1508" customFormat="false" ht="12.95" hidden="false" customHeight="true" outlineLevel="0" collapsed="false"/>
    <row r="1509" customFormat="false" ht="12.95" hidden="false" customHeight="true" outlineLevel="0" collapsed="false"/>
    <row r="1510" customFormat="false" ht="12.95" hidden="false" customHeight="true" outlineLevel="0" collapsed="false"/>
    <row r="1511" customFormat="false" ht="12.95" hidden="false" customHeight="true" outlineLevel="0" collapsed="false"/>
    <row r="1512" customFormat="false" ht="12.95" hidden="false" customHeight="true" outlineLevel="0" collapsed="false"/>
    <row r="1513" customFormat="false" ht="12.95" hidden="false" customHeight="true" outlineLevel="0" collapsed="false"/>
    <row r="1514" customFormat="false" ht="12.95" hidden="false" customHeight="true" outlineLevel="0" collapsed="false"/>
    <row r="1515" customFormat="false" ht="12.95" hidden="false" customHeight="true" outlineLevel="0" collapsed="false"/>
    <row r="1516" customFormat="false" ht="12.95" hidden="false" customHeight="true" outlineLevel="0" collapsed="false"/>
    <row r="1517" customFormat="false" ht="12.95" hidden="false" customHeight="true" outlineLevel="0" collapsed="false"/>
    <row r="1518" customFormat="false" ht="12.95" hidden="false" customHeight="true" outlineLevel="0" collapsed="false"/>
    <row r="1519" customFormat="false" ht="12.95" hidden="false" customHeight="true" outlineLevel="0" collapsed="false"/>
    <row r="1520" customFormat="false" ht="12.95" hidden="false" customHeight="true" outlineLevel="0" collapsed="false"/>
    <row r="1521" customFormat="false" ht="12.95" hidden="false" customHeight="true" outlineLevel="0" collapsed="false"/>
    <row r="1522" customFormat="false" ht="12.95" hidden="false" customHeight="true" outlineLevel="0" collapsed="false"/>
    <row r="1523" customFormat="false" ht="12.95" hidden="false" customHeight="true" outlineLevel="0" collapsed="false"/>
    <row r="1524" customFormat="false" ht="12.95" hidden="false" customHeight="true" outlineLevel="0" collapsed="false"/>
    <row r="1525" customFormat="false" ht="12.95" hidden="false" customHeight="true" outlineLevel="0" collapsed="false"/>
    <row r="1526" customFormat="false" ht="12.95" hidden="false" customHeight="true" outlineLevel="0" collapsed="false"/>
    <row r="1527" customFormat="false" ht="12.95" hidden="false" customHeight="true" outlineLevel="0" collapsed="false"/>
    <row r="1528" customFormat="false" ht="12.95" hidden="false" customHeight="true" outlineLevel="0" collapsed="false"/>
    <row r="1529" customFormat="false" ht="12.95" hidden="false" customHeight="true" outlineLevel="0" collapsed="false"/>
    <row r="1530" customFormat="false" ht="12.95" hidden="false" customHeight="true" outlineLevel="0" collapsed="false"/>
    <row r="1531" customFormat="false" ht="12.95" hidden="false" customHeight="true" outlineLevel="0" collapsed="false"/>
    <row r="1532" customFormat="false" ht="12.95" hidden="false" customHeight="true" outlineLevel="0" collapsed="false"/>
    <row r="1533" customFormat="false" ht="12.95" hidden="false" customHeight="true" outlineLevel="0" collapsed="false"/>
    <row r="1534" customFormat="false" ht="12.95" hidden="false" customHeight="true" outlineLevel="0" collapsed="false"/>
    <row r="1535" customFormat="false" ht="12.95" hidden="false" customHeight="true" outlineLevel="0" collapsed="false"/>
    <row r="1536" customFormat="false" ht="12.95" hidden="false" customHeight="true" outlineLevel="0" collapsed="false"/>
    <row r="1537" customFormat="false" ht="12.95" hidden="false" customHeight="true" outlineLevel="0" collapsed="false"/>
    <row r="1538" customFormat="false" ht="12.95" hidden="false" customHeight="true" outlineLevel="0" collapsed="false"/>
    <row r="1539" customFormat="false" ht="12.95" hidden="false" customHeight="true" outlineLevel="0" collapsed="false"/>
    <row r="1540" customFormat="false" ht="12.95" hidden="false" customHeight="true" outlineLevel="0" collapsed="false"/>
    <row r="1541" customFormat="false" ht="12.95" hidden="false" customHeight="true" outlineLevel="0" collapsed="false"/>
    <row r="1542" customFormat="false" ht="12.95" hidden="false" customHeight="true" outlineLevel="0" collapsed="false"/>
    <row r="1543" customFormat="false" ht="12.95" hidden="false" customHeight="true" outlineLevel="0" collapsed="false"/>
    <row r="1544" customFormat="false" ht="12.95" hidden="false" customHeight="true" outlineLevel="0" collapsed="false"/>
    <row r="1545" customFormat="false" ht="12.95" hidden="false" customHeight="true" outlineLevel="0" collapsed="false"/>
    <row r="1546" customFormat="false" ht="12.95" hidden="false" customHeight="true" outlineLevel="0" collapsed="false"/>
    <row r="1547" customFormat="false" ht="12.95" hidden="false" customHeight="true" outlineLevel="0" collapsed="false"/>
    <row r="1548" customFormat="false" ht="12.95" hidden="false" customHeight="true" outlineLevel="0" collapsed="false"/>
    <row r="1549" customFormat="false" ht="12.95" hidden="false" customHeight="true" outlineLevel="0" collapsed="false"/>
    <row r="1550" customFormat="false" ht="12.95" hidden="false" customHeight="true" outlineLevel="0" collapsed="false"/>
    <row r="1551" customFormat="false" ht="12.95" hidden="false" customHeight="true" outlineLevel="0" collapsed="false"/>
    <row r="1552" customFormat="false" ht="12.95" hidden="false" customHeight="true" outlineLevel="0" collapsed="false"/>
    <row r="1553" customFormat="false" ht="12.95" hidden="false" customHeight="true" outlineLevel="0" collapsed="false"/>
    <row r="1554" customFormat="false" ht="12.95" hidden="false" customHeight="true" outlineLevel="0" collapsed="false"/>
    <row r="1555" customFormat="false" ht="12.95" hidden="false" customHeight="true" outlineLevel="0" collapsed="false"/>
    <row r="1556" customFormat="false" ht="12.95" hidden="false" customHeight="true" outlineLevel="0" collapsed="false"/>
    <row r="1557" customFormat="false" ht="12.95" hidden="false" customHeight="true" outlineLevel="0" collapsed="false"/>
    <row r="1558" customFormat="false" ht="12.95" hidden="false" customHeight="true" outlineLevel="0" collapsed="false"/>
    <row r="1559" customFormat="false" ht="12.95" hidden="false" customHeight="true" outlineLevel="0" collapsed="false"/>
    <row r="1560" customFormat="false" ht="12.95" hidden="false" customHeight="true" outlineLevel="0" collapsed="false"/>
    <row r="1561" customFormat="false" ht="12.95" hidden="false" customHeight="true" outlineLevel="0" collapsed="false"/>
    <row r="1562" customFormat="false" ht="12.95" hidden="false" customHeight="true" outlineLevel="0" collapsed="false"/>
    <row r="1563" customFormat="false" ht="12.95" hidden="false" customHeight="true" outlineLevel="0" collapsed="false"/>
    <row r="1564" customFormat="false" ht="12.95" hidden="false" customHeight="true" outlineLevel="0" collapsed="false"/>
    <row r="1565" customFormat="false" ht="12.95" hidden="false" customHeight="true" outlineLevel="0" collapsed="false"/>
    <row r="1566" customFormat="false" ht="12.95" hidden="false" customHeight="true" outlineLevel="0" collapsed="false"/>
    <row r="1567" customFormat="false" ht="12.95" hidden="false" customHeight="true" outlineLevel="0" collapsed="false"/>
    <row r="1568" customFormat="false" ht="12.95" hidden="false" customHeight="true" outlineLevel="0" collapsed="false"/>
    <row r="1569" customFormat="false" ht="12.95" hidden="false" customHeight="true" outlineLevel="0" collapsed="false"/>
    <row r="1570" customFormat="false" ht="12.95" hidden="false" customHeight="true" outlineLevel="0" collapsed="false"/>
    <row r="1571" customFormat="false" ht="12.95" hidden="false" customHeight="true" outlineLevel="0" collapsed="false"/>
    <row r="1572" customFormat="false" ht="12.95" hidden="false" customHeight="true" outlineLevel="0" collapsed="false"/>
    <row r="1573" customFormat="false" ht="12.95" hidden="false" customHeight="true" outlineLevel="0" collapsed="false"/>
    <row r="1574" customFormat="false" ht="12.95" hidden="false" customHeight="true" outlineLevel="0" collapsed="false"/>
    <row r="1575" customFormat="false" ht="12.95" hidden="false" customHeight="true" outlineLevel="0" collapsed="false"/>
    <row r="1576" customFormat="false" ht="12.95" hidden="false" customHeight="true" outlineLevel="0" collapsed="false"/>
    <row r="1577" customFormat="false" ht="12.95" hidden="false" customHeight="true" outlineLevel="0" collapsed="false"/>
    <row r="1578" customFormat="false" ht="12.95" hidden="false" customHeight="true" outlineLevel="0" collapsed="false"/>
    <row r="1579" customFormat="false" ht="12.95" hidden="false" customHeight="true" outlineLevel="0" collapsed="false"/>
    <row r="1580" customFormat="false" ht="12.95" hidden="false" customHeight="true" outlineLevel="0" collapsed="false"/>
    <row r="1581" customFormat="false" ht="12.95" hidden="false" customHeight="true" outlineLevel="0" collapsed="false"/>
    <row r="1582" customFormat="false" ht="12.95" hidden="false" customHeight="true" outlineLevel="0" collapsed="false"/>
    <row r="1583" customFormat="false" ht="12.95" hidden="false" customHeight="true" outlineLevel="0" collapsed="false"/>
    <row r="1584" customFormat="false" ht="12.95" hidden="false" customHeight="true" outlineLevel="0" collapsed="false"/>
    <row r="1585" customFormat="false" ht="12.95" hidden="false" customHeight="true" outlineLevel="0" collapsed="false"/>
    <row r="1586" customFormat="false" ht="12.95" hidden="false" customHeight="true" outlineLevel="0" collapsed="false"/>
    <row r="1587" customFormat="false" ht="12.95" hidden="false" customHeight="true" outlineLevel="0" collapsed="false"/>
    <row r="1588" customFormat="false" ht="12.95" hidden="false" customHeight="true" outlineLevel="0" collapsed="false"/>
    <row r="1589" customFormat="false" ht="12.95" hidden="false" customHeight="true" outlineLevel="0" collapsed="false"/>
    <row r="1590" customFormat="false" ht="12.95" hidden="false" customHeight="true" outlineLevel="0" collapsed="false"/>
    <row r="1591" customFormat="false" ht="12.95" hidden="false" customHeight="true" outlineLevel="0" collapsed="false"/>
    <row r="1592" customFormat="false" ht="12.95" hidden="false" customHeight="true" outlineLevel="0" collapsed="false"/>
    <row r="1593" customFormat="false" ht="12.95" hidden="false" customHeight="true" outlineLevel="0" collapsed="false"/>
    <row r="1594" customFormat="false" ht="12.95" hidden="false" customHeight="true" outlineLevel="0" collapsed="false"/>
    <row r="1595" customFormat="false" ht="12.95" hidden="false" customHeight="true" outlineLevel="0" collapsed="false"/>
    <row r="1596" customFormat="false" ht="12.95" hidden="false" customHeight="true" outlineLevel="0" collapsed="false"/>
    <row r="1597" customFormat="false" ht="12.95" hidden="false" customHeight="true" outlineLevel="0" collapsed="false"/>
    <row r="1598" customFormat="false" ht="12.95" hidden="false" customHeight="true" outlineLevel="0" collapsed="false"/>
    <row r="1599" customFormat="false" ht="12.95" hidden="false" customHeight="true" outlineLevel="0" collapsed="false"/>
    <row r="1600" customFormat="false" ht="12.95" hidden="false" customHeight="true" outlineLevel="0" collapsed="false"/>
    <row r="1601" customFormat="false" ht="12.95" hidden="false" customHeight="true" outlineLevel="0" collapsed="false"/>
    <row r="1602" customFormat="false" ht="12.95" hidden="false" customHeight="true" outlineLevel="0" collapsed="false"/>
    <row r="1603" customFormat="false" ht="12.95" hidden="false" customHeight="true" outlineLevel="0" collapsed="false"/>
    <row r="1604" customFormat="false" ht="12.95" hidden="false" customHeight="true" outlineLevel="0" collapsed="false"/>
    <row r="1605" customFormat="false" ht="12.95" hidden="false" customHeight="true" outlineLevel="0" collapsed="false"/>
    <row r="1606" customFormat="false" ht="12.95" hidden="false" customHeight="true" outlineLevel="0" collapsed="false"/>
    <row r="1607" customFormat="false" ht="12.95" hidden="false" customHeight="true" outlineLevel="0" collapsed="false"/>
    <row r="1608" customFormat="false" ht="12.95" hidden="false" customHeight="true" outlineLevel="0" collapsed="false"/>
    <row r="1609" customFormat="false" ht="12.95" hidden="false" customHeight="true" outlineLevel="0" collapsed="false"/>
    <row r="1610" customFormat="false" ht="12.95" hidden="false" customHeight="true" outlineLevel="0" collapsed="false"/>
    <row r="1611" customFormat="false" ht="12.95" hidden="false" customHeight="true" outlineLevel="0" collapsed="false"/>
    <row r="1612" customFormat="false" ht="12.95" hidden="false" customHeight="true" outlineLevel="0" collapsed="false"/>
    <row r="1613" customFormat="false" ht="12.95" hidden="false" customHeight="true" outlineLevel="0" collapsed="false"/>
    <row r="1614" customFormat="false" ht="12.95" hidden="false" customHeight="true" outlineLevel="0" collapsed="false"/>
    <row r="1615" customFormat="false" ht="12.95" hidden="false" customHeight="true" outlineLevel="0" collapsed="false"/>
    <row r="1616" customFormat="false" ht="12.95" hidden="false" customHeight="true" outlineLevel="0" collapsed="false"/>
    <row r="1617" customFormat="false" ht="12.95" hidden="false" customHeight="true" outlineLevel="0" collapsed="false"/>
    <row r="1618" customFormat="false" ht="12.95" hidden="false" customHeight="true" outlineLevel="0" collapsed="false"/>
    <row r="1619" customFormat="false" ht="12.95" hidden="false" customHeight="true" outlineLevel="0" collapsed="false"/>
    <row r="1620" customFormat="false" ht="12.95" hidden="false" customHeight="true" outlineLevel="0" collapsed="false"/>
    <row r="1621" customFormat="false" ht="12.95" hidden="false" customHeight="true" outlineLevel="0" collapsed="false"/>
    <row r="1622" customFormat="false" ht="12.95" hidden="false" customHeight="true" outlineLevel="0" collapsed="false"/>
    <row r="1623" customFormat="false" ht="12.95" hidden="false" customHeight="true" outlineLevel="0" collapsed="false"/>
    <row r="1624" customFormat="false" ht="12.95" hidden="false" customHeight="true" outlineLevel="0" collapsed="false"/>
    <row r="1625" customFormat="false" ht="12.95" hidden="false" customHeight="true" outlineLevel="0" collapsed="false"/>
    <row r="1626" customFormat="false" ht="12.95" hidden="false" customHeight="true" outlineLevel="0" collapsed="false"/>
    <row r="1627" customFormat="false" ht="12.95" hidden="false" customHeight="true" outlineLevel="0" collapsed="false"/>
    <row r="1628" customFormat="false" ht="12.95" hidden="false" customHeight="true" outlineLevel="0" collapsed="false"/>
    <row r="1629" customFormat="false" ht="12.95" hidden="false" customHeight="true" outlineLevel="0" collapsed="false"/>
    <row r="1630" customFormat="false" ht="12.95" hidden="false" customHeight="true" outlineLevel="0" collapsed="false"/>
    <row r="1631" customFormat="false" ht="12.95" hidden="false" customHeight="true" outlineLevel="0" collapsed="false"/>
    <row r="1632" customFormat="false" ht="12.95" hidden="false" customHeight="true" outlineLevel="0" collapsed="false"/>
    <row r="1633" customFormat="false" ht="12.95" hidden="false" customHeight="true" outlineLevel="0" collapsed="false"/>
    <row r="1634" customFormat="false" ht="12.95" hidden="false" customHeight="true" outlineLevel="0" collapsed="false"/>
    <row r="1635" customFormat="false" ht="12.95" hidden="false" customHeight="true" outlineLevel="0" collapsed="false"/>
    <row r="1636" customFormat="false" ht="12.95" hidden="false" customHeight="true" outlineLevel="0" collapsed="false"/>
    <row r="1637" customFormat="false" ht="12.95" hidden="false" customHeight="true" outlineLevel="0" collapsed="false"/>
    <row r="1638" customFormat="false" ht="12.95" hidden="false" customHeight="true" outlineLevel="0" collapsed="false"/>
    <row r="1639" customFormat="false" ht="12.95" hidden="false" customHeight="true" outlineLevel="0" collapsed="false"/>
    <row r="1640" customFormat="false" ht="12.95" hidden="false" customHeight="true" outlineLevel="0" collapsed="false"/>
    <row r="1641" customFormat="false" ht="12.95" hidden="false" customHeight="true" outlineLevel="0" collapsed="false"/>
    <row r="1642" customFormat="false" ht="12.95" hidden="false" customHeight="true" outlineLevel="0" collapsed="false"/>
    <row r="1643" customFormat="false" ht="12.95" hidden="false" customHeight="true" outlineLevel="0" collapsed="false"/>
    <row r="1644" customFormat="false" ht="12.95" hidden="false" customHeight="true" outlineLevel="0" collapsed="false"/>
    <row r="1645" customFormat="false" ht="12.95" hidden="false" customHeight="true" outlineLevel="0" collapsed="false"/>
    <row r="1646" customFormat="false" ht="12.95" hidden="false" customHeight="true" outlineLevel="0" collapsed="false"/>
    <row r="1647" customFormat="false" ht="12.95" hidden="false" customHeight="true" outlineLevel="0" collapsed="false"/>
    <row r="1648" customFormat="false" ht="12.95" hidden="false" customHeight="true" outlineLevel="0" collapsed="false"/>
    <row r="1649" customFormat="false" ht="12.95" hidden="false" customHeight="true" outlineLevel="0" collapsed="false"/>
    <row r="1650" customFormat="false" ht="12.95" hidden="false" customHeight="true" outlineLevel="0" collapsed="false"/>
    <row r="1651" customFormat="false" ht="12.95" hidden="false" customHeight="true" outlineLevel="0" collapsed="false"/>
    <row r="1652" customFormat="false" ht="12.95" hidden="false" customHeight="true" outlineLevel="0" collapsed="false"/>
    <row r="1653" customFormat="false" ht="12.95" hidden="false" customHeight="true" outlineLevel="0" collapsed="false"/>
    <row r="1654" customFormat="false" ht="12.95" hidden="false" customHeight="true" outlineLevel="0" collapsed="false"/>
    <row r="1655" customFormat="false" ht="12.95" hidden="false" customHeight="true" outlineLevel="0" collapsed="false"/>
    <row r="1656" customFormat="false" ht="12.95" hidden="false" customHeight="true" outlineLevel="0" collapsed="false"/>
    <row r="1657" customFormat="false" ht="12.95" hidden="false" customHeight="true" outlineLevel="0" collapsed="false"/>
    <row r="1658" customFormat="false" ht="12.95" hidden="false" customHeight="true" outlineLevel="0" collapsed="false"/>
    <row r="1659" customFormat="false" ht="12.95" hidden="false" customHeight="true" outlineLevel="0" collapsed="false"/>
    <row r="1660" customFormat="false" ht="12.95" hidden="false" customHeight="true" outlineLevel="0" collapsed="false"/>
    <row r="1661" customFormat="false" ht="12.95" hidden="false" customHeight="true" outlineLevel="0" collapsed="false"/>
    <row r="1662" customFormat="false" ht="12.95" hidden="false" customHeight="true" outlineLevel="0" collapsed="false"/>
    <row r="1663" customFormat="false" ht="12.95" hidden="false" customHeight="true" outlineLevel="0" collapsed="false"/>
    <row r="1664" customFormat="false" ht="12.95" hidden="false" customHeight="true" outlineLevel="0" collapsed="false"/>
    <row r="1665" customFormat="false" ht="12.95" hidden="false" customHeight="true" outlineLevel="0" collapsed="false"/>
    <row r="1666" customFormat="false" ht="12.95" hidden="false" customHeight="true" outlineLevel="0" collapsed="false"/>
    <row r="1667" customFormat="false" ht="12.95" hidden="false" customHeight="true" outlineLevel="0" collapsed="false"/>
    <row r="1668" customFormat="false" ht="12.95" hidden="false" customHeight="true" outlineLevel="0" collapsed="false"/>
    <row r="1669" customFormat="false" ht="12.95" hidden="false" customHeight="true" outlineLevel="0" collapsed="false"/>
    <row r="1670" customFormat="false" ht="12.95" hidden="false" customHeight="true" outlineLevel="0" collapsed="false"/>
    <row r="1671" customFormat="false" ht="12.95" hidden="false" customHeight="true" outlineLevel="0" collapsed="false"/>
    <row r="1672" customFormat="false" ht="12.95" hidden="false" customHeight="true" outlineLevel="0" collapsed="false"/>
    <row r="1673" customFormat="false" ht="12.95" hidden="false" customHeight="true" outlineLevel="0" collapsed="false"/>
    <row r="1674" customFormat="false" ht="12.95" hidden="false" customHeight="true" outlineLevel="0" collapsed="false"/>
    <row r="1675" customFormat="false" ht="12.95" hidden="false" customHeight="true" outlineLevel="0" collapsed="false"/>
    <row r="1676" customFormat="false" ht="12.95" hidden="false" customHeight="true" outlineLevel="0" collapsed="false"/>
    <row r="1677" customFormat="false" ht="12.95" hidden="false" customHeight="true" outlineLevel="0" collapsed="false"/>
    <row r="1678" customFormat="false" ht="12.95" hidden="false" customHeight="true" outlineLevel="0" collapsed="false"/>
    <row r="1679" customFormat="false" ht="12.95" hidden="false" customHeight="true" outlineLevel="0" collapsed="false"/>
    <row r="1680" customFormat="false" ht="12.95" hidden="false" customHeight="true" outlineLevel="0" collapsed="false"/>
    <row r="1681" customFormat="false" ht="12.95" hidden="false" customHeight="true" outlineLevel="0" collapsed="false"/>
    <row r="1682" customFormat="false" ht="12.95" hidden="false" customHeight="true" outlineLevel="0" collapsed="false"/>
    <row r="1683" customFormat="false" ht="12.95" hidden="false" customHeight="true" outlineLevel="0" collapsed="false"/>
    <row r="1684" customFormat="false" ht="12.95" hidden="false" customHeight="true" outlineLevel="0" collapsed="false"/>
    <row r="1685" customFormat="false" ht="12.95" hidden="false" customHeight="true" outlineLevel="0" collapsed="false"/>
    <row r="1686" customFormat="false" ht="12.95" hidden="false" customHeight="true" outlineLevel="0" collapsed="false"/>
    <row r="1687" customFormat="false" ht="12.95" hidden="false" customHeight="true" outlineLevel="0" collapsed="false"/>
    <row r="1688" customFormat="false" ht="12.95" hidden="false" customHeight="true" outlineLevel="0" collapsed="false"/>
    <row r="1689" customFormat="false" ht="12.95" hidden="false" customHeight="true" outlineLevel="0" collapsed="false"/>
    <row r="1690" customFormat="false" ht="12.95" hidden="false" customHeight="true" outlineLevel="0" collapsed="false"/>
    <row r="1691" customFormat="false" ht="12.95" hidden="false" customHeight="true" outlineLevel="0" collapsed="false"/>
    <row r="1692" customFormat="false" ht="12.95" hidden="false" customHeight="true" outlineLevel="0" collapsed="false"/>
    <row r="1693" customFormat="false" ht="12.95" hidden="false" customHeight="true" outlineLevel="0" collapsed="false"/>
    <row r="1694" customFormat="false" ht="12.95" hidden="false" customHeight="true" outlineLevel="0" collapsed="false"/>
    <row r="1695" customFormat="false" ht="12.95" hidden="false" customHeight="true" outlineLevel="0" collapsed="false"/>
    <row r="1696" customFormat="false" ht="12.95" hidden="false" customHeight="true" outlineLevel="0" collapsed="false"/>
    <row r="1697" customFormat="false" ht="12.95" hidden="false" customHeight="true" outlineLevel="0" collapsed="false"/>
    <row r="1698" customFormat="false" ht="12.95" hidden="false" customHeight="true" outlineLevel="0" collapsed="false"/>
    <row r="1699" customFormat="false" ht="12.95" hidden="false" customHeight="true" outlineLevel="0" collapsed="false"/>
    <row r="1700" customFormat="false" ht="12.95" hidden="false" customHeight="true" outlineLevel="0" collapsed="false"/>
    <row r="1701" customFormat="false" ht="12.95" hidden="false" customHeight="true" outlineLevel="0" collapsed="false"/>
    <row r="1702" customFormat="false" ht="12.95" hidden="false" customHeight="true" outlineLevel="0" collapsed="false"/>
    <row r="1703" customFormat="false" ht="12.95" hidden="false" customHeight="true" outlineLevel="0" collapsed="false"/>
    <row r="1704" customFormat="false" ht="12.95" hidden="false" customHeight="true" outlineLevel="0" collapsed="false"/>
    <row r="1705" customFormat="false" ht="12.95" hidden="false" customHeight="true" outlineLevel="0" collapsed="false"/>
    <row r="1706" customFormat="false" ht="12.95" hidden="false" customHeight="true" outlineLevel="0" collapsed="false"/>
    <row r="1707" customFormat="false" ht="12.95" hidden="false" customHeight="true" outlineLevel="0" collapsed="false"/>
    <row r="1708" customFormat="false" ht="12.95" hidden="false" customHeight="true" outlineLevel="0" collapsed="false"/>
    <row r="1709" customFormat="false" ht="12.95" hidden="false" customHeight="true" outlineLevel="0" collapsed="false"/>
    <row r="1710" customFormat="false" ht="12.95" hidden="false" customHeight="true" outlineLevel="0" collapsed="false"/>
    <row r="1711" customFormat="false" ht="12.95" hidden="false" customHeight="true" outlineLevel="0" collapsed="false"/>
    <row r="1712" customFormat="false" ht="12.95" hidden="false" customHeight="true" outlineLevel="0" collapsed="false"/>
    <row r="1713" customFormat="false" ht="12.95" hidden="false" customHeight="true" outlineLevel="0" collapsed="false"/>
    <row r="1714" customFormat="false" ht="12.95" hidden="false" customHeight="true" outlineLevel="0" collapsed="false"/>
    <row r="1715" customFormat="false" ht="12.95" hidden="false" customHeight="true" outlineLevel="0" collapsed="false"/>
    <row r="1716" customFormat="false" ht="12.95" hidden="false" customHeight="true" outlineLevel="0" collapsed="false"/>
    <row r="1717" customFormat="false" ht="12.95" hidden="false" customHeight="true" outlineLevel="0" collapsed="false"/>
    <row r="1718" customFormat="false" ht="12.95" hidden="false" customHeight="true" outlineLevel="0" collapsed="false"/>
    <row r="1719" customFormat="false" ht="12.95" hidden="false" customHeight="true" outlineLevel="0" collapsed="false"/>
    <row r="1720" customFormat="false" ht="12.95" hidden="false" customHeight="true" outlineLevel="0" collapsed="false"/>
    <row r="1721" customFormat="false" ht="12.95" hidden="false" customHeight="true" outlineLevel="0" collapsed="false"/>
    <row r="1722" customFormat="false" ht="12.95" hidden="false" customHeight="true" outlineLevel="0" collapsed="false"/>
    <row r="1723" customFormat="false" ht="12.95" hidden="false" customHeight="true" outlineLevel="0" collapsed="false"/>
    <row r="1724" customFormat="false" ht="12.95" hidden="false" customHeight="true" outlineLevel="0" collapsed="false"/>
    <row r="1725" customFormat="false" ht="12.95" hidden="false" customHeight="true" outlineLevel="0" collapsed="false"/>
    <row r="1726" customFormat="false" ht="12.95" hidden="false" customHeight="true" outlineLevel="0" collapsed="false"/>
    <row r="1727" customFormat="false" ht="12.95" hidden="false" customHeight="true" outlineLevel="0" collapsed="false"/>
    <row r="1728" customFormat="false" ht="12.95" hidden="false" customHeight="true" outlineLevel="0" collapsed="false"/>
    <row r="1729" customFormat="false" ht="12.95" hidden="false" customHeight="true" outlineLevel="0" collapsed="false"/>
    <row r="1730" customFormat="false" ht="12.95" hidden="false" customHeight="true" outlineLevel="0" collapsed="false"/>
    <row r="1731" customFormat="false" ht="12.95" hidden="false" customHeight="true" outlineLevel="0" collapsed="false"/>
    <row r="1732" customFormat="false" ht="12.95" hidden="false" customHeight="true" outlineLevel="0" collapsed="false"/>
    <row r="1733" customFormat="false" ht="12.95" hidden="false" customHeight="true" outlineLevel="0" collapsed="false"/>
    <row r="1734" customFormat="false" ht="12.95" hidden="false" customHeight="true" outlineLevel="0" collapsed="false"/>
    <row r="1735" customFormat="false" ht="12.95" hidden="false" customHeight="true" outlineLevel="0" collapsed="false"/>
    <row r="1736" customFormat="false" ht="12.95" hidden="false" customHeight="true" outlineLevel="0" collapsed="false"/>
    <row r="1737" customFormat="false" ht="12.95" hidden="false" customHeight="true" outlineLevel="0" collapsed="false"/>
    <row r="1738" customFormat="false" ht="12.95" hidden="false" customHeight="true" outlineLevel="0" collapsed="false"/>
    <row r="1739" customFormat="false" ht="12.95" hidden="false" customHeight="true" outlineLevel="0" collapsed="false"/>
    <row r="1740" customFormat="false" ht="12.95" hidden="false" customHeight="true" outlineLevel="0" collapsed="false"/>
    <row r="1741" customFormat="false" ht="12.95" hidden="false" customHeight="true" outlineLevel="0" collapsed="false"/>
    <row r="1742" customFormat="false" ht="12.95" hidden="false" customHeight="true" outlineLevel="0" collapsed="false"/>
    <row r="1743" customFormat="false" ht="12.95" hidden="false" customHeight="true" outlineLevel="0" collapsed="false"/>
    <row r="1744" customFormat="false" ht="12.95" hidden="false" customHeight="true" outlineLevel="0" collapsed="false"/>
    <row r="1745" customFormat="false" ht="12.95" hidden="false" customHeight="true" outlineLevel="0" collapsed="false"/>
    <row r="1746" customFormat="false" ht="12.95" hidden="false" customHeight="true" outlineLevel="0" collapsed="false"/>
    <row r="1747" customFormat="false" ht="12.95" hidden="false" customHeight="true" outlineLevel="0" collapsed="false"/>
    <row r="1748" customFormat="false" ht="12.95" hidden="false" customHeight="true" outlineLevel="0" collapsed="false"/>
    <row r="1749" customFormat="false" ht="12.95" hidden="false" customHeight="true" outlineLevel="0" collapsed="false"/>
    <row r="1750" customFormat="false" ht="12.95" hidden="false" customHeight="true" outlineLevel="0" collapsed="false"/>
    <row r="1751" customFormat="false" ht="12.95" hidden="false" customHeight="true" outlineLevel="0" collapsed="false"/>
    <row r="1752" customFormat="false" ht="12.95" hidden="false" customHeight="true" outlineLevel="0" collapsed="false"/>
    <row r="1753" customFormat="false" ht="12.95" hidden="false" customHeight="true" outlineLevel="0" collapsed="false"/>
    <row r="1754" customFormat="false" ht="12.95" hidden="false" customHeight="true" outlineLevel="0" collapsed="false"/>
    <row r="1755" customFormat="false" ht="12.95" hidden="false" customHeight="true" outlineLevel="0" collapsed="false"/>
    <row r="1756" customFormat="false" ht="12.95" hidden="false" customHeight="true" outlineLevel="0" collapsed="false"/>
    <row r="1757" customFormat="false" ht="12.95" hidden="false" customHeight="true" outlineLevel="0" collapsed="false"/>
    <row r="1758" customFormat="false" ht="12.95" hidden="false" customHeight="true" outlineLevel="0" collapsed="false"/>
    <row r="1759" customFormat="false" ht="12.95" hidden="false" customHeight="true" outlineLevel="0" collapsed="false"/>
    <row r="1760" customFormat="false" ht="12.95" hidden="false" customHeight="true" outlineLevel="0" collapsed="false"/>
    <row r="1761" customFormat="false" ht="12.95" hidden="false" customHeight="true" outlineLevel="0" collapsed="false"/>
    <row r="1762" customFormat="false" ht="12.95" hidden="false" customHeight="true" outlineLevel="0" collapsed="false"/>
    <row r="1763" customFormat="false" ht="12.95" hidden="false" customHeight="true" outlineLevel="0" collapsed="false"/>
    <row r="1764" customFormat="false" ht="12.95" hidden="false" customHeight="true" outlineLevel="0" collapsed="false"/>
    <row r="1765" customFormat="false" ht="12.95" hidden="false" customHeight="true" outlineLevel="0" collapsed="false"/>
    <row r="1766" customFormat="false" ht="12.95" hidden="false" customHeight="true" outlineLevel="0" collapsed="false"/>
    <row r="1767" customFormat="false" ht="12.95" hidden="false" customHeight="true" outlineLevel="0" collapsed="false"/>
    <row r="1768" customFormat="false" ht="12.95" hidden="false" customHeight="true" outlineLevel="0" collapsed="false"/>
    <row r="1769" customFormat="false" ht="12.95" hidden="false" customHeight="true" outlineLevel="0" collapsed="false"/>
    <row r="1770" customFormat="false" ht="12.95" hidden="false" customHeight="true" outlineLevel="0" collapsed="false"/>
    <row r="1771" customFormat="false" ht="12.95" hidden="false" customHeight="true" outlineLevel="0" collapsed="false"/>
    <row r="1772" customFormat="false" ht="12.95" hidden="false" customHeight="true" outlineLevel="0" collapsed="false"/>
    <row r="1773" customFormat="false" ht="12.95" hidden="false" customHeight="true" outlineLevel="0" collapsed="false"/>
    <row r="1774" customFormat="false" ht="12.95" hidden="false" customHeight="true" outlineLevel="0" collapsed="false"/>
    <row r="1775" customFormat="false" ht="12.95" hidden="false" customHeight="true" outlineLevel="0" collapsed="false"/>
    <row r="1776" customFormat="false" ht="12.95" hidden="false" customHeight="true" outlineLevel="0" collapsed="false"/>
    <row r="1777" customFormat="false" ht="12.95" hidden="false" customHeight="true" outlineLevel="0" collapsed="false"/>
    <row r="1778" customFormat="false" ht="12.95" hidden="false" customHeight="true" outlineLevel="0" collapsed="false"/>
    <row r="1779" customFormat="false" ht="12.95" hidden="false" customHeight="true" outlineLevel="0" collapsed="false"/>
    <row r="1780" customFormat="false" ht="12.95" hidden="false" customHeight="true" outlineLevel="0" collapsed="false"/>
    <row r="1781" customFormat="false" ht="12.95" hidden="false" customHeight="true" outlineLevel="0" collapsed="false"/>
    <row r="1782" customFormat="false" ht="12.95" hidden="false" customHeight="true" outlineLevel="0" collapsed="false"/>
    <row r="1783" customFormat="false" ht="12.95" hidden="false" customHeight="true" outlineLevel="0" collapsed="false"/>
    <row r="1784" customFormat="false" ht="12.95" hidden="false" customHeight="true" outlineLevel="0" collapsed="false"/>
    <row r="1785" customFormat="false" ht="12.95" hidden="false" customHeight="true" outlineLevel="0" collapsed="false"/>
    <row r="1786" customFormat="false" ht="12.95" hidden="false" customHeight="true" outlineLevel="0" collapsed="false"/>
    <row r="1787" customFormat="false" ht="12.95" hidden="false" customHeight="true" outlineLevel="0" collapsed="false"/>
    <row r="1788" customFormat="false" ht="12.95" hidden="false" customHeight="true" outlineLevel="0" collapsed="false"/>
    <row r="1789" customFormat="false" ht="12.95" hidden="false" customHeight="true" outlineLevel="0" collapsed="false"/>
    <row r="1790" customFormat="false" ht="12.95" hidden="false" customHeight="true" outlineLevel="0" collapsed="false"/>
    <row r="1791" customFormat="false" ht="12.95" hidden="false" customHeight="true" outlineLevel="0" collapsed="false"/>
    <row r="1792" customFormat="false" ht="12.95" hidden="false" customHeight="true" outlineLevel="0" collapsed="false"/>
    <row r="1793" customFormat="false" ht="12.95" hidden="false" customHeight="true" outlineLevel="0" collapsed="false"/>
    <row r="1794" customFormat="false" ht="12.95" hidden="false" customHeight="true" outlineLevel="0" collapsed="false"/>
    <row r="1795" customFormat="false" ht="12.95" hidden="false" customHeight="true" outlineLevel="0" collapsed="false"/>
    <row r="1796" customFormat="false" ht="12.95" hidden="false" customHeight="true" outlineLevel="0" collapsed="false"/>
    <row r="1797" customFormat="false" ht="12.95" hidden="false" customHeight="true" outlineLevel="0" collapsed="false"/>
    <row r="1798" customFormat="false" ht="12.95" hidden="false" customHeight="true" outlineLevel="0" collapsed="false"/>
    <row r="1799" customFormat="false" ht="12.95" hidden="false" customHeight="true" outlineLevel="0" collapsed="false"/>
    <row r="1800" customFormat="false" ht="12.95" hidden="false" customHeight="true" outlineLevel="0" collapsed="false"/>
    <row r="1801" customFormat="false" ht="12.95" hidden="false" customHeight="true" outlineLevel="0" collapsed="false"/>
    <row r="1802" customFormat="false" ht="12.95" hidden="false" customHeight="true" outlineLevel="0" collapsed="false"/>
    <row r="1803" customFormat="false" ht="12.95" hidden="false" customHeight="true" outlineLevel="0" collapsed="false"/>
    <row r="1804" customFormat="false" ht="12.95" hidden="false" customHeight="true" outlineLevel="0" collapsed="false"/>
    <row r="1805" customFormat="false" ht="12.95" hidden="false" customHeight="true" outlineLevel="0" collapsed="false"/>
    <row r="1806" customFormat="false" ht="12.95" hidden="false" customHeight="true" outlineLevel="0" collapsed="false"/>
    <row r="1807" customFormat="false" ht="12.95" hidden="false" customHeight="true" outlineLevel="0" collapsed="false"/>
    <row r="1808" customFormat="false" ht="12.95" hidden="false" customHeight="true" outlineLevel="0" collapsed="false"/>
    <row r="1809" customFormat="false" ht="12.95" hidden="false" customHeight="true" outlineLevel="0" collapsed="false"/>
    <row r="1810" customFormat="false" ht="12.95" hidden="false" customHeight="true" outlineLevel="0" collapsed="false"/>
    <row r="1811" customFormat="false" ht="12.95" hidden="false" customHeight="true" outlineLevel="0" collapsed="false"/>
    <row r="1812" customFormat="false" ht="12.95" hidden="false" customHeight="true" outlineLevel="0" collapsed="false"/>
    <row r="1813" customFormat="false" ht="12.95" hidden="false" customHeight="true" outlineLevel="0" collapsed="false"/>
    <row r="1814" customFormat="false" ht="12.95" hidden="false" customHeight="true" outlineLevel="0" collapsed="false"/>
    <row r="1815" customFormat="false" ht="12.95" hidden="false" customHeight="true" outlineLevel="0" collapsed="false"/>
    <row r="1816" customFormat="false" ht="12.95" hidden="false" customHeight="true" outlineLevel="0" collapsed="false"/>
    <row r="1817" customFormat="false" ht="12.95" hidden="false" customHeight="true" outlineLevel="0" collapsed="false"/>
    <row r="1818" customFormat="false" ht="12.95" hidden="false" customHeight="true" outlineLevel="0" collapsed="false"/>
    <row r="1819" customFormat="false" ht="12.95" hidden="false" customHeight="true" outlineLevel="0" collapsed="false"/>
    <row r="1820" customFormat="false" ht="12.95" hidden="false" customHeight="true" outlineLevel="0" collapsed="false"/>
    <row r="1821" customFormat="false" ht="12.95" hidden="false" customHeight="true" outlineLevel="0" collapsed="false"/>
    <row r="1822" customFormat="false" ht="12.95" hidden="false" customHeight="true" outlineLevel="0" collapsed="false"/>
    <row r="1823" customFormat="false" ht="12.95" hidden="false" customHeight="true" outlineLevel="0" collapsed="false"/>
    <row r="1824" customFormat="false" ht="12.95" hidden="false" customHeight="true" outlineLevel="0" collapsed="false"/>
    <row r="1825" customFormat="false" ht="12.95" hidden="false" customHeight="true" outlineLevel="0" collapsed="false"/>
    <row r="1826" customFormat="false" ht="12.95" hidden="false" customHeight="true" outlineLevel="0" collapsed="false"/>
    <row r="1827" customFormat="false" ht="12.95" hidden="false" customHeight="true" outlineLevel="0" collapsed="false"/>
    <row r="1828" customFormat="false" ht="12.95" hidden="false" customHeight="true" outlineLevel="0" collapsed="false"/>
    <row r="1829" customFormat="false" ht="12.95" hidden="false" customHeight="true" outlineLevel="0" collapsed="false"/>
    <row r="1830" customFormat="false" ht="12.95" hidden="false" customHeight="true" outlineLevel="0" collapsed="false"/>
    <row r="1831" customFormat="false" ht="12.95" hidden="false" customHeight="true" outlineLevel="0" collapsed="false"/>
    <row r="1832" customFormat="false" ht="12.95" hidden="false" customHeight="true" outlineLevel="0" collapsed="false"/>
    <row r="1833" customFormat="false" ht="12.95" hidden="false" customHeight="true" outlineLevel="0" collapsed="false"/>
    <row r="1834" customFormat="false" ht="12.95" hidden="false" customHeight="true" outlineLevel="0" collapsed="false"/>
    <row r="1835" customFormat="false" ht="12.95" hidden="false" customHeight="true" outlineLevel="0" collapsed="false"/>
    <row r="1836" customFormat="false" ht="12.95" hidden="false" customHeight="true" outlineLevel="0" collapsed="false"/>
    <row r="1837" customFormat="false" ht="12.95" hidden="false" customHeight="true" outlineLevel="0" collapsed="false"/>
    <row r="1838" customFormat="false" ht="12.95" hidden="false" customHeight="true" outlineLevel="0" collapsed="false"/>
    <row r="1839" customFormat="false" ht="12.95" hidden="false" customHeight="true" outlineLevel="0" collapsed="false"/>
    <row r="1840" customFormat="false" ht="12.95" hidden="false" customHeight="true" outlineLevel="0" collapsed="false"/>
    <row r="1841" customFormat="false" ht="12.95" hidden="false" customHeight="true" outlineLevel="0" collapsed="false"/>
    <row r="1842" customFormat="false" ht="12.95" hidden="false" customHeight="true" outlineLevel="0" collapsed="false"/>
    <row r="1843" customFormat="false" ht="12.95" hidden="false" customHeight="true" outlineLevel="0" collapsed="false"/>
    <row r="1844" customFormat="false" ht="12.95" hidden="false" customHeight="true" outlineLevel="0" collapsed="false"/>
    <row r="1845" customFormat="false" ht="12.95" hidden="false" customHeight="true" outlineLevel="0" collapsed="false"/>
    <row r="1846" customFormat="false" ht="12.95" hidden="false" customHeight="true" outlineLevel="0" collapsed="false"/>
    <row r="1847" customFormat="false" ht="12.95" hidden="false" customHeight="true" outlineLevel="0" collapsed="false"/>
    <row r="1848" customFormat="false" ht="12.95" hidden="false" customHeight="true" outlineLevel="0" collapsed="false"/>
    <row r="1849" customFormat="false" ht="12.95" hidden="false" customHeight="true" outlineLevel="0" collapsed="false"/>
    <row r="1850" customFormat="false" ht="12.95" hidden="false" customHeight="true" outlineLevel="0" collapsed="false"/>
    <row r="1851" customFormat="false" ht="12.95" hidden="false" customHeight="true" outlineLevel="0" collapsed="false"/>
    <row r="1852" customFormat="false" ht="12.95" hidden="false" customHeight="true" outlineLevel="0" collapsed="false"/>
    <row r="1853" customFormat="false" ht="12.95" hidden="false" customHeight="true" outlineLevel="0" collapsed="false"/>
    <row r="1854" customFormat="false" ht="12.95" hidden="false" customHeight="true" outlineLevel="0" collapsed="false"/>
    <row r="1855" customFormat="false" ht="12.95" hidden="false" customHeight="true" outlineLevel="0" collapsed="false"/>
    <row r="1856" customFormat="false" ht="12.95" hidden="false" customHeight="true" outlineLevel="0" collapsed="false"/>
    <row r="1857" customFormat="false" ht="12.95" hidden="false" customHeight="true" outlineLevel="0" collapsed="false"/>
    <row r="1858" customFormat="false" ht="12.95" hidden="false" customHeight="true" outlineLevel="0" collapsed="false"/>
    <row r="1859" customFormat="false" ht="12.95" hidden="false" customHeight="true" outlineLevel="0" collapsed="false"/>
    <row r="1860" customFormat="false" ht="12.95" hidden="false" customHeight="true" outlineLevel="0" collapsed="false"/>
    <row r="1861" customFormat="false" ht="12.95" hidden="false" customHeight="true" outlineLevel="0" collapsed="false"/>
    <row r="1862" customFormat="false" ht="12.95" hidden="false" customHeight="true" outlineLevel="0" collapsed="false"/>
    <row r="1863" customFormat="false" ht="12.95" hidden="false" customHeight="true" outlineLevel="0" collapsed="false"/>
    <row r="1864" customFormat="false" ht="12.95" hidden="false" customHeight="true" outlineLevel="0" collapsed="false"/>
    <row r="1865" customFormat="false" ht="12.95" hidden="false" customHeight="true" outlineLevel="0" collapsed="false"/>
    <row r="1866" customFormat="false" ht="12.95" hidden="false" customHeight="true" outlineLevel="0" collapsed="false"/>
    <row r="1867" customFormat="false" ht="12.95" hidden="false" customHeight="true" outlineLevel="0" collapsed="false"/>
    <row r="1868" customFormat="false" ht="12.95" hidden="false" customHeight="true" outlineLevel="0" collapsed="false"/>
    <row r="1869" customFormat="false" ht="12.95" hidden="false" customHeight="true" outlineLevel="0" collapsed="false"/>
    <row r="1870" customFormat="false" ht="12.95" hidden="false" customHeight="true" outlineLevel="0" collapsed="false"/>
    <row r="1871" customFormat="false" ht="12.95" hidden="false" customHeight="true" outlineLevel="0" collapsed="false"/>
    <row r="1872" customFormat="false" ht="12.95" hidden="false" customHeight="true" outlineLevel="0" collapsed="false"/>
    <row r="1873" customFormat="false" ht="12.95" hidden="false" customHeight="true" outlineLevel="0" collapsed="false"/>
    <row r="1874" customFormat="false" ht="12.95" hidden="false" customHeight="true" outlineLevel="0" collapsed="false"/>
    <row r="1875" customFormat="false" ht="12.95" hidden="false" customHeight="true" outlineLevel="0" collapsed="false"/>
    <row r="1876" customFormat="false" ht="12.95" hidden="false" customHeight="true" outlineLevel="0" collapsed="false"/>
    <row r="1877" customFormat="false" ht="12.95" hidden="false" customHeight="true" outlineLevel="0" collapsed="false"/>
    <row r="1878" customFormat="false" ht="12.95" hidden="false" customHeight="true" outlineLevel="0" collapsed="false"/>
    <row r="1879" customFormat="false" ht="12.95" hidden="false" customHeight="true" outlineLevel="0" collapsed="false"/>
    <row r="1880" customFormat="false" ht="12.95" hidden="false" customHeight="true" outlineLevel="0" collapsed="false"/>
    <row r="1881" customFormat="false" ht="12.95" hidden="false" customHeight="true" outlineLevel="0" collapsed="false"/>
    <row r="1882" customFormat="false" ht="12.95" hidden="false" customHeight="true" outlineLevel="0" collapsed="false"/>
    <row r="1883" customFormat="false" ht="12.95" hidden="false" customHeight="true" outlineLevel="0" collapsed="false"/>
    <row r="1884" customFormat="false" ht="12.95" hidden="false" customHeight="true" outlineLevel="0" collapsed="false"/>
    <row r="1885" customFormat="false" ht="12.95" hidden="false" customHeight="true" outlineLevel="0" collapsed="false"/>
    <row r="1886" customFormat="false" ht="12.95" hidden="false" customHeight="true" outlineLevel="0" collapsed="false"/>
    <row r="1887" customFormat="false" ht="12.95" hidden="false" customHeight="true" outlineLevel="0" collapsed="false"/>
    <row r="1888" customFormat="false" ht="12.95" hidden="false" customHeight="true" outlineLevel="0" collapsed="false"/>
    <row r="1889" customFormat="false" ht="12.95" hidden="false" customHeight="true" outlineLevel="0" collapsed="false"/>
    <row r="1890" customFormat="false" ht="12.95" hidden="false" customHeight="true" outlineLevel="0" collapsed="false"/>
    <row r="1891" customFormat="false" ht="12.95" hidden="false" customHeight="true" outlineLevel="0" collapsed="false"/>
    <row r="1892" customFormat="false" ht="12.95" hidden="false" customHeight="true" outlineLevel="0" collapsed="false"/>
    <row r="1893" customFormat="false" ht="12.95" hidden="false" customHeight="true" outlineLevel="0" collapsed="false"/>
    <row r="1894" customFormat="false" ht="12.95" hidden="false" customHeight="true" outlineLevel="0" collapsed="false"/>
    <row r="1895" customFormat="false" ht="12.95" hidden="false" customHeight="true" outlineLevel="0" collapsed="false"/>
    <row r="1896" customFormat="false" ht="12.95" hidden="false" customHeight="true" outlineLevel="0" collapsed="false"/>
    <row r="1897" customFormat="false" ht="12.95" hidden="false" customHeight="true" outlineLevel="0" collapsed="false"/>
    <row r="1898" customFormat="false" ht="12.95" hidden="false" customHeight="true" outlineLevel="0" collapsed="false"/>
    <row r="1899" customFormat="false" ht="12.95" hidden="false" customHeight="true" outlineLevel="0" collapsed="false"/>
    <row r="1900" customFormat="false" ht="12.95" hidden="false" customHeight="true" outlineLevel="0" collapsed="false"/>
    <row r="1901" customFormat="false" ht="12.95" hidden="false" customHeight="true" outlineLevel="0" collapsed="false"/>
    <row r="1902" customFormat="false" ht="12.95" hidden="false" customHeight="true" outlineLevel="0" collapsed="false"/>
    <row r="1903" customFormat="false" ht="12.95" hidden="false" customHeight="true" outlineLevel="0" collapsed="false"/>
    <row r="1904" customFormat="false" ht="12.95" hidden="false" customHeight="true" outlineLevel="0" collapsed="false"/>
    <row r="1905" customFormat="false" ht="12.95" hidden="false" customHeight="true" outlineLevel="0" collapsed="false"/>
    <row r="1906" customFormat="false" ht="12.9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L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D10" activeCellId="0" sqref="AD10"/>
    </sheetView>
  </sheetViews>
  <sheetFormatPr defaultColWidth="9.328125" defaultRowHeight="15.75" customHeight="true" zeroHeight="false" outlineLevelRow="0" outlineLevelCol="0"/>
  <cols>
    <col collapsed="false" customWidth="false" hidden="false" outlineLevel="0" max="1" min="1" style="209" width="9.33"/>
    <col collapsed="false" customWidth="true" hidden="false" outlineLevel="0" max="2" min="2" style="209" width="3.82"/>
    <col collapsed="false" customWidth="true" hidden="false" outlineLevel="0" max="3" min="3" style="209" width="4.82"/>
    <col collapsed="false" customWidth="true" hidden="false" outlineLevel="0" max="4" min="4" style="209" width="13.82"/>
    <col collapsed="false" customWidth="true" hidden="false" outlineLevel="0" max="5" min="5" style="209" width="17.82"/>
    <col collapsed="false" customWidth="true" hidden="false" outlineLevel="0" max="6" min="6" style="210" width="15.65"/>
    <col collapsed="false" customWidth="true" hidden="false" outlineLevel="0" max="7" min="7" style="209" width="3.82"/>
    <col collapsed="false" customWidth="true" hidden="false" outlineLevel="0" max="8" min="8" style="211" width="15.65"/>
    <col collapsed="false" customWidth="true" hidden="false" outlineLevel="0" max="9" min="9" style="209" width="3.82"/>
    <col collapsed="false" customWidth="true" hidden="false" outlineLevel="0" max="10" min="10" style="211" width="15.65"/>
    <col collapsed="false" customWidth="true" hidden="false" outlineLevel="0" max="11" min="11" style="209" width="3.82"/>
    <col collapsed="false" customWidth="true" hidden="false" outlineLevel="0" max="12" min="12" style="211" width="15.65"/>
    <col collapsed="false" customWidth="true" hidden="false" outlineLevel="0" max="13" min="13" style="209" width="2.82"/>
    <col collapsed="false" customWidth="true" hidden="true" outlineLevel="0" max="14" min="14" style="210" width="15.65"/>
    <col collapsed="false" customWidth="true" hidden="true" outlineLevel="0" max="15" min="15" style="209" width="3.82"/>
    <col collapsed="false" customWidth="true" hidden="true" outlineLevel="0" max="16" min="16" style="211" width="15.65"/>
    <col collapsed="false" customWidth="true" hidden="true" outlineLevel="0" max="17" min="17" style="209" width="3.82"/>
    <col collapsed="false" customWidth="true" hidden="true" outlineLevel="0" max="18" min="18" style="211" width="15.65"/>
    <col collapsed="false" customWidth="true" hidden="true" outlineLevel="0" max="19" min="19" style="209" width="3.82"/>
    <col collapsed="false" customWidth="true" hidden="false" outlineLevel="0" max="20" min="20" style="211" width="15.65"/>
    <col collapsed="false" customWidth="true" hidden="false" outlineLevel="0" max="21" min="21" style="209" width="2.82"/>
    <col collapsed="false" customWidth="true" hidden="true" outlineLevel="0" max="22" min="22" style="210" width="15.65"/>
    <col collapsed="false" customWidth="true" hidden="true" outlineLevel="0" max="23" min="23" style="209" width="3.82"/>
    <col collapsed="false" customWidth="true" hidden="true" outlineLevel="0" max="24" min="24" style="211" width="15.65"/>
    <col collapsed="false" customWidth="true" hidden="true" outlineLevel="0" max="25" min="25" style="209" width="3.82"/>
    <col collapsed="false" customWidth="true" hidden="true" outlineLevel="0" max="26" min="26" style="211" width="15.65"/>
    <col collapsed="false" customWidth="true" hidden="true" outlineLevel="0" max="27" min="27" style="209" width="3.82"/>
    <col collapsed="false" customWidth="true" hidden="false" outlineLevel="0" max="28" min="28" style="211" width="15.65"/>
    <col collapsed="false" customWidth="true" hidden="false" outlineLevel="0" max="29" min="29" style="209" width="2.82"/>
    <col collapsed="false" customWidth="true" hidden="false" outlineLevel="0" max="30" min="30" style="210" width="15.65"/>
    <col collapsed="false" customWidth="true" hidden="false" outlineLevel="0" max="31" min="31" style="209" width="2.82"/>
    <col collapsed="false" customWidth="true" hidden="false" outlineLevel="0" max="32" min="32" style="211" width="15.65"/>
    <col collapsed="false" customWidth="true" hidden="false" outlineLevel="0" max="33" min="33" style="209" width="2.82"/>
    <col collapsed="false" customWidth="true" hidden="false" outlineLevel="0" max="34" min="34" style="211" width="15.65"/>
    <col collapsed="false" customWidth="true" hidden="false" outlineLevel="0" max="35" min="35" style="209" width="3.82"/>
    <col collapsed="false" customWidth="true" hidden="false" outlineLevel="0" max="36" min="36" style="211" width="15.65"/>
    <col collapsed="false" customWidth="true" hidden="false" outlineLevel="0" max="37" min="37" style="209" width="3.82"/>
    <col collapsed="false" customWidth="true" hidden="false" outlineLevel="0" max="38" min="38" style="211" width="15.65"/>
    <col collapsed="false" customWidth="false" hidden="false" outlineLevel="0" max="257" min="39" style="209" width="9.33"/>
  </cols>
  <sheetData>
    <row r="1" customFormat="false" ht="18" hidden="false" customHeight="false" outlineLevel="0" collapsed="false">
      <c r="B1" s="80" t="s">
        <v>45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customFormat="false" ht="15.75" hidden="false" customHeight="false" outlineLevel="0" collapsed="false">
      <c r="B2" s="81" t="s">
        <v>112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</row>
    <row r="3" customFormat="false" ht="15.75" hidden="false" customHeight="false" outlineLevel="0" collapsed="false">
      <c r="B3" s="81" t="s">
        <v>47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</row>
    <row r="4" customFormat="false" ht="15.75" hidden="false" customHeight="false" outlineLevel="0" collapsed="false">
      <c r="B4" s="212"/>
      <c r="D4" s="213"/>
      <c r="E4" s="212"/>
      <c r="F4" s="214"/>
      <c r="G4" s="212"/>
      <c r="H4" s="215"/>
      <c r="I4" s="212"/>
      <c r="J4" s="215"/>
      <c r="K4" s="212"/>
      <c r="L4" s="209"/>
      <c r="M4" s="212"/>
      <c r="N4" s="214"/>
      <c r="O4" s="212"/>
      <c r="P4" s="215"/>
      <c r="Q4" s="212"/>
      <c r="R4" s="215"/>
      <c r="S4" s="212"/>
      <c r="T4" s="213"/>
      <c r="U4" s="212"/>
      <c r="V4" s="214"/>
      <c r="W4" s="212"/>
      <c r="X4" s="215"/>
      <c r="Y4" s="212"/>
      <c r="Z4" s="215"/>
      <c r="AA4" s="212"/>
      <c r="AB4" s="213"/>
      <c r="AC4" s="212"/>
      <c r="AD4" s="214"/>
      <c r="AE4" s="212"/>
      <c r="AF4" s="215"/>
      <c r="AG4" s="212"/>
      <c r="AH4" s="215"/>
      <c r="AI4" s="212"/>
      <c r="AJ4" s="213"/>
      <c r="AK4" s="212"/>
      <c r="AL4" s="213" t="n">
        <f aca="true">NOW()</f>
        <v>45926.9148745814</v>
      </c>
    </row>
    <row r="5" customFormat="false" ht="15.75" hidden="false" customHeight="false" outlineLevel="0" collapsed="false">
      <c r="B5" s="212"/>
      <c r="D5" s="216"/>
      <c r="E5" s="212"/>
      <c r="F5" s="214"/>
      <c r="G5" s="217"/>
      <c r="H5" s="215"/>
      <c r="I5" s="217"/>
      <c r="J5" s="215"/>
      <c r="K5" s="217"/>
      <c r="L5" s="209"/>
      <c r="M5" s="212"/>
      <c r="N5" s="214"/>
      <c r="O5" s="218"/>
      <c r="P5" s="215"/>
      <c r="Q5" s="218"/>
      <c r="R5" s="215"/>
      <c r="S5" s="218"/>
      <c r="T5" s="216"/>
      <c r="U5" s="212"/>
      <c r="V5" s="214"/>
      <c r="W5" s="218"/>
      <c r="X5" s="215"/>
      <c r="Y5" s="218"/>
      <c r="Z5" s="215"/>
      <c r="AA5" s="218"/>
      <c r="AB5" s="216"/>
      <c r="AC5" s="212"/>
      <c r="AD5" s="214"/>
      <c r="AE5" s="218"/>
      <c r="AF5" s="215"/>
      <c r="AG5" s="217"/>
      <c r="AH5" s="215"/>
      <c r="AI5" s="217"/>
      <c r="AJ5" s="216"/>
      <c r="AK5" s="218"/>
      <c r="AL5" s="216" t="n">
        <f aca="true">NOW()</f>
        <v>45926.9148745816</v>
      </c>
    </row>
    <row r="6" customFormat="false" ht="15.75" hidden="false" customHeight="false" outlineLevel="0" collapsed="false">
      <c r="B6" s="219"/>
      <c r="C6" s="220"/>
      <c r="D6" s="220"/>
      <c r="E6" s="220"/>
      <c r="F6" s="221"/>
      <c r="G6" s="222"/>
      <c r="H6" s="223"/>
      <c r="I6" s="222"/>
      <c r="J6" s="223"/>
      <c r="K6" s="222"/>
      <c r="L6" s="223"/>
      <c r="M6" s="220"/>
      <c r="N6" s="221"/>
      <c r="O6" s="224"/>
      <c r="P6" s="223"/>
      <c r="Q6" s="224"/>
      <c r="R6" s="223"/>
      <c r="S6" s="224"/>
      <c r="T6" s="223"/>
      <c r="U6" s="220"/>
      <c r="V6" s="221"/>
      <c r="W6" s="224"/>
      <c r="X6" s="223"/>
      <c r="Y6" s="224"/>
      <c r="Z6" s="223"/>
      <c r="AA6" s="224"/>
      <c r="AB6" s="223"/>
      <c r="AC6" s="220"/>
      <c r="AD6" s="221"/>
      <c r="AE6" s="224"/>
      <c r="AF6" s="223"/>
      <c r="AG6" s="222"/>
      <c r="AH6" s="223"/>
      <c r="AI6" s="222"/>
      <c r="AJ6" s="223"/>
      <c r="AK6" s="224"/>
      <c r="AL6" s="225"/>
    </row>
    <row r="7" customFormat="false" ht="13.9" hidden="false" customHeight="true" outlineLevel="0" collapsed="false">
      <c r="B7" s="226" t="s">
        <v>64</v>
      </c>
      <c r="C7" s="226"/>
      <c r="D7" s="226"/>
      <c r="E7" s="226"/>
      <c r="F7" s="99" t="s">
        <v>49</v>
      </c>
      <c r="G7" s="227"/>
      <c r="H7" s="99" t="s">
        <v>50</v>
      </c>
      <c r="I7" s="227"/>
      <c r="J7" s="228" t="s">
        <v>51</v>
      </c>
      <c r="K7" s="227"/>
      <c r="L7" s="228" t="s">
        <v>113</v>
      </c>
      <c r="M7" s="229"/>
      <c r="N7" s="99" t="s">
        <v>52</v>
      </c>
      <c r="O7" s="227"/>
      <c r="P7" s="99" t="s">
        <v>53</v>
      </c>
      <c r="Q7" s="227"/>
      <c r="R7" s="228" t="s">
        <v>54</v>
      </c>
      <c r="S7" s="227"/>
      <c r="T7" s="228" t="s">
        <v>114</v>
      </c>
      <c r="U7" s="229"/>
      <c r="V7" s="99" t="s">
        <v>55</v>
      </c>
      <c r="W7" s="227"/>
      <c r="X7" s="99" t="s">
        <v>56</v>
      </c>
      <c r="Y7" s="227"/>
      <c r="Z7" s="228" t="s">
        <v>57</v>
      </c>
      <c r="AA7" s="227"/>
      <c r="AB7" s="228" t="s">
        <v>115</v>
      </c>
      <c r="AC7" s="229"/>
      <c r="AD7" s="99" t="s">
        <v>59</v>
      </c>
      <c r="AE7" s="227"/>
      <c r="AF7" s="99" t="s">
        <v>60</v>
      </c>
      <c r="AG7" s="227"/>
      <c r="AH7" s="228" t="s">
        <v>61</v>
      </c>
      <c r="AI7" s="227"/>
      <c r="AJ7" s="228" t="s">
        <v>116</v>
      </c>
      <c r="AK7" s="227"/>
      <c r="AL7" s="230" t="s">
        <v>63</v>
      </c>
    </row>
    <row r="8" customFormat="false" ht="13.9" hidden="true" customHeight="true" outlineLevel="0" collapsed="false">
      <c r="B8" s="226" t="s">
        <v>64</v>
      </c>
      <c r="C8" s="226"/>
      <c r="D8" s="226"/>
      <c r="E8" s="226"/>
      <c r="F8" s="99" t="s">
        <v>11</v>
      </c>
      <c r="G8" s="227"/>
      <c r="H8" s="99" t="s">
        <v>11</v>
      </c>
      <c r="I8" s="227"/>
      <c r="J8" s="99" t="s">
        <v>11</v>
      </c>
      <c r="K8" s="227"/>
      <c r="L8" s="231" t="s">
        <v>11</v>
      </c>
      <c r="M8" s="97"/>
      <c r="N8" s="99" t="s">
        <v>11</v>
      </c>
      <c r="O8" s="227"/>
      <c r="P8" s="99" t="s">
        <v>11</v>
      </c>
      <c r="Q8" s="227"/>
      <c r="R8" s="99" t="s">
        <v>11</v>
      </c>
      <c r="S8" s="227"/>
      <c r="T8" s="231" t="s">
        <v>11</v>
      </c>
      <c r="U8" s="97"/>
      <c r="V8" s="99" t="s">
        <v>11</v>
      </c>
      <c r="W8" s="227"/>
      <c r="X8" s="99" t="s">
        <v>11</v>
      </c>
      <c r="Y8" s="227"/>
      <c r="Z8" s="99" t="s">
        <v>11</v>
      </c>
      <c r="AA8" s="227"/>
      <c r="AB8" s="231" t="s">
        <v>11</v>
      </c>
      <c r="AC8" s="97"/>
      <c r="AD8" s="99" t="s">
        <v>11</v>
      </c>
      <c r="AE8" s="227"/>
      <c r="AF8" s="99" t="s">
        <v>11</v>
      </c>
      <c r="AG8" s="227"/>
      <c r="AH8" s="99" t="s">
        <v>11</v>
      </c>
      <c r="AI8" s="227"/>
      <c r="AJ8" s="231" t="s">
        <v>11</v>
      </c>
      <c r="AK8" s="232"/>
      <c r="AL8" s="231" t="s">
        <v>11</v>
      </c>
    </row>
    <row r="9" customFormat="false" ht="15.75" hidden="false" customHeight="false" outlineLevel="0" collapsed="false">
      <c r="B9" s="233" t="s">
        <v>65</v>
      </c>
      <c r="C9" s="234"/>
      <c r="D9" s="234"/>
      <c r="E9" s="234"/>
      <c r="F9" s="214"/>
      <c r="H9" s="235"/>
      <c r="J9" s="235"/>
      <c r="L9" s="215"/>
      <c r="M9" s="234"/>
      <c r="N9" s="214"/>
      <c r="P9" s="235"/>
      <c r="R9" s="235"/>
      <c r="T9" s="215"/>
      <c r="U9" s="234"/>
      <c r="V9" s="214"/>
      <c r="X9" s="235"/>
      <c r="Z9" s="235"/>
      <c r="AB9" s="215"/>
      <c r="AC9" s="234"/>
      <c r="AD9" s="214"/>
      <c r="AF9" s="235"/>
      <c r="AH9" s="235"/>
      <c r="AJ9" s="215"/>
      <c r="AL9" s="215"/>
    </row>
    <row r="10" customFormat="false" ht="15.75" hidden="false" customHeight="false" outlineLevel="0" collapsed="false">
      <c r="C10" s="102" t="s">
        <v>66</v>
      </c>
      <c r="D10" s="234"/>
      <c r="E10" s="236"/>
      <c r="F10" s="237" t="n">
        <f aca="false">9533+-F18</f>
        <v>9485</v>
      </c>
      <c r="G10" s="105"/>
      <c r="H10" s="108" t="n">
        <f aca="false">6058-H18</f>
        <v>5998</v>
      </c>
      <c r="I10" s="105"/>
      <c r="J10" s="108" t="n">
        <f aca="false">4165-J18</f>
        <v>4101</v>
      </c>
      <c r="K10" s="105"/>
      <c r="L10" s="237" t="n">
        <f aca="false">SUM(F10:K10)</f>
        <v>19584</v>
      </c>
      <c r="M10" s="236"/>
      <c r="N10" s="237" t="n">
        <f aca="false">4515-N18</f>
        <v>4466</v>
      </c>
      <c r="O10" s="105"/>
      <c r="P10" s="108" t="n">
        <f aca="false">8262-P18</f>
        <v>8211</v>
      </c>
      <c r="Q10" s="105"/>
      <c r="R10" s="108" t="n">
        <f aca="false">7516-R18+110</f>
        <v>7559</v>
      </c>
      <c r="S10" s="105"/>
      <c r="T10" s="237" t="n">
        <f aca="false">SUM(N10:S10)</f>
        <v>20236</v>
      </c>
      <c r="U10" s="236"/>
      <c r="V10" s="237" t="n">
        <f aca="false">4892-V18</f>
        <v>4835</v>
      </c>
      <c r="W10" s="105"/>
      <c r="X10" s="108" t="n">
        <f aca="false">5640-X18</f>
        <v>5581</v>
      </c>
      <c r="Y10" s="105"/>
      <c r="Z10" s="108" t="n">
        <f aca="false">5933+50+300+40-Z18</f>
        <v>6264</v>
      </c>
      <c r="AA10" s="105"/>
      <c r="AB10" s="108" t="n">
        <f aca="false">SUM(V10:AA10)</f>
        <v>16680</v>
      </c>
      <c r="AC10" s="236"/>
      <c r="AD10" s="237" t="n">
        <f aca="false">5159-AD18</f>
        <v>5099</v>
      </c>
      <c r="AE10" s="105"/>
      <c r="AF10" s="108" t="n">
        <f aca="false">8431-AF18</f>
        <v>8373</v>
      </c>
      <c r="AG10" s="105"/>
      <c r="AH10" s="108" t="n">
        <f aca="false">8355-AH18-1000</f>
        <v>7276</v>
      </c>
      <c r="AI10" s="238"/>
      <c r="AJ10" s="108" t="n">
        <f aca="false">SUM(AD10:AI10)</f>
        <v>20748</v>
      </c>
      <c r="AK10" s="105"/>
      <c r="AL10" s="237" t="n">
        <f aca="false">+T10+L10+AB10+AJ10</f>
        <v>77248</v>
      </c>
    </row>
    <row r="11" customFormat="false" ht="15.75" hidden="false" customHeight="false" outlineLevel="0" collapsed="false">
      <c r="C11" s="102" t="s">
        <v>67</v>
      </c>
      <c r="D11" s="234"/>
      <c r="E11" s="236"/>
      <c r="F11" s="239" t="n">
        <v>11402</v>
      </c>
      <c r="G11" s="105"/>
      <c r="H11" s="115" t="n">
        <v>10376</v>
      </c>
      <c r="I11" s="105"/>
      <c r="J11" s="115" t="n">
        <v>11863</v>
      </c>
      <c r="L11" s="240" t="n">
        <f aca="false">SUM(F11:K11)</f>
        <v>33641</v>
      </c>
      <c r="M11" s="236"/>
      <c r="N11" s="241" t="n">
        <v>10918</v>
      </c>
      <c r="O11" s="242"/>
      <c r="P11" s="243" t="n">
        <v>12397</v>
      </c>
      <c r="Q11" s="242"/>
      <c r="R11" s="243" t="n">
        <v>12117</v>
      </c>
      <c r="S11" s="244"/>
      <c r="T11" s="245" t="n">
        <f aca="false">SUM(N11:S11)</f>
        <v>35432</v>
      </c>
      <c r="U11" s="236"/>
      <c r="V11" s="241" t="n">
        <v>11631</v>
      </c>
      <c r="W11" s="242"/>
      <c r="X11" s="243" t="n">
        <v>10154</v>
      </c>
      <c r="Y11" s="242"/>
      <c r="Z11" s="243" t="n">
        <v>13572</v>
      </c>
      <c r="AA11" s="244"/>
      <c r="AB11" s="243" t="n">
        <f aca="false">SUM(V11:AA11)</f>
        <v>35357</v>
      </c>
      <c r="AC11" s="236"/>
      <c r="AD11" s="241" t="n">
        <v>10869</v>
      </c>
      <c r="AE11" s="242"/>
      <c r="AF11" s="243" t="n">
        <v>9412</v>
      </c>
      <c r="AG11" s="242"/>
      <c r="AH11" s="243" t="n">
        <f aca="false">12992-2000+1000</f>
        <v>11992</v>
      </c>
      <c r="AI11" s="238" t="s">
        <v>117</v>
      </c>
      <c r="AJ11" s="243" t="n">
        <f aca="false">SUM(AD11:AI11)</f>
        <v>32273</v>
      </c>
      <c r="AK11" s="244"/>
      <c r="AL11" s="245" t="n">
        <f aca="false">+T11+L11+AB11+AJ11</f>
        <v>136703</v>
      </c>
    </row>
    <row r="12" customFormat="false" ht="15.75" hidden="false" customHeight="false" outlineLevel="0" collapsed="false">
      <c r="C12" s="102" t="s">
        <v>68</v>
      </c>
      <c r="D12" s="234"/>
      <c r="E12" s="236"/>
      <c r="F12" s="239" t="n">
        <v>254</v>
      </c>
      <c r="G12" s="105"/>
      <c r="H12" s="115" t="n">
        <v>457</v>
      </c>
      <c r="I12" s="105"/>
      <c r="J12" s="115" t="n">
        <v>406</v>
      </c>
      <c r="L12" s="240" t="n">
        <f aca="false">SUM(F12:K12)</f>
        <v>1117</v>
      </c>
      <c r="M12" s="236"/>
      <c r="N12" s="241" t="n">
        <f aca="false">387+18</f>
        <v>405</v>
      </c>
      <c r="O12" s="242"/>
      <c r="P12" s="243" t="n">
        <v>413</v>
      </c>
      <c r="Q12" s="242"/>
      <c r="R12" s="243" t="n">
        <v>554</v>
      </c>
      <c r="S12" s="244"/>
      <c r="T12" s="245" t="n">
        <f aca="false">SUM(N12:S12)</f>
        <v>1372</v>
      </c>
      <c r="U12" s="236"/>
      <c r="V12" s="241" t="n">
        <v>496</v>
      </c>
      <c r="W12" s="242"/>
      <c r="X12" s="243" t="n">
        <v>402</v>
      </c>
      <c r="Y12" s="242"/>
      <c r="Z12" s="243" t="n">
        <v>476</v>
      </c>
      <c r="AA12" s="244"/>
      <c r="AB12" s="243" t="n">
        <f aca="false">SUM(V12:AA12)</f>
        <v>1374</v>
      </c>
      <c r="AC12" s="236"/>
      <c r="AD12" s="241" t="n">
        <v>684</v>
      </c>
      <c r="AE12" s="242"/>
      <c r="AF12" s="243" t="n">
        <f aca="false">1054-310</f>
        <v>744</v>
      </c>
      <c r="AG12" s="242"/>
      <c r="AH12" s="243" t="n">
        <v>754</v>
      </c>
      <c r="AI12" s="238" t="s">
        <v>117</v>
      </c>
      <c r="AJ12" s="243" t="n">
        <f aca="false">SUM(AD12:AI12)</f>
        <v>2182</v>
      </c>
      <c r="AK12" s="244"/>
      <c r="AL12" s="245" t="n">
        <f aca="false">+T12+L12+AB12+AJ12</f>
        <v>6045</v>
      </c>
    </row>
    <row r="13" customFormat="false" ht="15.75" hidden="false" customHeight="false" outlineLevel="0" collapsed="false">
      <c r="C13" s="102" t="s">
        <v>118</v>
      </c>
      <c r="D13" s="234"/>
      <c r="E13" s="234"/>
      <c r="F13" s="239" t="n">
        <v>289</v>
      </c>
      <c r="G13" s="105"/>
      <c r="H13" s="115" t="n">
        <v>522</v>
      </c>
      <c r="I13" s="105"/>
      <c r="J13" s="115" t="n">
        <v>553</v>
      </c>
      <c r="K13" s="105" t="s">
        <v>117</v>
      </c>
      <c r="L13" s="240" t="n">
        <f aca="false">SUM(F13:K13)</f>
        <v>1364</v>
      </c>
      <c r="M13" s="234"/>
      <c r="N13" s="241" t="n">
        <v>-280</v>
      </c>
      <c r="O13" s="242"/>
      <c r="P13" s="243" t="n">
        <v>635</v>
      </c>
      <c r="Q13" s="242"/>
      <c r="R13" s="243" t="n">
        <v>54</v>
      </c>
      <c r="S13" s="242" t="s">
        <v>117</v>
      </c>
      <c r="T13" s="245" t="n">
        <f aca="false">SUM(N13:S13)</f>
        <v>409</v>
      </c>
      <c r="U13" s="234"/>
      <c r="V13" s="241" t="n">
        <v>21</v>
      </c>
      <c r="W13" s="242"/>
      <c r="X13" s="243" t="n">
        <v>556</v>
      </c>
      <c r="Y13" s="242"/>
      <c r="Z13" s="243" t="n">
        <v>64</v>
      </c>
      <c r="AA13" s="242" t="s">
        <v>117</v>
      </c>
      <c r="AB13" s="243" t="n">
        <f aca="false">SUM(V13:AA13)</f>
        <v>641</v>
      </c>
      <c r="AC13" s="234"/>
      <c r="AD13" s="241" t="n">
        <v>1188</v>
      </c>
      <c r="AE13" s="242"/>
      <c r="AF13" s="243" t="n">
        <v>1261</v>
      </c>
      <c r="AG13" s="242"/>
      <c r="AH13" s="243" t="n">
        <v>550</v>
      </c>
      <c r="AI13" s="238"/>
      <c r="AJ13" s="243" t="n">
        <f aca="false">SUM(AD13:AI13)</f>
        <v>2999</v>
      </c>
      <c r="AK13" s="242"/>
      <c r="AL13" s="245" t="n">
        <f aca="false">+T13+L13+AB13+AJ13</f>
        <v>5413</v>
      </c>
    </row>
    <row r="14" customFormat="false" ht="15.75" hidden="false" customHeight="false" outlineLevel="0" collapsed="false">
      <c r="C14" s="102" t="s">
        <v>119</v>
      </c>
      <c r="D14" s="234"/>
      <c r="E14" s="236"/>
      <c r="F14" s="239" t="n">
        <v>626</v>
      </c>
      <c r="G14" s="105"/>
      <c r="H14" s="115" t="n">
        <v>756</v>
      </c>
      <c r="I14" s="105"/>
      <c r="J14" s="115" t="n">
        <v>852</v>
      </c>
      <c r="K14" s="105" t="s">
        <v>117</v>
      </c>
      <c r="L14" s="240" t="n">
        <f aca="false">SUM(F14:K14)</f>
        <v>2234</v>
      </c>
      <c r="M14" s="236"/>
      <c r="N14" s="241" t="n">
        <v>593</v>
      </c>
      <c r="O14" s="242"/>
      <c r="P14" s="243" t="n">
        <v>991</v>
      </c>
      <c r="Q14" s="242"/>
      <c r="R14" s="243" t="n">
        <v>822</v>
      </c>
      <c r="S14" s="242" t="s">
        <v>117</v>
      </c>
      <c r="T14" s="245" t="n">
        <f aca="false">SUM(N14:S14)</f>
        <v>2406</v>
      </c>
      <c r="U14" s="236"/>
      <c r="V14" s="241" t="n">
        <v>1154</v>
      </c>
      <c r="W14" s="242"/>
      <c r="X14" s="243" t="n">
        <v>1126</v>
      </c>
      <c r="Y14" s="242"/>
      <c r="Z14" s="243" t="n">
        <v>1176</v>
      </c>
      <c r="AA14" s="242" t="s">
        <v>117</v>
      </c>
      <c r="AB14" s="243" t="n">
        <f aca="false">SUM(V14:AA14)</f>
        <v>3456</v>
      </c>
      <c r="AC14" s="236"/>
      <c r="AD14" s="241" t="n">
        <v>1132</v>
      </c>
      <c r="AE14" s="242"/>
      <c r="AF14" s="243" t="n">
        <v>963</v>
      </c>
      <c r="AG14" s="242"/>
      <c r="AH14" s="243" t="n">
        <f aca="false">1904-400</f>
        <v>1504</v>
      </c>
      <c r="AI14" s="242" t="s">
        <v>117</v>
      </c>
      <c r="AJ14" s="243" t="n">
        <f aca="false">SUM(AD14:AI14)</f>
        <v>3599</v>
      </c>
      <c r="AK14" s="242"/>
      <c r="AL14" s="245" t="n">
        <f aca="false">+T14+L14+AB14+AJ14</f>
        <v>11695</v>
      </c>
    </row>
    <row r="15" customFormat="false" ht="15.75" hidden="false" customHeight="false" outlineLevel="0" collapsed="false">
      <c r="C15" s="102" t="s">
        <v>120</v>
      </c>
      <c r="D15" s="234"/>
      <c r="E15" s="236"/>
      <c r="F15" s="239" t="n">
        <v>-758</v>
      </c>
      <c r="G15" s="105"/>
      <c r="H15" s="115" t="n">
        <v>-2</v>
      </c>
      <c r="I15" s="105"/>
      <c r="J15" s="115" t="n">
        <f aca="false">-13</f>
        <v>-13</v>
      </c>
      <c r="K15" s="105"/>
      <c r="L15" s="240" t="n">
        <f aca="false">SUM(F15:K15)</f>
        <v>-773</v>
      </c>
      <c r="M15" s="236"/>
      <c r="N15" s="241" t="n">
        <v>-2</v>
      </c>
      <c r="O15" s="242"/>
      <c r="P15" s="243" t="n">
        <v>0</v>
      </c>
      <c r="Q15" s="242"/>
      <c r="R15" s="243" t="n">
        <v>2293</v>
      </c>
      <c r="S15" s="242"/>
      <c r="T15" s="245" t="n">
        <f aca="false">SUM(N15:S15)</f>
        <v>2291</v>
      </c>
      <c r="U15" s="236"/>
      <c r="V15" s="241" t="n">
        <v>269</v>
      </c>
      <c r="W15" s="242"/>
      <c r="X15" s="243" t="n">
        <v>0</v>
      </c>
      <c r="Y15" s="242"/>
      <c r="Z15" s="243" t="n">
        <v>0</v>
      </c>
      <c r="AA15" s="242"/>
      <c r="AB15" s="243" t="n">
        <f aca="false">SUM(V15:AA15)</f>
        <v>269</v>
      </c>
      <c r="AC15" s="236"/>
      <c r="AD15" s="241" t="n">
        <v>0</v>
      </c>
      <c r="AE15" s="242"/>
      <c r="AF15" s="243" t="n">
        <v>0</v>
      </c>
      <c r="AG15" s="242"/>
      <c r="AH15" s="243" t="n">
        <v>0</v>
      </c>
      <c r="AI15" s="242"/>
      <c r="AJ15" s="243" t="n">
        <f aca="false">SUM(AD15:AI15)</f>
        <v>0</v>
      </c>
      <c r="AK15" s="242"/>
      <c r="AL15" s="245" t="n">
        <f aca="false">+T15+L15+AB15+AJ15</f>
        <v>1787</v>
      </c>
    </row>
    <row r="16" customFormat="false" ht="15.75" hidden="false" customHeight="false" outlineLevel="0" collapsed="false">
      <c r="B16" s="233" t="s">
        <v>121</v>
      </c>
      <c r="C16" s="234"/>
      <c r="D16" s="234"/>
      <c r="E16" s="234"/>
      <c r="F16" s="214"/>
      <c r="G16" s="105"/>
      <c r="H16" s="238"/>
      <c r="I16" s="105"/>
      <c r="J16" s="238"/>
      <c r="L16" s="240"/>
      <c r="M16" s="234"/>
      <c r="N16" s="238"/>
      <c r="O16" s="242"/>
      <c r="P16" s="238"/>
      <c r="Q16" s="242"/>
      <c r="R16" s="238"/>
      <c r="S16" s="244"/>
      <c r="T16" s="245"/>
      <c r="U16" s="234"/>
      <c r="V16" s="238"/>
      <c r="W16" s="242"/>
      <c r="X16" s="238"/>
      <c r="Y16" s="242"/>
      <c r="Z16" s="238"/>
      <c r="AA16" s="244"/>
      <c r="AB16" s="238"/>
      <c r="AC16" s="234"/>
      <c r="AD16" s="238"/>
      <c r="AE16" s="242"/>
      <c r="AF16" s="238"/>
      <c r="AG16" s="242"/>
      <c r="AH16" s="238"/>
      <c r="AI16" s="244"/>
      <c r="AJ16" s="238"/>
      <c r="AK16" s="244"/>
      <c r="AL16" s="245"/>
    </row>
    <row r="17" customFormat="false" ht="15.75" hidden="false" customHeight="false" outlineLevel="0" collapsed="false">
      <c r="C17" s="102" t="s">
        <v>122</v>
      </c>
      <c r="D17" s="234"/>
      <c r="E17" s="236"/>
      <c r="F17" s="239" t="n">
        <v>162</v>
      </c>
      <c r="G17" s="105"/>
      <c r="H17" s="115" t="n">
        <v>420</v>
      </c>
      <c r="I17" s="105"/>
      <c r="J17" s="115" t="n">
        <v>355</v>
      </c>
      <c r="K17" s="105"/>
      <c r="L17" s="240" t="n">
        <f aca="false">SUM(F17:K17)</f>
        <v>937</v>
      </c>
      <c r="M17" s="236"/>
      <c r="N17" s="241" t="n">
        <v>-228</v>
      </c>
      <c r="O17" s="242"/>
      <c r="P17" s="243" t="n">
        <v>256</v>
      </c>
      <c r="Q17" s="242"/>
      <c r="R17" s="243" t="n">
        <v>187</v>
      </c>
      <c r="S17" s="242"/>
      <c r="T17" s="245" t="n">
        <f aca="false">SUM(N17:S17)</f>
        <v>215</v>
      </c>
      <c r="U17" s="236"/>
      <c r="V17" s="241" t="n">
        <v>574</v>
      </c>
      <c r="W17" s="242"/>
      <c r="X17" s="243" t="n">
        <v>1212</v>
      </c>
      <c r="Y17" s="242"/>
      <c r="Z17" s="243" t="n">
        <v>986</v>
      </c>
      <c r="AA17" s="242"/>
      <c r="AB17" s="243" t="n">
        <f aca="false">SUM(V17:AA17)</f>
        <v>2772</v>
      </c>
      <c r="AC17" s="236"/>
      <c r="AD17" s="241" t="n">
        <v>254</v>
      </c>
      <c r="AE17" s="242"/>
      <c r="AF17" s="243" t="n">
        <v>-122</v>
      </c>
      <c r="AG17" s="242"/>
      <c r="AH17" s="243" t="n">
        <v>-107</v>
      </c>
      <c r="AI17" s="242"/>
      <c r="AJ17" s="243" t="n">
        <f aca="false">SUM(AD17:AI17)</f>
        <v>25</v>
      </c>
      <c r="AK17" s="242"/>
      <c r="AL17" s="245" t="n">
        <f aca="false">+T17+L17+AB17+AJ17</f>
        <v>3949</v>
      </c>
    </row>
    <row r="18" customFormat="false" ht="15.75" hidden="false" customHeight="false" outlineLevel="0" collapsed="false">
      <c r="B18" s="233" t="s">
        <v>123</v>
      </c>
      <c r="C18" s="234"/>
      <c r="D18" s="234"/>
      <c r="E18" s="236"/>
      <c r="F18" s="246" t="n">
        <v>48</v>
      </c>
      <c r="G18" s="105"/>
      <c r="H18" s="99" t="n">
        <v>60</v>
      </c>
      <c r="I18" s="105"/>
      <c r="J18" s="99" t="n">
        <v>64</v>
      </c>
      <c r="L18" s="247" t="n">
        <f aca="false">SUM(F18:K18)</f>
        <v>172</v>
      </c>
      <c r="M18" s="236"/>
      <c r="N18" s="248" t="n">
        <v>49</v>
      </c>
      <c r="O18" s="242"/>
      <c r="P18" s="249" t="n">
        <v>51</v>
      </c>
      <c r="Q18" s="242"/>
      <c r="R18" s="249" t="n">
        <v>67</v>
      </c>
      <c r="S18" s="244"/>
      <c r="T18" s="250" t="n">
        <f aca="false">SUM(N18:S18)</f>
        <v>167</v>
      </c>
      <c r="U18" s="236"/>
      <c r="V18" s="248" t="n">
        <v>57</v>
      </c>
      <c r="W18" s="242"/>
      <c r="X18" s="249" t="n">
        <v>59</v>
      </c>
      <c r="Y18" s="242"/>
      <c r="Z18" s="249" t="n">
        <v>59</v>
      </c>
      <c r="AA18" s="244"/>
      <c r="AB18" s="249" t="n">
        <f aca="false">SUM(V18:AA18)</f>
        <v>175</v>
      </c>
      <c r="AC18" s="236"/>
      <c r="AD18" s="248" t="n">
        <v>60</v>
      </c>
      <c r="AE18" s="242"/>
      <c r="AF18" s="249" t="n">
        <v>58</v>
      </c>
      <c r="AG18" s="242"/>
      <c r="AH18" s="249" t="n">
        <v>79</v>
      </c>
      <c r="AI18" s="244"/>
      <c r="AJ18" s="249" t="n">
        <f aca="false">SUM(AD18:AI18)</f>
        <v>197</v>
      </c>
      <c r="AK18" s="244"/>
      <c r="AL18" s="249" t="n">
        <f aca="false">+T18+L18+AB18+AJ18</f>
        <v>711</v>
      </c>
    </row>
    <row r="19" customFormat="false" ht="15.75" hidden="false" customHeight="false" outlineLevel="0" collapsed="false">
      <c r="B19" s="233" t="s">
        <v>124</v>
      </c>
      <c r="C19" s="234"/>
      <c r="D19" s="234"/>
      <c r="E19" s="251"/>
      <c r="F19" s="252" t="n">
        <f aca="false">SUM(F10:F18)</f>
        <v>21508</v>
      </c>
      <c r="H19" s="252" t="n">
        <f aca="false">SUM(H10:H18)</f>
        <v>18587</v>
      </c>
      <c r="J19" s="252" t="n">
        <f aca="false">SUM(J10:J18)</f>
        <v>18181</v>
      </c>
      <c r="L19" s="252" t="n">
        <f aca="false">SUM(L10:L18)</f>
        <v>58276</v>
      </c>
      <c r="M19" s="251"/>
      <c r="N19" s="253" t="n">
        <f aca="false">SUM(N10:N18)</f>
        <v>15921</v>
      </c>
      <c r="O19" s="244"/>
      <c r="P19" s="253" t="n">
        <f aca="false">SUM(P10:P18)</f>
        <v>22954</v>
      </c>
      <c r="Q19" s="244"/>
      <c r="R19" s="253" t="n">
        <f aca="false">SUM(R10:R18)</f>
        <v>23653</v>
      </c>
      <c r="S19" s="244"/>
      <c r="T19" s="253" t="n">
        <f aca="false">SUM(T10:T18)</f>
        <v>62528</v>
      </c>
      <c r="U19" s="251"/>
      <c r="V19" s="253" t="n">
        <f aca="false">SUM(V10:V18)</f>
        <v>19037</v>
      </c>
      <c r="W19" s="244"/>
      <c r="X19" s="253" t="n">
        <f aca="false">SUM(X10:X18)</f>
        <v>19090</v>
      </c>
      <c r="Y19" s="244"/>
      <c r="Z19" s="253" t="n">
        <f aca="false">SUM(Z10:Z18)</f>
        <v>22597</v>
      </c>
      <c r="AA19" s="244"/>
      <c r="AB19" s="253" t="n">
        <f aca="false">SUM(AB10:AB18)</f>
        <v>60724</v>
      </c>
      <c r="AC19" s="251"/>
      <c r="AD19" s="253" t="n">
        <f aca="false">SUM(AD10:AD18)</f>
        <v>19286</v>
      </c>
      <c r="AE19" s="244"/>
      <c r="AF19" s="253" t="n">
        <f aca="false">SUM(AF10:AF18)</f>
        <v>20689</v>
      </c>
      <c r="AG19" s="244"/>
      <c r="AH19" s="253" t="n">
        <f aca="false">SUM(AH10:AH18)</f>
        <v>22048</v>
      </c>
      <c r="AI19" s="244"/>
      <c r="AJ19" s="253" t="n">
        <f aca="false">SUM(AJ10:AJ18)</f>
        <v>62023</v>
      </c>
      <c r="AK19" s="244"/>
      <c r="AL19" s="253" t="n">
        <f aca="false">SUM(AL10:AL18)</f>
        <v>243551</v>
      </c>
    </row>
    <row r="20" customFormat="false" ht="15.75" hidden="false" customHeight="false" outlineLevel="0" collapsed="false">
      <c r="B20" s="233"/>
      <c r="C20" s="234"/>
      <c r="D20" s="234"/>
      <c r="E20" s="251"/>
      <c r="F20" s="252"/>
      <c r="H20" s="252"/>
      <c r="J20" s="252"/>
      <c r="L20" s="252"/>
      <c r="M20" s="251"/>
      <c r="N20" s="253"/>
      <c r="O20" s="244"/>
      <c r="P20" s="253"/>
      <c r="Q20" s="244"/>
      <c r="R20" s="253"/>
      <c r="S20" s="244"/>
      <c r="T20" s="253"/>
      <c r="U20" s="251"/>
      <c r="V20" s="253"/>
      <c r="W20" s="244"/>
      <c r="X20" s="253"/>
      <c r="Y20" s="244"/>
      <c r="Z20" s="253"/>
      <c r="AA20" s="244"/>
      <c r="AB20" s="253"/>
      <c r="AC20" s="251"/>
      <c r="AD20" s="253"/>
      <c r="AE20" s="244"/>
      <c r="AF20" s="253"/>
      <c r="AG20" s="244"/>
      <c r="AH20" s="253"/>
      <c r="AI20" s="244"/>
      <c r="AJ20" s="253"/>
      <c r="AK20" s="244"/>
      <c r="AL20" s="253"/>
    </row>
    <row r="21" customFormat="false" ht="15.75" hidden="false" customHeight="false" outlineLevel="0" collapsed="false">
      <c r="B21" s="233" t="s">
        <v>125</v>
      </c>
      <c r="C21" s="234"/>
      <c r="D21" s="234"/>
      <c r="E21" s="251"/>
      <c r="F21" s="252"/>
      <c r="H21" s="252"/>
      <c r="J21" s="252"/>
      <c r="L21" s="252"/>
      <c r="M21" s="251"/>
      <c r="N21" s="253"/>
      <c r="O21" s="244"/>
      <c r="P21" s="253"/>
      <c r="Q21" s="244"/>
      <c r="R21" s="253"/>
      <c r="S21" s="244"/>
      <c r="T21" s="253"/>
      <c r="U21" s="251"/>
      <c r="V21" s="253"/>
      <c r="W21" s="244"/>
      <c r="X21" s="253"/>
      <c r="Y21" s="244"/>
      <c r="Z21" s="253"/>
      <c r="AA21" s="244"/>
      <c r="AB21" s="253"/>
      <c r="AC21" s="251"/>
      <c r="AD21" s="253"/>
      <c r="AE21" s="244"/>
      <c r="AF21" s="253"/>
      <c r="AG21" s="244"/>
      <c r="AH21" s="253"/>
      <c r="AI21" s="244"/>
      <c r="AJ21" s="253"/>
      <c r="AK21" s="244"/>
      <c r="AL21" s="253"/>
    </row>
    <row r="22" customFormat="false" ht="15.75" hidden="false" customHeight="false" outlineLevel="0" collapsed="false">
      <c r="B22" s="233"/>
      <c r="C22" s="102" t="s">
        <v>66</v>
      </c>
      <c r="D22" s="234"/>
      <c r="E22" s="251"/>
      <c r="F22" s="252" t="n">
        <v>-2975</v>
      </c>
      <c r="H22" s="115" t="n">
        <v>1333</v>
      </c>
      <c r="J22" s="115" t="n">
        <f aca="false">-322+140</f>
        <v>-182</v>
      </c>
      <c r="L22" s="240" t="n">
        <f aca="false">SUM(F22:K22)</f>
        <v>-1824</v>
      </c>
      <c r="M22" s="251"/>
      <c r="N22" s="253" t="n">
        <v>9</v>
      </c>
      <c r="O22" s="244"/>
      <c r="P22" s="243" t="n">
        <v>-242</v>
      </c>
      <c r="Q22" s="244"/>
      <c r="R22" s="243" t="n">
        <v>-251</v>
      </c>
      <c r="S22" s="244"/>
      <c r="T22" s="245" t="n">
        <f aca="false">SUM(N22:S22)</f>
        <v>-484</v>
      </c>
      <c r="U22" s="251"/>
      <c r="V22" s="253" t="n">
        <v>55</v>
      </c>
      <c r="W22" s="244"/>
      <c r="X22" s="243" t="n">
        <v>193</v>
      </c>
      <c r="Y22" s="244"/>
      <c r="Z22" s="243" t="n">
        <v>-353</v>
      </c>
      <c r="AA22" s="244"/>
      <c r="AB22" s="243" t="n">
        <f aca="false">SUM(V22:AA22)</f>
        <v>-105</v>
      </c>
      <c r="AC22" s="251"/>
      <c r="AD22" s="253" t="n">
        <v>416</v>
      </c>
      <c r="AE22" s="244"/>
      <c r="AF22" s="243" t="n">
        <v>-102</v>
      </c>
      <c r="AG22" s="244"/>
      <c r="AH22" s="243" t="n">
        <v>-506</v>
      </c>
      <c r="AI22" s="244"/>
      <c r="AJ22" s="243" t="n">
        <f aca="false">SUM(AD22:AI22)</f>
        <v>-192</v>
      </c>
      <c r="AK22" s="244"/>
      <c r="AL22" s="245" t="n">
        <f aca="false">+T22+L22+AB22+AJ22</f>
        <v>-2605</v>
      </c>
    </row>
    <row r="23" customFormat="false" ht="15.75" hidden="false" customHeight="false" outlineLevel="0" collapsed="false">
      <c r="B23" s="233"/>
      <c r="C23" s="102" t="s">
        <v>68</v>
      </c>
      <c r="D23" s="234"/>
      <c r="E23" s="251"/>
      <c r="F23" s="252" t="n">
        <v>41</v>
      </c>
      <c r="H23" s="115" t="n">
        <v>-14</v>
      </c>
      <c r="J23" s="115" t="n">
        <v>-6</v>
      </c>
      <c r="L23" s="240" t="n">
        <f aca="false">SUM(F23:K23)</f>
        <v>21</v>
      </c>
      <c r="M23" s="251"/>
      <c r="N23" s="253" t="n">
        <v>-18</v>
      </c>
      <c r="O23" s="244"/>
      <c r="P23" s="243" t="n">
        <v>-37</v>
      </c>
      <c r="Q23" s="244"/>
      <c r="R23" s="243" t="n">
        <v>-14</v>
      </c>
      <c r="S23" s="244"/>
      <c r="T23" s="245" t="n">
        <f aca="false">SUM(N23:S23)</f>
        <v>-69</v>
      </c>
      <c r="U23" s="251"/>
      <c r="V23" s="253" t="n">
        <v>5</v>
      </c>
      <c r="W23" s="244"/>
      <c r="X23" s="243" t="n">
        <v>-22</v>
      </c>
      <c r="Y23" s="244"/>
      <c r="Z23" s="243" t="n">
        <v>18</v>
      </c>
      <c r="AA23" s="244"/>
      <c r="AB23" s="243" t="n">
        <f aca="false">SUM(V23:AA23)</f>
        <v>1</v>
      </c>
      <c r="AC23" s="251"/>
      <c r="AD23" s="253" t="n">
        <v>34</v>
      </c>
      <c r="AE23" s="244"/>
      <c r="AF23" s="243" t="n">
        <v>-16</v>
      </c>
      <c r="AG23" s="244"/>
      <c r="AH23" s="243" t="n">
        <v>-20</v>
      </c>
      <c r="AI23" s="244"/>
      <c r="AJ23" s="243" t="n">
        <f aca="false">SUM(AD23:AI23)</f>
        <v>-2</v>
      </c>
      <c r="AK23" s="244"/>
      <c r="AL23" s="245" t="n">
        <f aca="false">+T23+L23+AB23+AJ23</f>
        <v>-49</v>
      </c>
    </row>
    <row r="24" customFormat="false" ht="15.75" hidden="false" customHeight="false" outlineLevel="0" collapsed="false">
      <c r="B24" s="233"/>
      <c r="C24" s="102" t="s">
        <v>120</v>
      </c>
      <c r="D24" s="234"/>
      <c r="E24" s="251"/>
      <c r="F24" s="252" t="n">
        <v>428</v>
      </c>
      <c r="H24" s="115" t="n">
        <v>-6</v>
      </c>
      <c r="J24" s="115" t="n">
        <v>1</v>
      </c>
      <c r="L24" s="240" t="n">
        <f aca="false">SUM(F24:K24)</f>
        <v>423</v>
      </c>
      <c r="M24" s="251"/>
      <c r="N24" s="253" t="n">
        <v>0</v>
      </c>
      <c r="O24" s="244"/>
      <c r="P24" s="243" t="n">
        <v>0</v>
      </c>
      <c r="Q24" s="244"/>
      <c r="R24" s="243" t="n">
        <v>0</v>
      </c>
      <c r="S24" s="244"/>
      <c r="T24" s="245" t="n">
        <f aca="false">SUM(N24:S24)</f>
        <v>0</v>
      </c>
      <c r="U24" s="251"/>
      <c r="V24" s="253" t="n">
        <v>0</v>
      </c>
      <c r="W24" s="244"/>
      <c r="X24" s="243" t="n">
        <v>0</v>
      </c>
      <c r="Y24" s="244"/>
      <c r="Z24" s="243" t="n">
        <v>-1181</v>
      </c>
      <c r="AA24" s="244"/>
      <c r="AB24" s="243" t="n">
        <f aca="false">SUM(V24:AA24)</f>
        <v>-1181</v>
      </c>
      <c r="AC24" s="251"/>
      <c r="AD24" s="253" t="n">
        <v>0</v>
      </c>
      <c r="AE24" s="244"/>
      <c r="AF24" s="243" t="n">
        <v>0</v>
      </c>
      <c r="AG24" s="244"/>
      <c r="AH24" s="243" t="n">
        <v>0</v>
      </c>
      <c r="AI24" s="244"/>
      <c r="AJ24" s="243" t="n">
        <f aca="false">SUM(AD24:AI24)</f>
        <v>0</v>
      </c>
      <c r="AK24" s="244"/>
      <c r="AL24" s="245" t="n">
        <f aca="false">+T24+L24+AB24+AJ24</f>
        <v>-758</v>
      </c>
    </row>
    <row r="25" customFormat="false" ht="15.75" hidden="false" customHeight="false" outlineLevel="0" collapsed="false">
      <c r="B25" s="233"/>
      <c r="C25" s="102" t="s">
        <v>122</v>
      </c>
      <c r="D25" s="234"/>
      <c r="E25" s="251"/>
      <c r="F25" s="254" t="n">
        <v>-255</v>
      </c>
      <c r="H25" s="99" t="n">
        <v>195</v>
      </c>
      <c r="J25" s="99" t="n">
        <v>-372</v>
      </c>
      <c r="L25" s="247" t="n">
        <f aca="false">SUM(F25:K25)</f>
        <v>-432</v>
      </c>
      <c r="M25" s="251"/>
      <c r="N25" s="255" t="n">
        <v>229</v>
      </c>
      <c r="O25" s="244"/>
      <c r="P25" s="255" t="n">
        <v>-148</v>
      </c>
      <c r="Q25" s="244"/>
      <c r="R25" s="249" t="n">
        <v>543</v>
      </c>
      <c r="S25" s="244"/>
      <c r="T25" s="250" t="n">
        <f aca="false">SUM(N25:S25)</f>
        <v>624</v>
      </c>
      <c r="U25" s="251"/>
      <c r="V25" s="255" t="n">
        <v>-561</v>
      </c>
      <c r="W25" s="244"/>
      <c r="X25" s="255" t="n">
        <v>931</v>
      </c>
      <c r="Y25" s="244"/>
      <c r="Z25" s="249" t="n">
        <v>-914</v>
      </c>
      <c r="AA25" s="244"/>
      <c r="AB25" s="249" t="n">
        <f aca="false">SUM(V25:AA25)</f>
        <v>-544</v>
      </c>
      <c r="AC25" s="251"/>
      <c r="AD25" s="255" t="n">
        <v>-50</v>
      </c>
      <c r="AE25" s="244"/>
      <c r="AF25" s="255" t="n">
        <v>1</v>
      </c>
      <c r="AG25" s="244"/>
      <c r="AH25" s="249" t="n">
        <v>177</v>
      </c>
      <c r="AI25" s="244"/>
      <c r="AJ25" s="249" t="n">
        <f aca="false">SUM(AD25:AI25)</f>
        <v>128</v>
      </c>
      <c r="AK25" s="244"/>
      <c r="AL25" s="249" t="n">
        <f aca="false">+T25+L25+AB25+AJ25</f>
        <v>-224</v>
      </c>
    </row>
    <row r="26" customFormat="false" ht="15.75" hidden="false" customHeight="false" outlineLevel="0" collapsed="false">
      <c r="B26" s="233" t="s">
        <v>126</v>
      </c>
      <c r="C26" s="102"/>
      <c r="D26" s="234"/>
      <c r="E26" s="251"/>
      <c r="F26" s="252" t="n">
        <f aca="false">SUM(F22:F25)</f>
        <v>-2761</v>
      </c>
      <c r="H26" s="88" t="n">
        <f aca="false">SUM(H22:H25)</f>
        <v>1508</v>
      </c>
      <c r="J26" s="88" t="n">
        <f aca="false">SUM(J22:J25)</f>
        <v>-559</v>
      </c>
      <c r="L26" s="253" t="n">
        <f aca="false">SUM(L22:L25)</f>
        <v>-1812</v>
      </c>
      <c r="M26" s="251"/>
      <c r="N26" s="253" t="n">
        <f aca="false">SUM(N22:N25)</f>
        <v>220</v>
      </c>
      <c r="O26" s="244"/>
      <c r="P26" s="256" t="n">
        <f aca="false">SUM(P22:P25)</f>
        <v>-427</v>
      </c>
      <c r="Q26" s="244"/>
      <c r="R26" s="256" t="n">
        <f aca="false">SUM(R22:R25)</f>
        <v>278</v>
      </c>
      <c r="S26" s="244"/>
      <c r="T26" s="253" t="n">
        <f aca="false">SUM(T22:T25)</f>
        <v>71</v>
      </c>
      <c r="U26" s="251"/>
      <c r="V26" s="253" t="n">
        <f aca="false">SUM(V22:V25)</f>
        <v>-501</v>
      </c>
      <c r="W26" s="244"/>
      <c r="X26" s="256" t="n">
        <f aca="false">SUM(X22:X25)</f>
        <v>1102</v>
      </c>
      <c r="Y26" s="244"/>
      <c r="Z26" s="256" t="n">
        <f aca="false">SUM(Z22:Z25)</f>
        <v>-2430</v>
      </c>
      <c r="AA26" s="244"/>
      <c r="AB26" s="256" t="n">
        <f aca="false">SUM(AB22:AB25)</f>
        <v>-1829</v>
      </c>
      <c r="AC26" s="251"/>
      <c r="AD26" s="253" t="n">
        <f aca="false">SUM(AD22:AD25)</f>
        <v>400</v>
      </c>
      <c r="AE26" s="244"/>
      <c r="AF26" s="256" t="n">
        <f aca="false">SUM(AF22:AF25)</f>
        <v>-117</v>
      </c>
      <c r="AG26" s="244"/>
      <c r="AH26" s="256" t="n">
        <f aca="false">SUM(AH22:AH25)</f>
        <v>-349</v>
      </c>
      <c r="AI26" s="244"/>
      <c r="AJ26" s="256" t="n">
        <f aca="false">SUM(AJ22:AJ25)</f>
        <v>-66</v>
      </c>
      <c r="AK26" s="244"/>
      <c r="AL26" s="253" t="n">
        <f aca="false">SUM(AL22:AL25)</f>
        <v>-3636</v>
      </c>
    </row>
    <row r="27" customFormat="false" ht="15.75" hidden="false" customHeight="false" outlineLevel="0" collapsed="false">
      <c r="B27" s="233"/>
      <c r="C27" s="102"/>
      <c r="D27" s="234"/>
      <c r="E27" s="251"/>
      <c r="F27" s="252"/>
      <c r="H27" s="88"/>
      <c r="J27" s="88"/>
      <c r="L27" s="253"/>
      <c r="M27" s="251"/>
      <c r="N27" s="253"/>
      <c r="O27" s="244"/>
      <c r="P27" s="256"/>
      <c r="Q27" s="244"/>
      <c r="R27" s="256"/>
      <c r="S27" s="244"/>
      <c r="T27" s="253"/>
      <c r="U27" s="251"/>
      <c r="V27" s="253"/>
      <c r="W27" s="244"/>
      <c r="X27" s="256"/>
      <c r="Y27" s="244"/>
      <c r="Z27" s="256"/>
      <c r="AA27" s="244"/>
      <c r="AB27" s="253"/>
      <c r="AC27" s="251"/>
      <c r="AD27" s="253"/>
      <c r="AE27" s="244"/>
      <c r="AF27" s="256"/>
      <c r="AG27" s="244"/>
      <c r="AH27" s="256"/>
      <c r="AI27" s="244"/>
      <c r="AJ27" s="253"/>
      <c r="AK27" s="244"/>
      <c r="AL27" s="253"/>
    </row>
    <row r="28" customFormat="false" ht="15.75" hidden="false" customHeight="false" outlineLevel="0" collapsed="false">
      <c r="B28" s="233" t="s">
        <v>73</v>
      </c>
      <c r="C28" s="234"/>
      <c r="D28" s="234"/>
      <c r="E28" s="251"/>
      <c r="F28" s="257" t="n">
        <f aca="false">+F19+F26</f>
        <v>18747</v>
      </c>
      <c r="H28" s="257" t="n">
        <f aca="false">+H19+H26</f>
        <v>20095</v>
      </c>
      <c r="J28" s="257" t="n">
        <f aca="false">+J19+J26</f>
        <v>17622</v>
      </c>
      <c r="L28" s="257" t="n">
        <f aca="false">+L19+L26</f>
        <v>56464</v>
      </c>
      <c r="N28" s="257" t="n">
        <f aca="false">+N19+N26</f>
        <v>16141</v>
      </c>
      <c r="P28" s="257" t="n">
        <f aca="false">+P19+P26</f>
        <v>22527</v>
      </c>
      <c r="R28" s="257" t="n">
        <f aca="false">+R19+R26</f>
        <v>23931</v>
      </c>
      <c r="T28" s="257" t="n">
        <f aca="false">+T19+T26</f>
        <v>62599</v>
      </c>
      <c r="V28" s="257" t="n">
        <f aca="false">+V19+V26</f>
        <v>18536</v>
      </c>
      <c r="X28" s="257" t="n">
        <f aca="false">+X19+X26</f>
        <v>20192</v>
      </c>
      <c r="Z28" s="257" t="n">
        <f aca="false">+Z19+Z26</f>
        <v>20167</v>
      </c>
      <c r="AB28" s="257" t="n">
        <f aca="false">+AB19+AB26</f>
        <v>58895</v>
      </c>
      <c r="AD28" s="257" t="n">
        <f aca="false">+AD19+AD26</f>
        <v>19686</v>
      </c>
      <c r="AF28" s="257" t="n">
        <f aca="false">+AF19+AF26</f>
        <v>20572</v>
      </c>
      <c r="AH28" s="257" t="n">
        <f aca="false">+AH19+AH26</f>
        <v>21699</v>
      </c>
      <c r="AJ28" s="257" t="n">
        <f aca="false">+AJ19+AJ26</f>
        <v>61957</v>
      </c>
      <c r="AL28" s="257" t="n">
        <f aca="false">+AL19+AL26</f>
        <v>239915</v>
      </c>
    </row>
    <row r="29" customFormat="false" ht="15.75" hidden="false" customHeight="false" outlineLevel="0" collapsed="false">
      <c r="B29" s="233"/>
      <c r="C29" s="234"/>
      <c r="D29" s="234"/>
      <c r="E29" s="251"/>
      <c r="F29" s="252"/>
      <c r="H29" s="252"/>
      <c r="J29" s="252"/>
      <c r="L29" s="252"/>
      <c r="M29" s="251"/>
      <c r="N29" s="253"/>
      <c r="O29" s="244"/>
      <c r="P29" s="253"/>
      <c r="Q29" s="244"/>
      <c r="R29" s="253"/>
      <c r="S29" s="244"/>
      <c r="T29" s="253"/>
      <c r="U29" s="251"/>
      <c r="V29" s="253"/>
      <c r="W29" s="244"/>
      <c r="X29" s="253"/>
      <c r="Y29" s="244"/>
      <c r="Z29" s="253"/>
      <c r="AA29" s="244"/>
      <c r="AB29" s="253"/>
      <c r="AC29" s="251"/>
      <c r="AD29" s="253"/>
      <c r="AE29" s="244"/>
      <c r="AF29" s="253"/>
      <c r="AG29" s="244"/>
      <c r="AH29" s="253"/>
      <c r="AI29" s="244"/>
      <c r="AJ29" s="253"/>
      <c r="AK29" s="244"/>
      <c r="AL29" s="253"/>
    </row>
    <row r="30" customFormat="false" ht="15.75" hidden="false" customHeight="false" outlineLevel="0" collapsed="false">
      <c r="B30" s="233" t="s">
        <v>74</v>
      </c>
      <c r="C30" s="234"/>
      <c r="D30" s="234"/>
      <c r="E30" s="251"/>
      <c r="F30" s="214"/>
      <c r="H30" s="235"/>
      <c r="J30" s="235"/>
      <c r="L30" s="235"/>
      <c r="M30" s="251"/>
      <c r="N30" s="238"/>
      <c r="O30" s="244"/>
      <c r="P30" s="238"/>
      <c r="Q30" s="244"/>
      <c r="R30" s="238"/>
      <c r="S30" s="244"/>
      <c r="T30" s="238"/>
      <c r="U30" s="251"/>
      <c r="V30" s="238"/>
      <c r="W30" s="244"/>
      <c r="X30" s="238"/>
      <c r="Y30" s="244"/>
      <c r="Z30" s="238"/>
      <c r="AA30" s="244"/>
      <c r="AB30" s="238"/>
      <c r="AC30" s="251"/>
      <c r="AD30" s="238"/>
      <c r="AE30" s="244"/>
      <c r="AF30" s="238"/>
      <c r="AG30" s="244"/>
      <c r="AH30" s="238"/>
      <c r="AI30" s="244"/>
      <c r="AJ30" s="238"/>
      <c r="AK30" s="244"/>
      <c r="AL30" s="238"/>
    </row>
    <row r="31" customFormat="false" ht="15.75" hidden="false" customHeight="false" outlineLevel="0" collapsed="false">
      <c r="B31" s="234"/>
      <c r="C31" s="234" t="s">
        <v>127</v>
      </c>
      <c r="D31" s="234"/>
      <c r="E31" s="251"/>
      <c r="F31" s="240" t="n">
        <f aca="false">14408-2768</f>
        <v>11640</v>
      </c>
      <c r="G31" s="105"/>
      <c r="H31" s="240" t="n">
        <f aca="false">13244-500</f>
        <v>12744</v>
      </c>
      <c r="I31" s="105"/>
      <c r="J31" s="240" t="n">
        <f aca="false">13377-211-500+450</f>
        <v>13116</v>
      </c>
      <c r="K31" s="74"/>
      <c r="L31" s="240" t="n">
        <f aca="false">SUM(F31:K31)</f>
        <v>37500</v>
      </c>
      <c r="M31" s="251"/>
      <c r="N31" s="245" t="n">
        <v>12460</v>
      </c>
      <c r="O31" s="242"/>
      <c r="P31" s="245" t="n">
        <v>14220</v>
      </c>
      <c r="Q31" s="242"/>
      <c r="R31" s="245" t="n">
        <f aca="false">13737+750</f>
        <v>14487</v>
      </c>
      <c r="S31" s="258"/>
      <c r="T31" s="245" t="n">
        <f aca="false">SUM(N31:S31)</f>
        <v>41167</v>
      </c>
      <c r="U31" s="251"/>
      <c r="V31" s="245" t="n">
        <v>13885</v>
      </c>
      <c r="W31" s="242"/>
      <c r="X31" s="245" t="n">
        <v>14048</v>
      </c>
      <c r="Y31" s="242"/>
      <c r="Z31" s="245" t="n">
        <f aca="false">12784-500</f>
        <v>12284</v>
      </c>
      <c r="AA31" s="258"/>
      <c r="AB31" s="245" t="n">
        <f aca="false">SUM(V31:AA31)</f>
        <v>40217</v>
      </c>
      <c r="AC31" s="251"/>
      <c r="AD31" s="245" t="n">
        <f aca="false">+'IncomeSum2000-MFR'!AD38</f>
        <v>14295</v>
      </c>
      <c r="AE31" s="242"/>
      <c r="AF31" s="245" t="n">
        <f aca="false">+'IncomeSum2000-MFR'!AF38</f>
        <v>13003</v>
      </c>
      <c r="AG31" s="242"/>
      <c r="AH31" s="245" t="n">
        <f aca="false">+'IncomeSum2000-MFR'!AH38</f>
        <v>14908</v>
      </c>
      <c r="AI31" s="258"/>
      <c r="AJ31" s="245" t="n">
        <f aca="false">SUM(AD31:AI31)</f>
        <v>42206</v>
      </c>
      <c r="AK31" s="258"/>
      <c r="AL31" s="245" t="n">
        <f aca="false">+T31+L31+AB31+AJ31</f>
        <v>161090</v>
      </c>
    </row>
    <row r="32" customFormat="false" ht="15.75" hidden="false" customHeight="false" outlineLevel="0" collapsed="false">
      <c r="B32" s="234"/>
      <c r="C32" s="234" t="s">
        <v>77</v>
      </c>
      <c r="D32" s="234"/>
      <c r="E32" s="251"/>
      <c r="F32" s="259" t="n">
        <v>2768</v>
      </c>
      <c r="H32" s="246" t="n">
        <v>2819</v>
      </c>
      <c r="J32" s="246" t="n">
        <v>2805</v>
      </c>
      <c r="L32" s="247" t="n">
        <f aca="false">SUM(F32:K32)</f>
        <v>8392</v>
      </c>
      <c r="M32" s="251"/>
      <c r="N32" s="260" t="n">
        <v>2810</v>
      </c>
      <c r="O32" s="244"/>
      <c r="P32" s="248" t="n">
        <v>2813</v>
      </c>
      <c r="Q32" s="244"/>
      <c r="R32" s="248" t="n">
        <v>2844</v>
      </c>
      <c r="S32" s="244"/>
      <c r="T32" s="250" t="n">
        <f aca="false">SUM(N32:S32)</f>
        <v>8467</v>
      </c>
      <c r="U32" s="251"/>
      <c r="V32" s="260" t="n">
        <v>2807</v>
      </c>
      <c r="W32" s="244"/>
      <c r="X32" s="248" t="n">
        <v>2771</v>
      </c>
      <c r="Y32" s="244"/>
      <c r="Z32" s="248" t="n">
        <v>2845</v>
      </c>
      <c r="AA32" s="244"/>
      <c r="AB32" s="250" t="n">
        <f aca="false">SUM(V32:AA32)</f>
        <v>8423</v>
      </c>
      <c r="AC32" s="251"/>
      <c r="AD32" s="260" t="n">
        <f aca="false">-'IncomeSum2000-MFR'!AD44</f>
        <v>2883</v>
      </c>
      <c r="AE32" s="244"/>
      <c r="AF32" s="260" t="n">
        <f aca="false">-'IncomeSum2000-MFR'!AF44</f>
        <v>2870</v>
      </c>
      <c r="AG32" s="244"/>
      <c r="AH32" s="260" t="n">
        <f aca="false">-'IncomeSum2000-MFR'!AH44</f>
        <v>2833</v>
      </c>
      <c r="AI32" s="244"/>
      <c r="AJ32" s="250" t="n">
        <f aca="false">SUM(AD32:AI32)</f>
        <v>8586</v>
      </c>
      <c r="AK32" s="244"/>
      <c r="AL32" s="249" t="n">
        <f aca="false">+T32+L32+AB32+AJ32</f>
        <v>33868</v>
      </c>
    </row>
    <row r="33" customFormat="false" ht="15.75" hidden="false" customHeight="false" outlineLevel="0" collapsed="false">
      <c r="B33" s="102"/>
      <c r="C33" s="234"/>
      <c r="D33" s="234"/>
      <c r="E33" s="251"/>
      <c r="F33" s="246" t="n">
        <f aca="false">ROUND(SUM(F31:F32),0)</f>
        <v>14408</v>
      </c>
      <c r="H33" s="246" t="n">
        <f aca="false">ROUND(SUM(H31:H32),0)</f>
        <v>15563</v>
      </c>
      <c r="J33" s="246" t="n">
        <f aca="false">ROUND(SUM(J31:J32),0)</f>
        <v>15921</v>
      </c>
      <c r="L33" s="246" t="n">
        <f aca="false">ROUND(SUM(L31:L32),0)</f>
        <v>45892</v>
      </c>
      <c r="M33" s="251"/>
      <c r="N33" s="248" t="n">
        <f aca="false">ROUND(SUM(N31:N32),0)</f>
        <v>15270</v>
      </c>
      <c r="O33" s="244"/>
      <c r="P33" s="248" t="n">
        <f aca="false">ROUND(SUM(P31:P32),0)</f>
        <v>17033</v>
      </c>
      <c r="Q33" s="244"/>
      <c r="R33" s="248" t="n">
        <f aca="false">ROUND(SUM(R31:R32),0)</f>
        <v>17331</v>
      </c>
      <c r="S33" s="244"/>
      <c r="T33" s="248" t="n">
        <f aca="false">ROUND(SUM(T31:T32),0)</f>
        <v>49634</v>
      </c>
      <c r="U33" s="251"/>
      <c r="V33" s="248" t="n">
        <f aca="false">ROUND(SUM(V31:V32),0)</f>
        <v>16692</v>
      </c>
      <c r="W33" s="244"/>
      <c r="X33" s="248" t="n">
        <f aca="false">ROUND(SUM(X31:X32),0)</f>
        <v>16819</v>
      </c>
      <c r="Y33" s="244"/>
      <c r="Z33" s="248" t="n">
        <f aca="false">ROUND(SUM(Z31:Z32),0)</f>
        <v>15129</v>
      </c>
      <c r="AA33" s="244"/>
      <c r="AB33" s="248" t="n">
        <f aca="false">ROUND(SUM(AB31:AB32),0)</f>
        <v>48640</v>
      </c>
      <c r="AC33" s="251"/>
      <c r="AD33" s="248" t="n">
        <f aca="false">ROUND(SUM(AD31:AD32),0)</f>
        <v>17178</v>
      </c>
      <c r="AE33" s="244"/>
      <c r="AF33" s="248" t="n">
        <f aca="false">ROUND(SUM(AF31:AF32),0)</f>
        <v>15873</v>
      </c>
      <c r="AG33" s="244"/>
      <c r="AH33" s="248" t="n">
        <f aca="false">ROUND(SUM(AH31:AH32),0)</f>
        <v>17741</v>
      </c>
      <c r="AI33" s="244"/>
      <c r="AJ33" s="248" t="n">
        <f aca="false">ROUND(SUM(AJ31:AJ32),0)</f>
        <v>50792</v>
      </c>
      <c r="AK33" s="244"/>
      <c r="AL33" s="248" t="n">
        <f aca="false">ROUND(SUM(AL31:AL32),0)</f>
        <v>194958</v>
      </c>
    </row>
    <row r="34" customFormat="false" ht="15.75" hidden="false" customHeight="false" outlineLevel="0" collapsed="false">
      <c r="B34" s="234"/>
      <c r="C34" s="234"/>
      <c r="D34" s="234"/>
      <c r="E34" s="251"/>
      <c r="F34" s="214"/>
      <c r="H34" s="214"/>
      <c r="J34" s="214"/>
      <c r="L34" s="235"/>
      <c r="M34" s="251"/>
      <c r="N34" s="238"/>
      <c r="O34" s="244"/>
      <c r="P34" s="238"/>
      <c r="Q34" s="244"/>
      <c r="R34" s="238"/>
      <c r="S34" s="244"/>
      <c r="T34" s="238"/>
      <c r="U34" s="251"/>
      <c r="V34" s="238"/>
      <c r="W34" s="244"/>
      <c r="X34" s="238"/>
      <c r="Y34" s="244"/>
      <c r="Z34" s="238"/>
      <c r="AA34" s="244"/>
      <c r="AB34" s="238"/>
      <c r="AC34" s="251"/>
      <c r="AD34" s="238"/>
      <c r="AE34" s="244"/>
      <c r="AF34" s="238"/>
      <c r="AG34" s="244"/>
      <c r="AH34" s="238"/>
      <c r="AI34" s="244"/>
      <c r="AJ34" s="238"/>
      <c r="AK34" s="244"/>
      <c r="AL34" s="238"/>
    </row>
    <row r="35" customFormat="false" ht="15.75" hidden="false" customHeight="false" outlineLevel="0" collapsed="false">
      <c r="B35" s="233" t="s">
        <v>78</v>
      </c>
      <c r="C35" s="234"/>
      <c r="D35" s="234"/>
      <c r="E35" s="251"/>
      <c r="F35" s="254" t="n">
        <f aca="false">ROUND(F28-F33,0)</f>
        <v>4339</v>
      </c>
      <c r="H35" s="254" t="n">
        <f aca="false">ROUND(H28-H33,0)</f>
        <v>4532</v>
      </c>
      <c r="J35" s="254" t="n">
        <f aca="false">ROUND(J28-J33,0)</f>
        <v>1701</v>
      </c>
      <c r="L35" s="254" t="n">
        <f aca="false">ROUND(L28-L33,0)</f>
        <v>10572</v>
      </c>
      <c r="M35" s="251"/>
      <c r="N35" s="255" t="n">
        <f aca="false">ROUND(N28-N33,0)</f>
        <v>871</v>
      </c>
      <c r="O35" s="244"/>
      <c r="P35" s="255" t="n">
        <f aca="false">ROUND(P28-P33,0)</f>
        <v>5494</v>
      </c>
      <c r="Q35" s="244"/>
      <c r="R35" s="255" t="n">
        <f aca="false">ROUND(R28-R33,0)</f>
        <v>6600</v>
      </c>
      <c r="S35" s="244"/>
      <c r="T35" s="255" t="n">
        <f aca="false">ROUND(T28-T33,0)</f>
        <v>12965</v>
      </c>
      <c r="U35" s="251"/>
      <c r="V35" s="255" t="n">
        <f aca="false">ROUND(V28-V33,0)</f>
        <v>1844</v>
      </c>
      <c r="W35" s="244"/>
      <c r="X35" s="255" t="n">
        <f aca="false">ROUND(X28-X33,0)</f>
        <v>3373</v>
      </c>
      <c r="Y35" s="244"/>
      <c r="Z35" s="255" t="n">
        <f aca="false">ROUND(Z28-Z33,0)</f>
        <v>5038</v>
      </c>
      <c r="AA35" s="244"/>
      <c r="AB35" s="255" t="n">
        <f aca="false">ROUND(AB28-AB33,0)</f>
        <v>10255</v>
      </c>
      <c r="AC35" s="251"/>
      <c r="AD35" s="255" t="n">
        <f aca="false">ROUND(AD28-AD33,0)</f>
        <v>2508</v>
      </c>
      <c r="AE35" s="244"/>
      <c r="AF35" s="255" t="n">
        <f aca="false">ROUND(AF28-AF33,0)</f>
        <v>4699</v>
      </c>
      <c r="AG35" s="244"/>
      <c r="AH35" s="255" t="n">
        <f aca="false">ROUND(AH28-AH33,0)</f>
        <v>3958</v>
      </c>
      <c r="AI35" s="244"/>
      <c r="AJ35" s="255" t="n">
        <f aca="false">ROUND(AJ28-AJ33,0)</f>
        <v>11165</v>
      </c>
      <c r="AK35" s="244"/>
      <c r="AL35" s="255" t="n">
        <f aca="false">ROUND(AL28-AL33,0)</f>
        <v>44957</v>
      </c>
    </row>
    <row r="36" customFormat="false" ht="15.75" hidden="false" customHeight="false" outlineLevel="0" collapsed="false">
      <c r="B36" s="233"/>
      <c r="C36" s="234"/>
      <c r="D36" s="234"/>
      <c r="E36" s="251"/>
      <c r="F36" s="252"/>
      <c r="H36" s="261"/>
      <c r="J36" s="261"/>
      <c r="L36" s="261"/>
      <c r="M36" s="251"/>
      <c r="N36" s="253"/>
      <c r="O36" s="244"/>
      <c r="P36" s="253"/>
      <c r="Q36" s="244"/>
      <c r="R36" s="253"/>
      <c r="S36" s="244"/>
      <c r="T36" s="253"/>
      <c r="U36" s="251"/>
      <c r="V36" s="253"/>
      <c r="W36" s="244"/>
      <c r="X36" s="253"/>
      <c r="Y36" s="244"/>
      <c r="Z36" s="253"/>
      <c r="AA36" s="244"/>
      <c r="AB36" s="253"/>
      <c r="AC36" s="251"/>
      <c r="AD36" s="253"/>
      <c r="AE36" s="244"/>
      <c r="AF36" s="253"/>
      <c r="AG36" s="244"/>
      <c r="AH36" s="253"/>
      <c r="AI36" s="244"/>
      <c r="AJ36" s="253"/>
      <c r="AK36" s="244"/>
      <c r="AL36" s="253"/>
    </row>
    <row r="37" customFormat="false" ht="15.75" hidden="false" customHeight="false" outlineLevel="0" collapsed="false">
      <c r="B37" s="233" t="s">
        <v>79</v>
      </c>
      <c r="C37" s="234"/>
      <c r="D37" s="234"/>
      <c r="E37" s="251"/>
      <c r="F37" s="214"/>
      <c r="H37" s="235"/>
      <c r="J37" s="235"/>
      <c r="K37" s="251"/>
      <c r="L37" s="235"/>
      <c r="M37" s="251"/>
      <c r="N37" s="238"/>
      <c r="O37" s="244"/>
      <c r="P37" s="238"/>
      <c r="Q37" s="244"/>
      <c r="R37" s="238"/>
      <c r="S37" s="262"/>
      <c r="T37" s="238"/>
      <c r="U37" s="251"/>
      <c r="V37" s="238"/>
      <c r="W37" s="244"/>
      <c r="X37" s="238"/>
      <c r="Y37" s="244"/>
      <c r="Z37" s="238"/>
      <c r="AA37" s="262"/>
      <c r="AB37" s="238"/>
      <c r="AC37" s="251"/>
      <c r="AD37" s="238"/>
      <c r="AE37" s="244"/>
      <c r="AF37" s="238"/>
      <c r="AG37" s="244"/>
      <c r="AH37" s="238"/>
      <c r="AI37" s="262"/>
      <c r="AJ37" s="238"/>
      <c r="AK37" s="262"/>
      <c r="AL37" s="238"/>
    </row>
    <row r="38" customFormat="false" ht="15.75" hidden="false" customHeight="false" outlineLevel="0" collapsed="false">
      <c r="B38" s="234"/>
      <c r="C38" s="102" t="s">
        <v>128</v>
      </c>
      <c r="D38" s="234"/>
      <c r="E38" s="251"/>
      <c r="F38" s="240" t="n">
        <f aca="false">-2642+44</f>
        <v>-2598</v>
      </c>
      <c r="H38" s="240" t="n">
        <v>-2381</v>
      </c>
      <c r="J38" s="240" t="n">
        <f aca="false">79-2571</f>
        <v>-2492</v>
      </c>
      <c r="K38" s="235"/>
      <c r="L38" s="240" t="n">
        <f aca="false">SUM(F38:K38)</f>
        <v>-7471</v>
      </c>
      <c r="M38" s="251"/>
      <c r="N38" s="245" t="n">
        <f aca="false">108-2560</f>
        <v>-2452</v>
      </c>
      <c r="O38" s="244"/>
      <c r="P38" s="245" t="n">
        <f aca="false">135-2574</f>
        <v>-2439</v>
      </c>
      <c r="Q38" s="244"/>
      <c r="R38" s="245" t="n">
        <f aca="false">-2559+201</f>
        <v>-2358</v>
      </c>
      <c r="S38" s="238"/>
      <c r="T38" s="245" t="n">
        <f aca="false">SUM(N38:S38)</f>
        <v>-7249</v>
      </c>
      <c r="U38" s="251"/>
      <c r="V38" s="245" t="n">
        <v>-2438</v>
      </c>
      <c r="W38" s="244"/>
      <c r="X38" s="245" t="n">
        <v>-2203</v>
      </c>
      <c r="Y38" s="244"/>
      <c r="Z38" s="245" t="n">
        <f aca="false">-2525+174</f>
        <v>-2351</v>
      </c>
      <c r="AA38" s="238"/>
      <c r="AB38" s="245" t="n">
        <f aca="false">SUM(V38:AA38)</f>
        <v>-6992</v>
      </c>
      <c r="AC38" s="251"/>
      <c r="AD38" s="245" t="n">
        <f aca="false">+'IncomeSum2000-MFR'!AD43</f>
        <v>-2462</v>
      </c>
      <c r="AE38" s="244"/>
      <c r="AF38" s="245" t="n">
        <f aca="false">+'IncomeSum2000-MFR'!AF43</f>
        <v>-2260</v>
      </c>
      <c r="AG38" s="244"/>
      <c r="AH38" s="245" t="n">
        <f aca="false">+'IncomeSum2000-MFR'!AH43</f>
        <v>-2346</v>
      </c>
      <c r="AI38" s="238"/>
      <c r="AJ38" s="245" t="n">
        <f aca="false">SUM(AD38:AI38)</f>
        <v>-7068</v>
      </c>
      <c r="AK38" s="238"/>
      <c r="AL38" s="245" t="n">
        <f aca="false">+T38+L38+AB38+AJ38</f>
        <v>-28780</v>
      </c>
    </row>
    <row r="39" customFormat="false" ht="15.75" hidden="false" customHeight="false" outlineLevel="0" collapsed="false">
      <c r="B39" s="234"/>
      <c r="C39" s="102" t="s">
        <v>81</v>
      </c>
      <c r="D39" s="234"/>
      <c r="E39" s="251"/>
      <c r="F39" s="240" t="n">
        <v>-368</v>
      </c>
      <c r="H39" s="240" t="n">
        <v>-275</v>
      </c>
      <c r="J39" s="240" t="n">
        <v>-237</v>
      </c>
      <c r="K39" s="251"/>
      <c r="L39" s="247" t="n">
        <f aca="false">SUM(F39:K39)</f>
        <v>-880</v>
      </c>
      <c r="M39" s="251"/>
      <c r="N39" s="245" t="n">
        <v>-481</v>
      </c>
      <c r="O39" s="244"/>
      <c r="P39" s="245" t="n">
        <v>-493</v>
      </c>
      <c r="Q39" s="244"/>
      <c r="R39" s="245" t="n">
        <v>146</v>
      </c>
      <c r="S39" s="262"/>
      <c r="T39" s="250" t="n">
        <f aca="false">SUM(N39:S39)</f>
        <v>-828</v>
      </c>
      <c r="U39" s="251"/>
      <c r="V39" s="245" t="n">
        <v>-229</v>
      </c>
      <c r="W39" s="244"/>
      <c r="X39" s="245" t="n">
        <v>214</v>
      </c>
      <c r="Y39" s="244"/>
      <c r="Z39" s="245" t="n">
        <v>-237</v>
      </c>
      <c r="AA39" s="262"/>
      <c r="AB39" s="250" t="n">
        <f aca="false">SUM(V39:AA39)</f>
        <v>-252</v>
      </c>
      <c r="AC39" s="251"/>
      <c r="AD39" s="245" t="n">
        <f aca="false">+'IncomeSum2000-MFR'!AD45</f>
        <v>-327</v>
      </c>
      <c r="AE39" s="244"/>
      <c r="AF39" s="245" t="n">
        <f aca="false">+'IncomeSum2000-MFR'!AF45</f>
        <v>-51</v>
      </c>
      <c r="AG39" s="244"/>
      <c r="AH39" s="245" t="n">
        <f aca="false">+'IncomeSum2000-MFR'!AH45</f>
        <v>-6</v>
      </c>
      <c r="AI39" s="262"/>
      <c r="AJ39" s="250" t="n">
        <f aca="false">SUM(AD39:AI39)</f>
        <v>-384</v>
      </c>
      <c r="AK39" s="262"/>
      <c r="AL39" s="249" t="n">
        <f aca="false">+T39+L39+AB39+AJ39</f>
        <v>-2344</v>
      </c>
    </row>
    <row r="40" customFormat="false" ht="15.75" hidden="false" customHeight="false" outlineLevel="0" collapsed="false">
      <c r="B40" s="234"/>
      <c r="C40" s="234"/>
      <c r="D40" s="234"/>
      <c r="E40" s="251"/>
      <c r="F40" s="257" t="n">
        <f aca="false">ROUND(SUM(F38:F39),0)</f>
        <v>-2966</v>
      </c>
      <c r="H40" s="257" t="n">
        <f aca="false">ROUND(SUM(H38:H39),0)</f>
        <v>-2656</v>
      </c>
      <c r="J40" s="257" t="n">
        <f aca="false">ROUND(SUM(J38:J39),0)</f>
        <v>-2729</v>
      </c>
      <c r="K40" s="251"/>
      <c r="L40" s="257" t="n">
        <f aca="false">ROUND(SUM(L38:L39),0)</f>
        <v>-8351</v>
      </c>
      <c r="M40" s="251"/>
      <c r="N40" s="263" t="n">
        <f aca="false">ROUND(SUM(N38:N39),0)</f>
        <v>-2933</v>
      </c>
      <c r="O40" s="244"/>
      <c r="P40" s="263" t="n">
        <f aca="false">ROUND(SUM(P38:P39),0)</f>
        <v>-2932</v>
      </c>
      <c r="Q40" s="244"/>
      <c r="R40" s="263" t="n">
        <f aca="false">ROUND(SUM(R38:R39),0)</f>
        <v>-2212</v>
      </c>
      <c r="S40" s="262"/>
      <c r="T40" s="263" t="n">
        <f aca="false">ROUND(SUM(T38:T39),0)</f>
        <v>-8077</v>
      </c>
      <c r="U40" s="251"/>
      <c r="V40" s="263" t="n">
        <f aca="false">ROUND(SUM(V38:V39),0)</f>
        <v>-2667</v>
      </c>
      <c r="W40" s="244"/>
      <c r="X40" s="263" t="n">
        <f aca="false">ROUND(SUM(X38:X39),0)</f>
        <v>-1989</v>
      </c>
      <c r="Y40" s="244"/>
      <c r="Z40" s="263" t="n">
        <f aca="false">ROUND(SUM(Z38:Z39),0)</f>
        <v>-2588</v>
      </c>
      <c r="AA40" s="262"/>
      <c r="AB40" s="263" t="n">
        <f aca="false">ROUND(SUM(AB38:AB39),0)</f>
        <v>-7244</v>
      </c>
      <c r="AC40" s="251"/>
      <c r="AD40" s="263" t="n">
        <f aca="false">ROUND(SUM(AD38:AD39),0)</f>
        <v>-2789</v>
      </c>
      <c r="AE40" s="244"/>
      <c r="AF40" s="263" t="n">
        <f aca="false">ROUND(SUM(AF38:AF39),0)</f>
        <v>-2311</v>
      </c>
      <c r="AG40" s="244"/>
      <c r="AH40" s="263" t="n">
        <f aca="false">ROUND(SUM(AH38:AH39),0)</f>
        <v>-2352</v>
      </c>
      <c r="AI40" s="262"/>
      <c r="AJ40" s="263" t="n">
        <f aca="false">ROUND(SUM(AJ38:AJ39),0)</f>
        <v>-7452</v>
      </c>
      <c r="AK40" s="262"/>
      <c r="AL40" s="263" t="n">
        <f aca="false">ROUND(SUM(AL38:AL39),0)</f>
        <v>-31124</v>
      </c>
    </row>
    <row r="41" customFormat="false" ht="15.75" hidden="false" customHeight="false" outlineLevel="0" collapsed="false">
      <c r="B41" s="234"/>
      <c r="C41" s="234"/>
      <c r="D41" s="234"/>
      <c r="E41" s="251"/>
      <c r="F41" s="252"/>
      <c r="H41" s="261"/>
      <c r="J41" s="261"/>
      <c r="K41" s="251"/>
      <c r="L41" s="261"/>
      <c r="M41" s="251"/>
      <c r="N41" s="252"/>
      <c r="P41" s="261"/>
      <c r="R41" s="261"/>
      <c r="S41" s="251"/>
      <c r="T41" s="261"/>
      <c r="U41" s="251"/>
      <c r="V41" s="252"/>
      <c r="X41" s="261"/>
      <c r="Z41" s="261"/>
      <c r="AA41" s="251"/>
      <c r="AB41" s="261"/>
      <c r="AC41" s="251"/>
      <c r="AD41" s="252"/>
      <c r="AF41" s="261"/>
      <c r="AH41" s="261"/>
      <c r="AI41" s="251"/>
      <c r="AJ41" s="261"/>
      <c r="AK41" s="251"/>
      <c r="AL41" s="261"/>
    </row>
    <row r="42" customFormat="false" ht="16.5" hidden="false" customHeight="false" outlineLevel="0" collapsed="false">
      <c r="B42" s="233" t="s">
        <v>87</v>
      </c>
      <c r="C42" s="234"/>
      <c r="D42" s="234"/>
      <c r="E42" s="251"/>
      <c r="F42" s="264" t="n">
        <f aca="false">ROUND(F35+F40,0)</f>
        <v>1373</v>
      </c>
      <c r="G42" s="222"/>
      <c r="H42" s="264" t="n">
        <f aca="false">ROUND(H35+H40,0)</f>
        <v>1876</v>
      </c>
      <c r="I42" s="222"/>
      <c r="J42" s="264" t="n">
        <f aca="false">ROUND(J35+J40,0)</f>
        <v>-1028</v>
      </c>
      <c r="K42" s="265"/>
      <c r="L42" s="264" t="n">
        <f aca="false">ROUND(L35+L40,0)</f>
        <v>2221</v>
      </c>
      <c r="M42" s="251"/>
      <c r="N42" s="264" t="n">
        <f aca="false">ROUND(N35+N40,0)</f>
        <v>-2062</v>
      </c>
      <c r="O42" s="266"/>
      <c r="P42" s="264" t="n">
        <f aca="false">ROUND(P35+P40,0)</f>
        <v>2562</v>
      </c>
      <c r="Q42" s="266"/>
      <c r="R42" s="264" t="n">
        <f aca="false">ROUND(R35+R40,0)</f>
        <v>4388</v>
      </c>
      <c r="S42" s="265"/>
      <c r="T42" s="264" t="n">
        <f aca="false">ROUND(T35+T40,0)</f>
        <v>4888</v>
      </c>
      <c r="U42" s="251"/>
      <c r="V42" s="264" t="n">
        <f aca="false">ROUND(V35+V40,0)</f>
        <v>-823</v>
      </c>
      <c r="W42" s="266"/>
      <c r="X42" s="264" t="n">
        <f aca="false">ROUND(X35+X40,0)</f>
        <v>1384</v>
      </c>
      <c r="Y42" s="266"/>
      <c r="Z42" s="264" t="n">
        <f aca="false">ROUND(Z35+Z40,0)</f>
        <v>2450</v>
      </c>
      <c r="AA42" s="265"/>
      <c r="AB42" s="264" t="n">
        <f aca="false">ROUND(AB35+AB40,0)</f>
        <v>3011</v>
      </c>
      <c r="AC42" s="251"/>
      <c r="AD42" s="264" t="n">
        <f aca="false">ROUND(AD35+AD40,0)</f>
        <v>-281</v>
      </c>
      <c r="AE42" s="266"/>
      <c r="AF42" s="264" t="n">
        <f aca="false">ROUND(AF35+AF40,0)</f>
        <v>2388</v>
      </c>
      <c r="AG42" s="266"/>
      <c r="AH42" s="264" t="n">
        <f aca="false">ROUND(AH35+AH40,0)</f>
        <v>1606</v>
      </c>
      <c r="AI42" s="265"/>
      <c r="AJ42" s="264" t="n">
        <f aca="false">ROUND(AJ35+AJ40,0)</f>
        <v>3713</v>
      </c>
      <c r="AK42" s="265"/>
      <c r="AL42" s="264" t="n">
        <f aca="false">ROUND(AL35+AL40,0)</f>
        <v>13833</v>
      </c>
    </row>
    <row r="43" customFormat="false" ht="16.5" hidden="false" customHeight="false" outlineLevel="0" collapsed="false">
      <c r="B43" s="233"/>
      <c r="C43" s="234"/>
      <c r="D43" s="234"/>
      <c r="E43" s="251"/>
      <c r="F43" s="267"/>
      <c r="G43" s="222"/>
      <c r="H43" s="267"/>
      <c r="I43" s="222"/>
      <c r="J43" s="267"/>
      <c r="K43" s="265"/>
      <c r="L43" s="267"/>
      <c r="M43" s="251"/>
      <c r="N43" s="267"/>
      <c r="O43" s="266"/>
      <c r="P43" s="267"/>
      <c r="Q43" s="266"/>
      <c r="R43" s="267"/>
      <c r="S43" s="265"/>
      <c r="T43" s="267"/>
      <c r="U43" s="251"/>
      <c r="V43" s="267"/>
      <c r="W43" s="266"/>
      <c r="X43" s="267"/>
      <c r="Y43" s="266"/>
      <c r="Z43" s="267"/>
      <c r="AA43" s="265"/>
      <c r="AB43" s="267"/>
      <c r="AC43" s="251"/>
      <c r="AD43" s="267"/>
      <c r="AE43" s="266"/>
      <c r="AF43" s="267"/>
      <c r="AG43" s="266"/>
      <c r="AH43" s="267"/>
      <c r="AI43" s="265"/>
      <c r="AJ43" s="267"/>
      <c r="AK43" s="265"/>
      <c r="AL43" s="267"/>
    </row>
    <row r="44" customFormat="false" ht="15.75" hidden="false" customHeight="false" outlineLevel="0" collapsed="false">
      <c r="B44" s="233"/>
      <c r="C44" s="234"/>
      <c r="D44" s="234"/>
      <c r="E44" s="251"/>
      <c r="F44" s="267"/>
      <c r="G44" s="222"/>
      <c r="H44" s="267"/>
      <c r="I44" s="222"/>
      <c r="J44" s="267"/>
      <c r="K44" s="265"/>
      <c r="L44" s="267"/>
      <c r="M44" s="251"/>
      <c r="N44" s="267"/>
      <c r="O44" s="222"/>
      <c r="P44" s="267"/>
      <c r="Q44" s="222"/>
      <c r="R44" s="267"/>
      <c r="S44" s="265"/>
      <c r="T44" s="267"/>
      <c r="U44" s="251"/>
      <c r="V44" s="267"/>
      <c r="W44" s="222"/>
      <c r="X44" s="267"/>
      <c r="Y44" s="222"/>
      <c r="Z44" s="267"/>
      <c r="AA44" s="265"/>
      <c r="AB44" s="267"/>
      <c r="AC44" s="251"/>
      <c r="AD44" s="267"/>
      <c r="AE44" s="222"/>
      <c r="AF44" s="267"/>
      <c r="AG44" s="222"/>
      <c r="AH44" s="267"/>
      <c r="AI44" s="265"/>
      <c r="AJ44" s="267"/>
      <c r="AK44" s="265"/>
      <c r="AL44" s="267"/>
    </row>
    <row r="45" customFormat="false" ht="15.75" hidden="false" customHeight="false" outlineLevel="0" collapsed="false">
      <c r="B45" s="233" t="s">
        <v>84</v>
      </c>
      <c r="C45" s="102"/>
      <c r="D45" s="234"/>
      <c r="E45" s="251"/>
      <c r="F45" s="247" t="n">
        <v>0</v>
      </c>
      <c r="H45" s="247" t="n">
        <v>0</v>
      </c>
      <c r="J45" s="247" t="n">
        <v>0</v>
      </c>
      <c r="K45" s="251"/>
      <c r="L45" s="247" t="n">
        <f aca="false">SUM(F45:K45)</f>
        <v>0</v>
      </c>
      <c r="M45" s="251"/>
      <c r="N45" s="250"/>
      <c r="O45" s="244"/>
      <c r="P45" s="250"/>
      <c r="Q45" s="244"/>
      <c r="R45" s="250" t="n">
        <f aca="false">-R15-R24+750</f>
        <v>-1543</v>
      </c>
      <c r="S45" s="262"/>
      <c r="T45" s="250" t="n">
        <f aca="false">SUM(N45:S45)</f>
        <v>-1543</v>
      </c>
      <c r="U45" s="251"/>
      <c r="V45" s="250" t="n">
        <f aca="false">-V15-V24</f>
        <v>-269</v>
      </c>
      <c r="W45" s="244"/>
      <c r="X45" s="250" t="n">
        <f aca="false">-X15-X24</f>
        <v>-0</v>
      </c>
      <c r="Y45" s="244"/>
      <c r="Z45" s="250" t="n">
        <f aca="false">-Z15-Z24</f>
        <v>1181</v>
      </c>
      <c r="AA45" s="262"/>
      <c r="AB45" s="250" t="n">
        <f aca="false">SUM(V45:AA45)</f>
        <v>912</v>
      </c>
      <c r="AC45" s="251"/>
      <c r="AD45" s="250" t="n">
        <f aca="false">-AD15</f>
        <v>-0</v>
      </c>
      <c r="AE45" s="244"/>
      <c r="AF45" s="250" t="n">
        <f aca="false">-AF15</f>
        <v>-0</v>
      </c>
      <c r="AG45" s="244"/>
      <c r="AH45" s="250" t="n">
        <f aca="false">-AH15</f>
        <v>-0</v>
      </c>
      <c r="AI45" s="262"/>
      <c r="AJ45" s="250" t="n">
        <f aca="false">SUM(AD45:AI45)</f>
        <v>0</v>
      </c>
      <c r="AK45" s="262"/>
      <c r="AL45" s="250" t="n">
        <f aca="false">+T45+L45+AB45+AJ45</f>
        <v>-631</v>
      </c>
    </row>
    <row r="46" customFormat="false" ht="15.75" hidden="false" customHeight="false" outlineLevel="0" collapsed="false">
      <c r="B46" s="233"/>
      <c r="C46" s="102"/>
      <c r="D46" s="234"/>
      <c r="E46" s="251"/>
      <c r="F46" s="252"/>
      <c r="H46" s="88"/>
      <c r="J46" s="88"/>
      <c r="L46" s="240"/>
      <c r="M46" s="251"/>
      <c r="N46" s="252"/>
      <c r="P46" s="88"/>
      <c r="R46" s="88"/>
      <c r="T46" s="240"/>
      <c r="U46" s="251"/>
      <c r="V46" s="252"/>
      <c r="X46" s="88"/>
      <c r="Z46" s="88"/>
      <c r="AB46" s="240"/>
      <c r="AC46" s="251"/>
      <c r="AD46" s="252"/>
      <c r="AF46" s="88"/>
      <c r="AH46" s="88"/>
      <c r="AJ46" s="240"/>
      <c r="AL46" s="240"/>
    </row>
    <row r="47" customFormat="false" ht="16.5" hidden="false" customHeight="false" outlineLevel="0" collapsed="false">
      <c r="B47" s="233" t="s">
        <v>85</v>
      </c>
      <c r="C47" s="234"/>
      <c r="D47" s="234"/>
      <c r="E47" s="251"/>
      <c r="F47" s="264" t="n">
        <f aca="false">SUM(F42:F45)</f>
        <v>1373</v>
      </c>
      <c r="G47" s="232"/>
      <c r="H47" s="264" t="n">
        <f aca="false">SUM(H42:H45)</f>
        <v>1876</v>
      </c>
      <c r="I47" s="232"/>
      <c r="J47" s="264" t="n">
        <f aca="false">SUM(J42:J45)</f>
        <v>-1028</v>
      </c>
      <c r="K47" s="265"/>
      <c r="L47" s="264" t="n">
        <f aca="false">SUM(L42:L45)</f>
        <v>2221</v>
      </c>
      <c r="M47" s="251"/>
      <c r="N47" s="264" t="n">
        <f aca="false">SUM(N42:N45)</f>
        <v>-2062</v>
      </c>
      <c r="O47" s="232"/>
      <c r="P47" s="264" t="n">
        <f aca="false">SUM(P42:P45)</f>
        <v>2562</v>
      </c>
      <c r="Q47" s="232"/>
      <c r="R47" s="264" t="n">
        <f aca="false">SUM(R42:R45)</f>
        <v>2845</v>
      </c>
      <c r="S47" s="265"/>
      <c r="T47" s="264" t="n">
        <f aca="false">SUM(T42:T45)</f>
        <v>3345</v>
      </c>
      <c r="U47" s="251"/>
      <c r="V47" s="264" t="n">
        <f aca="false">SUM(V42:V45)</f>
        <v>-1092</v>
      </c>
      <c r="W47" s="232"/>
      <c r="X47" s="264" t="n">
        <f aca="false">SUM(X42:X45)</f>
        <v>1384</v>
      </c>
      <c r="Y47" s="232"/>
      <c r="Z47" s="264" t="n">
        <f aca="false">SUM(Z42:Z45)</f>
        <v>3631</v>
      </c>
      <c r="AA47" s="265"/>
      <c r="AB47" s="264" t="n">
        <f aca="false">SUM(AB42:AB45)</f>
        <v>3923</v>
      </c>
      <c r="AC47" s="251"/>
      <c r="AD47" s="264" t="n">
        <f aca="false">SUM(AD42:AD45)</f>
        <v>-281</v>
      </c>
      <c r="AE47" s="232"/>
      <c r="AF47" s="264" t="n">
        <f aca="false">SUM(AF42:AF45)</f>
        <v>2388</v>
      </c>
      <c r="AG47" s="232"/>
      <c r="AH47" s="264" t="n">
        <f aca="false">SUM(AH42:AH45)</f>
        <v>1606</v>
      </c>
      <c r="AI47" s="265"/>
      <c r="AJ47" s="264" t="n">
        <f aca="false">SUM(AJ42:AJ45)</f>
        <v>3713</v>
      </c>
      <c r="AK47" s="265"/>
      <c r="AL47" s="264" t="n">
        <f aca="false">SUM(AL42:AL45)</f>
        <v>13202</v>
      </c>
    </row>
    <row r="48" customFormat="false" ht="16.5" hidden="false" customHeight="false" outlineLevel="0" collapsed="false">
      <c r="B48" s="102"/>
      <c r="C48" s="234"/>
      <c r="D48" s="234"/>
      <c r="E48" s="251"/>
      <c r="F48" s="252"/>
      <c r="G48" s="222"/>
      <c r="H48" s="261"/>
      <c r="I48" s="222"/>
      <c r="J48" s="261"/>
      <c r="K48" s="265"/>
      <c r="L48" s="261"/>
      <c r="M48" s="251"/>
      <c r="N48" s="252"/>
      <c r="O48" s="222"/>
      <c r="P48" s="261"/>
      <c r="Q48" s="222"/>
      <c r="R48" s="261"/>
      <c r="S48" s="265"/>
      <c r="T48" s="261"/>
      <c r="U48" s="251"/>
      <c r="V48" s="252"/>
      <c r="W48" s="222"/>
      <c r="X48" s="261"/>
      <c r="Y48" s="222"/>
      <c r="Z48" s="261"/>
      <c r="AA48" s="265"/>
      <c r="AB48" s="261"/>
      <c r="AC48" s="251"/>
      <c r="AD48" s="252"/>
      <c r="AE48" s="222"/>
      <c r="AF48" s="261"/>
      <c r="AG48" s="222"/>
      <c r="AH48" s="261"/>
      <c r="AI48" s="265"/>
      <c r="AJ48" s="261"/>
      <c r="AK48" s="265"/>
      <c r="AL48" s="261"/>
    </row>
    <row r="49" customFormat="false" ht="15.75" hidden="false" customHeight="false" outlineLevel="0" collapsed="false">
      <c r="B49" s="102"/>
      <c r="C49" s="234"/>
      <c r="D49" s="234"/>
      <c r="E49" s="251"/>
      <c r="F49" s="252"/>
      <c r="G49" s="222"/>
      <c r="H49" s="261"/>
      <c r="I49" s="222"/>
      <c r="J49" s="261"/>
      <c r="K49" s="265"/>
      <c r="L49" s="261"/>
      <c r="M49" s="251"/>
      <c r="N49" s="252"/>
      <c r="O49" s="222"/>
      <c r="P49" s="261"/>
      <c r="Q49" s="222"/>
      <c r="R49" s="261"/>
      <c r="S49" s="265"/>
      <c r="T49" s="261"/>
      <c r="U49" s="251"/>
      <c r="V49" s="252"/>
      <c r="W49" s="222"/>
      <c r="X49" s="261"/>
      <c r="Y49" s="222"/>
      <c r="Z49" s="261"/>
      <c r="AA49" s="265"/>
      <c r="AB49" s="261"/>
      <c r="AC49" s="251"/>
      <c r="AD49" s="252"/>
      <c r="AE49" s="222"/>
      <c r="AF49" s="261"/>
      <c r="AG49" s="222"/>
      <c r="AH49" s="261"/>
      <c r="AI49" s="265"/>
      <c r="AJ49" s="261"/>
      <c r="AK49" s="265"/>
      <c r="AL49" s="261"/>
    </row>
    <row r="50" customFormat="false" ht="18.95" hidden="false" customHeight="true" outlineLevel="0" collapsed="false">
      <c r="B50" s="233" t="s">
        <v>95</v>
      </c>
      <c r="C50" s="234"/>
      <c r="D50" s="234"/>
      <c r="E50" s="251"/>
      <c r="F50" s="252"/>
      <c r="G50" s="222"/>
      <c r="H50" s="261"/>
      <c r="I50" s="222"/>
      <c r="J50" s="261"/>
      <c r="K50" s="265"/>
      <c r="L50" s="261"/>
      <c r="M50" s="251"/>
      <c r="N50" s="252"/>
      <c r="O50" s="222"/>
      <c r="P50" s="261"/>
      <c r="Q50" s="222"/>
      <c r="R50" s="261"/>
      <c r="S50" s="265"/>
      <c r="T50" s="261"/>
      <c r="U50" s="251"/>
      <c r="V50" s="252"/>
      <c r="W50" s="222"/>
      <c r="X50" s="261"/>
      <c r="Y50" s="222"/>
      <c r="Z50" s="261"/>
      <c r="AA50" s="265"/>
      <c r="AB50" s="268" t="n">
        <f aca="false">ROUND(AB42/AB65*0.98,2)</f>
        <v>0.11</v>
      </c>
      <c r="AC50" s="251"/>
      <c r="AD50" s="252"/>
      <c r="AE50" s="222"/>
      <c r="AF50" s="261"/>
      <c r="AG50" s="222"/>
      <c r="AH50" s="261"/>
      <c r="AI50" s="265"/>
      <c r="AJ50" s="268" t="n">
        <f aca="false">ROUND(AJ42/AJ65*0.98,2)</f>
        <v>0.13</v>
      </c>
      <c r="AK50" s="269"/>
      <c r="AL50" s="268" t="n">
        <f aca="false">ROUND(AL42/AL65*0.98,2)</f>
        <v>0.49</v>
      </c>
    </row>
    <row r="51" customFormat="false" ht="18.95" hidden="false" customHeight="true" outlineLevel="0" collapsed="false">
      <c r="B51" s="233" t="s">
        <v>129</v>
      </c>
      <c r="C51" s="234"/>
      <c r="D51" s="234"/>
      <c r="E51" s="251"/>
      <c r="F51" s="252"/>
      <c r="G51" s="222"/>
      <c r="H51" s="261"/>
      <c r="I51" s="222"/>
      <c r="J51" s="261"/>
      <c r="K51" s="265"/>
      <c r="L51" s="261"/>
      <c r="M51" s="251"/>
      <c r="N51" s="252"/>
      <c r="O51" s="222"/>
      <c r="P51" s="261"/>
      <c r="Q51" s="222"/>
      <c r="R51" s="261"/>
      <c r="S51" s="265"/>
      <c r="T51" s="261"/>
      <c r="U51" s="251"/>
      <c r="V51" s="252"/>
      <c r="W51" s="222"/>
      <c r="X51" s="261"/>
      <c r="Y51" s="222"/>
      <c r="Z51" s="261"/>
      <c r="AA51" s="265"/>
      <c r="AB51" s="268" t="n">
        <f aca="false">ROUND(AB47/AB65*0.98,2)</f>
        <v>0.14</v>
      </c>
      <c r="AC51" s="251"/>
      <c r="AD51" s="252"/>
      <c r="AE51" s="222"/>
      <c r="AF51" s="261"/>
      <c r="AG51" s="222"/>
      <c r="AH51" s="261"/>
      <c r="AI51" s="265"/>
      <c r="AJ51" s="268" t="n">
        <f aca="false">ROUND(AJ47/AJ65*0.98,2)</f>
        <v>0.13</v>
      </c>
      <c r="AK51" s="269"/>
      <c r="AL51" s="268" t="n">
        <f aca="false">ROUND(AL47/AL65*0.98,2)</f>
        <v>0.47</v>
      </c>
    </row>
    <row r="52" customFormat="false" ht="16.5" hidden="false" customHeight="false" outlineLevel="0" collapsed="false">
      <c r="B52" s="0"/>
      <c r="C52" s="234"/>
      <c r="D52" s="234"/>
      <c r="E52" s="251"/>
      <c r="F52" s="252"/>
      <c r="G52" s="222"/>
      <c r="H52" s="261"/>
      <c r="I52" s="222"/>
      <c r="J52" s="261"/>
      <c r="K52" s="265"/>
      <c r="L52" s="261"/>
      <c r="M52" s="251"/>
      <c r="N52" s="252"/>
      <c r="O52" s="222"/>
      <c r="P52" s="261"/>
      <c r="Q52" s="222"/>
      <c r="R52" s="261"/>
      <c r="S52" s="265"/>
      <c r="T52" s="261"/>
      <c r="U52" s="251"/>
      <c r="V52" s="252"/>
      <c r="W52" s="222"/>
      <c r="X52" s="261"/>
      <c r="Y52" s="222"/>
      <c r="Z52" s="261"/>
      <c r="AA52" s="265"/>
      <c r="AB52" s="261"/>
      <c r="AC52" s="251"/>
      <c r="AD52" s="252"/>
      <c r="AE52" s="222"/>
      <c r="AF52" s="261"/>
      <c r="AG52" s="222"/>
      <c r="AH52" s="261"/>
      <c r="AI52" s="265"/>
      <c r="AJ52" s="261"/>
      <c r="AK52" s="265"/>
      <c r="AL52" s="261"/>
    </row>
    <row r="53" customFormat="false" ht="15.75" hidden="false" customHeight="false" outlineLevel="0" collapsed="false">
      <c r="B53" s="233" t="s">
        <v>130</v>
      </c>
      <c r="C53" s="234"/>
      <c r="D53" s="234"/>
      <c r="E53" s="251"/>
      <c r="F53" s="252"/>
      <c r="G53" s="222"/>
      <c r="H53" s="261"/>
      <c r="I53" s="222"/>
      <c r="J53" s="261"/>
      <c r="K53" s="265"/>
      <c r="L53" s="261"/>
      <c r="M53" s="251"/>
      <c r="N53" s="252"/>
      <c r="O53" s="222"/>
      <c r="P53" s="261"/>
      <c r="Q53" s="222"/>
      <c r="R53" s="261"/>
      <c r="S53" s="265"/>
      <c r="T53" s="261"/>
      <c r="U53" s="251"/>
      <c r="V53" s="252"/>
      <c r="W53" s="222"/>
      <c r="X53" s="261"/>
      <c r="Y53" s="222"/>
      <c r="Z53" s="261"/>
      <c r="AA53" s="265"/>
      <c r="AB53" s="261"/>
      <c r="AC53" s="251"/>
      <c r="AD53" s="252"/>
      <c r="AE53" s="222"/>
      <c r="AF53" s="261"/>
      <c r="AG53" s="222"/>
      <c r="AH53" s="261"/>
      <c r="AI53" s="265"/>
      <c r="AJ53" s="261"/>
      <c r="AK53" s="265"/>
      <c r="AL53" s="261"/>
    </row>
    <row r="54" customFormat="false" ht="15.75" hidden="false" customHeight="false" outlineLevel="0" collapsed="false">
      <c r="B54" s="0"/>
      <c r="C54" s="102" t="s">
        <v>131</v>
      </c>
      <c r="D54" s="234"/>
      <c r="E54" s="251"/>
      <c r="F54" s="252"/>
      <c r="G54" s="222"/>
      <c r="H54" s="261"/>
      <c r="I54" s="222"/>
      <c r="J54" s="261"/>
      <c r="K54" s="265"/>
      <c r="L54" s="261"/>
      <c r="M54" s="251"/>
      <c r="N54" s="252"/>
      <c r="O54" s="222"/>
      <c r="P54" s="261"/>
      <c r="Q54" s="222"/>
      <c r="R54" s="261"/>
      <c r="S54" s="265"/>
      <c r="T54" s="261"/>
      <c r="U54" s="251"/>
      <c r="V54" s="252"/>
      <c r="W54" s="222"/>
      <c r="X54" s="261"/>
      <c r="Y54" s="222"/>
      <c r="Z54" s="261"/>
      <c r="AA54" s="265"/>
      <c r="AB54" s="267" t="n">
        <f aca="false">+AB47</f>
        <v>3923</v>
      </c>
      <c r="AC54" s="251"/>
      <c r="AD54" s="252"/>
      <c r="AE54" s="222"/>
      <c r="AF54" s="261"/>
      <c r="AG54" s="222"/>
      <c r="AH54" s="261"/>
      <c r="AI54" s="265"/>
      <c r="AJ54" s="267" t="n">
        <f aca="false">+AJ47</f>
        <v>3713</v>
      </c>
      <c r="AK54" s="265"/>
      <c r="AL54" s="261"/>
    </row>
    <row r="55" customFormat="false" ht="15.75" hidden="false" customHeight="false" outlineLevel="0" collapsed="false">
      <c r="B55" s="0"/>
      <c r="C55" s="234" t="s">
        <v>132</v>
      </c>
      <c r="D55" s="234"/>
      <c r="E55" s="251"/>
      <c r="F55" s="252"/>
      <c r="G55" s="222"/>
      <c r="H55" s="261"/>
      <c r="I55" s="222"/>
      <c r="J55" s="261"/>
      <c r="K55" s="265"/>
      <c r="L55" s="261"/>
      <c r="M55" s="251"/>
      <c r="N55" s="252"/>
      <c r="O55" s="222"/>
      <c r="P55" s="261"/>
      <c r="Q55" s="222"/>
      <c r="R55" s="261"/>
      <c r="S55" s="265"/>
      <c r="T55" s="261"/>
      <c r="U55" s="251"/>
      <c r="V55" s="252"/>
      <c r="W55" s="222"/>
      <c r="X55" s="261"/>
      <c r="Y55" s="222"/>
      <c r="Z55" s="261"/>
      <c r="AA55" s="265"/>
      <c r="AB55" s="261" t="n">
        <f aca="false">+AB32</f>
        <v>8423</v>
      </c>
      <c r="AC55" s="251"/>
      <c r="AD55" s="252"/>
      <c r="AE55" s="222"/>
      <c r="AF55" s="261"/>
      <c r="AG55" s="222"/>
      <c r="AH55" s="261"/>
      <c r="AI55" s="265"/>
      <c r="AJ55" s="261" t="n">
        <f aca="false">+AJ32</f>
        <v>8586</v>
      </c>
      <c r="AK55" s="265"/>
      <c r="AL55" s="261"/>
    </row>
    <row r="56" customFormat="false" ht="15.75" hidden="false" customHeight="false" outlineLevel="0" collapsed="false">
      <c r="B56" s="0"/>
      <c r="C56" s="102" t="s">
        <v>133</v>
      </c>
      <c r="D56" s="234"/>
      <c r="E56" s="251"/>
      <c r="F56" s="252"/>
      <c r="G56" s="222"/>
      <c r="H56" s="261"/>
      <c r="I56" s="222"/>
      <c r="J56" s="261"/>
      <c r="K56" s="265"/>
      <c r="L56" s="261"/>
      <c r="M56" s="251"/>
      <c r="N56" s="252"/>
      <c r="O56" s="222"/>
      <c r="P56" s="261"/>
      <c r="Q56" s="222"/>
      <c r="R56" s="261"/>
      <c r="S56" s="265"/>
      <c r="T56" s="261"/>
      <c r="U56" s="251"/>
      <c r="V56" s="252"/>
      <c r="W56" s="222"/>
      <c r="X56" s="261"/>
      <c r="Y56" s="222"/>
      <c r="Z56" s="261"/>
      <c r="AA56" s="265"/>
      <c r="AB56" s="270" t="n">
        <v>-1800</v>
      </c>
      <c r="AC56" s="251"/>
      <c r="AD56" s="252"/>
      <c r="AE56" s="222"/>
      <c r="AF56" s="261"/>
      <c r="AG56" s="222"/>
      <c r="AH56" s="261"/>
      <c r="AI56" s="265"/>
      <c r="AJ56" s="270" t="n">
        <v>-1800</v>
      </c>
      <c r="AK56" s="265"/>
      <c r="AL56" s="261"/>
    </row>
    <row r="57" customFormat="false" ht="18.95" hidden="false" customHeight="true" outlineLevel="0" collapsed="false">
      <c r="B57" s="233" t="s">
        <v>28</v>
      </c>
      <c r="C57" s="102"/>
      <c r="D57" s="234"/>
      <c r="E57" s="251"/>
      <c r="F57" s="252"/>
      <c r="G57" s="222"/>
      <c r="H57" s="261"/>
      <c r="I57" s="222"/>
      <c r="J57" s="261"/>
      <c r="K57" s="265"/>
      <c r="L57" s="261"/>
      <c r="M57" s="251"/>
      <c r="N57" s="252"/>
      <c r="O57" s="222"/>
      <c r="P57" s="261"/>
      <c r="Q57" s="222"/>
      <c r="R57" s="261"/>
      <c r="S57" s="265"/>
      <c r="T57" s="261"/>
      <c r="U57" s="251"/>
      <c r="V57" s="252"/>
      <c r="W57" s="222"/>
      <c r="X57" s="261"/>
      <c r="Y57" s="222"/>
      <c r="Z57" s="261"/>
      <c r="AA57" s="265"/>
      <c r="AB57" s="264" t="n">
        <f aca="false">SUM(AB54:AB56)</f>
        <v>10546</v>
      </c>
      <c r="AC57" s="251"/>
      <c r="AD57" s="252"/>
      <c r="AE57" s="222"/>
      <c r="AF57" s="261"/>
      <c r="AG57" s="222"/>
      <c r="AH57" s="261"/>
      <c r="AI57" s="265"/>
      <c r="AJ57" s="264" t="n">
        <f aca="false">SUM(AJ54:AJ56)</f>
        <v>10499</v>
      </c>
      <c r="AK57" s="265"/>
      <c r="AL57" s="261"/>
    </row>
    <row r="58" customFormat="false" ht="16.5" hidden="false" customHeight="false" outlineLevel="0" collapsed="false">
      <c r="B58" s="0"/>
      <c r="C58" s="102"/>
      <c r="D58" s="234"/>
      <c r="E58" s="251"/>
      <c r="F58" s="252"/>
      <c r="G58" s="222"/>
      <c r="H58" s="261"/>
      <c r="I58" s="222"/>
      <c r="J58" s="261"/>
      <c r="K58" s="265"/>
      <c r="L58" s="261"/>
      <c r="M58" s="251"/>
      <c r="N58" s="252"/>
      <c r="O58" s="222"/>
      <c r="P58" s="261"/>
      <c r="Q58" s="222"/>
      <c r="R58" s="261"/>
      <c r="S58" s="265"/>
      <c r="T58" s="261"/>
      <c r="U58" s="251"/>
      <c r="V58" s="252"/>
      <c r="W58" s="222"/>
      <c r="X58" s="261"/>
      <c r="Y58" s="222"/>
      <c r="Z58" s="261"/>
      <c r="AA58" s="265"/>
      <c r="AB58" s="261"/>
      <c r="AC58" s="251"/>
      <c r="AD58" s="252"/>
      <c r="AE58" s="222"/>
      <c r="AF58" s="261"/>
      <c r="AG58" s="222"/>
      <c r="AH58" s="261"/>
      <c r="AI58" s="265"/>
      <c r="AJ58" s="261"/>
      <c r="AK58" s="265"/>
      <c r="AL58" s="261"/>
    </row>
    <row r="59" customFormat="false" ht="15.75" hidden="false" customHeight="false" outlineLevel="0" collapsed="false">
      <c r="B59" s="0"/>
      <c r="C59" s="234"/>
      <c r="D59" s="234"/>
      <c r="E59" s="251"/>
      <c r="F59" s="252"/>
      <c r="G59" s="222"/>
      <c r="H59" s="261"/>
      <c r="I59" s="222"/>
      <c r="J59" s="261"/>
      <c r="K59" s="265"/>
      <c r="L59" s="261"/>
      <c r="M59" s="251"/>
      <c r="N59" s="252"/>
      <c r="O59" s="222"/>
      <c r="P59" s="261"/>
      <c r="Q59" s="222"/>
      <c r="R59" s="261"/>
      <c r="S59" s="265"/>
      <c r="T59" s="261"/>
      <c r="U59" s="251"/>
      <c r="V59" s="252"/>
      <c r="W59" s="222"/>
      <c r="X59" s="261"/>
      <c r="Y59" s="222"/>
      <c r="Z59" s="261"/>
      <c r="AA59" s="265"/>
      <c r="AB59" s="261"/>
      <c r="AC59" s="251"/>
      <c r="AD59" s="252"/>
      <c r="AE59" s="222"/>
      <c r="AF59" s="261"/>
      <c r="AG59" s="222"/>
      <c r="AH59" s="261"/>
      <c r="AI59" s="265"/>
      <c r="AJ59" s="261"/>
      <c r="AK59" s="265"/>
      <c r="AL59" s="261"/>
    </row>
    <row r="60" customFormat="false" ht="16.5" hidden="false" customHeight="false" outlineLevel="0" collapsed="false">
      <c r="B60" s="271"/>
      <c r="C60" s="271"/>
      <c r="D60" s="271"/>
      <c r="E60" s="272"/>
      <c r="F60" s="273"/>
      <c r="G60" s="272"/>
      <c r="H60" s="274"/>
      <c r="I60" s="272"/>
      <c r="J60" s="274"/>
      <c r="K60" s="272"/>
      <c r="L60" s="274"/>
      <c r="M60" s="272"/>
      <c r="N60" s="273"/>
      <c r="O60" s="272"/>
      <c r="P60" s="274"/>
      <c r="Q60" s="272"/>
      <c r="R60" s="274"/>
      <c r="S60" s="272"/>
      <c r="T60" s="274"/>
      <c r="U60" s="272"/>
      <c r="V60" s="273"/>
      <c r="W60" s="272"/>
      <c r="X60" s="274"/>
      <c r="Y60" s="272"/>
      <c r="Z60" s="274"/>
      <c r="AA60" s="272"/>
      <c r="AB60" s="274"/>
      <c r="AC60" s="272"/>
      <c r="AD60" s="273"/>
      <c r="AE60" s="272"/>
      <c r="AF60" s="274"/>
      <c r="AG60" s="272"/>
      <c r="AH60" s="274"/>
      <c r="AI60" s="272"/>
      <c r="AJ60" s="274"/>
      <c r="AK60" s="272"/>
      <c r="AL60" s="274"/>
    </row>
    <row r="61" customFormat="false" ht="15.75" hidden="false" customHeight="false" outlineLevel="0" collapsed="false">
      <c r="B61" s="275"/>
      <c r="C61" s="275"/>
      <c r="D61" s="275"/>
      <c r="E61" s="265"/>
      <c r="F61" s="252"/>
      <c r="G61" s="265"/>
      <c r="H61" s="261"/>
      <c r="I61" s="265"/>
      <c r="J61" s="261" t="s">
        <v>134</v>
      </c>
      <c r="K61" s="265"/>
      <c r="L61" s="261"/>
      <c r="M61" s="265"/>
      <c r="N61" s="252"/>
      <c r="O61" s="265"/>
      <c r="P61" s="261"/>
      <c r="Q61" s="265"/>
      <c r="R61" s="261" t="s">
        <v>134</v>
      </c>
      <c r="S61" s="265"/>
      <c r="T61" s="261"/>
      <c r="U61" s="265"/>
      <c r="V61" s="252"/>
      <c r="W61" s="265"/>
      <c r="X61" s="261"/>
      <c r="Y61" s="265"/>
      <c r="Z61" s="261" t="s">
        <v>134</v>
      </c>
      <c r="AA61" s="265"/>
      <c r="AB61" s="261"/>
      <c r="AC61" s="265"/>
      <c r="AD61" s="252"/>
      <c r="AE61" s="265"/>
      <c r="AF61" s="261"/>
      <c r="AG61" s="265"/>
      <c r="AH61" s="261" t="s">
        <v>134</v>
      </c>
      <c r="AI61" s="265"/>
      <c r="AJ61" s="261"/>
      <c r="AK61" s="265"/>
      <c r="AL61" s="261"/>
    </row>
    <row r="62" customFormat="false" ht="16.5" hidden="false" customHeight="true" outlineLevel="0" collapsed="false">
      <c r="B62" s="276" t="s">
        <v>135</v>
      </c>
      <c r="C62" s="277"/>
      <c r="D62" s="275"/>
      <c r="E62" s="265"/>
      <c r="F62" s="0"/>
      <c r="G62" s="265"/>
      <c r="H62" s="261"/>
      <c r="I62" s="265"/>
      <c r="J62" s="261"/>
      <c r="K62" s="265"/>
      <c r="L62" s="261"/>
      <c r="M62" s="265"/>
      <c r="N62" s="0"/>
      <c r="O62" s="265"/>
      <c r="P62" s="261"/>
      <c r="Q62" s="265"/>
      <c r="R62" s="261"/>
      <c r="S62" s="265"/>
      <c r="T62" s="261"/>
      <c r="U62" s="265"/>
      <c r="V62" s="0"/>
      <c r="W62" s="265"/>
      <c r="X62" s="261"/>
      <c r="Y62" s="265"/>
      <c r="Z62" s="261"/>
      <c r="AA62" s="265"/>
      <c r="AB62" s="261"/>
      <c r="AC62" s="265"/>
      <c r="AD62" s="0"/>
      <c r="AE62" s="265"/>
      <c r="AF62" s="261"/>
      <c r="AG62" s="265"/>
      <c r="AH62" s="261"/>
      <c r="AI62" s="265"/>
      <c r="AJ62" s="261"/>
      <c r="AK62" s="265"/>
      <c r="AL62" s="261"/>
    </row>
    <row r="65" customFormat="false" ht="15.75" hidden="false" customHeight="false" outlineLevel="0" collapsed="false">
      <c r="AB65" s="211" t="n">
        <v>27476</v>
      </c>
      <c r="AJ65" s="211" t="n">
        <v>27476</v>
      </c>
      <c r="AL65" s="211" t="n">
        <v>27476</v>
      </c>
    </row>
  </sheetData>
  <mergeCells count="5">
    <mergeCell ref="B1:AL1"/>
    <mergeCell ref="B2:AL2"/>
    <mergeCell ref="B3:AL3"/>
    <mergeCell ref="B7:E7"/>
    <mergeCell ref="B8:E8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M56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AD43" activeCellId="0" sqref="AD43"/>
    </sheetView>
  </sheetViews>
  <sheetFormatPr defaultColWidth="9.328125" defaultRowHeight="15.75" customHeight="true" zeroHeight="false" outlineLevelRow="0" outlineLevelCol="0"/>
  <cols>
    <col collapsed="false" customWidth="false" hidden="false" outlineLevel="0" max="1" min="1" style="209" width="9.33"/>
    <col collapsed="false" customWidth="true" hidden="false" outlineLevel="0" max="2" min="2" style="209" width="3.82"/>
    <col collapsed="false" customWidth="true" hidden="false" outlineLevel="0" max="3" min="3" style="209" width="4.82"/>
    <col collapsed="false" customWidth="true" hidden="false" outlineLevel="0" max="4" min="4" style="209" width="13.82"/>
    <col collapsed="false" customWidth="true" hidden="false" outlineLevel="0" max="5" min="5" style="209" width="17.82"/>
    <col collapsed="false" customWidth="true" hidden="false" outlineLevel="0" max="6" min="6" style="210" width="14.16"/>
    <col collapsed="false" customWidth="true" hidden="false" outlineLevel="0" max="7" min="7" style="209" width="2.82"/>
    <col collapsed="false" customWidth="true" hidden="false" outlineLevel="0" max="8" min="8" style="211" width="14.16"/>
    <col collapsed="false" customWidth="true" hidden="false" outlineLevel="0" max="9" min="9" style="209" width="2.82"/>
    <col collapsed="false" customWidth="true" hidden="false" outlineLevel="0" max="10" min="10" style="211" width="14.16"/>
    <col collapsed="false" customWidth="true" hidden="false" outlineLevel="0" max="11" min="11" style="209" width="3.82"/>
    <col collapsed="false" customWidth="true" hidden="false" outlineLevel="0" max="12" min="12" style="211" width="15.65"/>
    <col collapsed="false" customWidth="true" hidden="false" outlineLevel="0" max="13" min="13" style="209" width="2.82"/>
    <col collapsed="false" customWidth="true" hidden="false" outlineLevel="0" max="14" min="14" style="210" width="14.16"/>
    <col collapsed="false" customWidth="true" hidden="false" outlineLevel="0" max="15" min="15" style="209" width="2.82"/>
    <col collapsed="false" customWidth="true" hidden="false" outlineLevel="0" max="16" min="16" style="211" width="14.16"/>
    <col collapsed="false" customWidth="true" hidden="false" outlineLevel="0" max="17" min="17" style="209" width="2.82"/>
    <col collapsed="false" customWidth="true" hidden="false" outlineLevel="0" max="18" min="18" style="211" width="14.16"/>
    <col collapsed="false" customWidth="true" hidden="false" outlineLevel="0" max="19" min="19" style="209" width="2.82"/>
    <col collapsed="false" customWidth="true" hidden="false" outlineLevel="0" max="20" min="20" style="211" width="15.65"/>
    <col collapsed="false" customWidth="true" hidden="false" outlineLevel="0" max="21" min="21" style="209" width="5.82"/>
    <col collapsed="false" customWidth="true" hidden="false" outlineLevel="0" max="22" min="22" style="210" width="14.16"/>
    <col collapsed="false" customWidth="true" hidden="false" outlineLevel="0" max="23" min="23" style="209" width="2.82"/>
    <col collapsed="false" customWidth="true" hidden="false" outlineLevel="0" max="24" min="24" style="211" width="14.16"/>
    <col collapsed="false" customWidth="true" hidden="false" outlineLevel="0" max="25" min="25" style="209" width="2.82"/>
    <col collapsed="false" customWidth="true" hidden="false" outlineLevel="0" max="26" min="26" style="211" width="14.16"/>
    <col collapsed="false" customWidth="true" hidden="false" outlineLevel="0" max="27" min="27" style="209" width="2.82"/>
    <col collapsed="false" customWidth="true" hidden="false" outlineLevel="0" max="28" min="28" style="211" width="15.65"/>
    <col collapsed="false" customWidth="true" hidden="false" outlineLevel="0" max="29" min="29" style="209" width="5.82"/>
    <col collapsed="false" customWidth="true" hidden="false" outlineLevel="0" max="30" min="30" style="210" width="14.16"/>
    <col collapsed="false" customWidth="true" hidden="false" outlineLevel="0" max="31" min="31" style="209" width="2.82"/>
    <col collapsed="false" customWidth="true" hidden="false" outlineLevel="0" max="32" min="32" style="211" width="14.16"/>
    <col collapsed="false" customWidth="true" hidden="false" outlineLevel="0" max="33" min="33" style="209" width="2.82"/>
    <col collapsed="false" customWidth="true" hidden="false" outlineLevel="0" max="34" min="34" style="211" width="14.16"/>
    <col collapsed="false" customWidth="true" hidden="false" outlineLevel="0" max="35" min="35" style="209" width="3.82"/>
    <col collapsed="false" customWidth="true" hidden="false" outlineLevel="0" max="36" min="36" style="211" width="15.65"/>
    <col collapsed="false" customWidth="true" hidden="false" outlineLevel="0" max="37" min="37" style="209" width="3.82"/>
    <col collapsed="false" customWidth="true" hidden="false" outlineLevel="0" max="38" min="38" style="211" width="14.82"/>
    <col collapsed="false" customWidth="false" hidden="false" outlineLevel="0" max="257" min="39" style="209" width="9.33"/>
  </cols>
  <sheetData>
    <row r="1" customFormat="false" ht="18" hidden="false" customHeight="false" outlineLevel="0" collapsed="false">
      <c r="B1" s="80" t="s">
        <v>45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customFormat="false" ht="15.75" hidden="false" customHeight="false" outlineLevel="0" collapsed="false">
      <c r="B2" s="81" t="s">
        <v>136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</row>
    <row r="3" customFormat="false" ht="15.75" hidden="false" customHeight="false" outlineLevel="0" collapsed="false">
      <c r="B3" s="81" t="s">
        <v>47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</row>
    <row r="4" customFormat="false" ht="15.75" hidden="false" customHeight="false" outlineLevel="0" collapsed="false">
      <c r="B4" s="212"/>
      <c r="D4" s="213"/>
      <c r="E4" s="212"/>
      <c r="F4" s="214"/>
      <c r="G4" s="212"/>
      <c r="H4" s="215"/>
      <c r="I4" s="212"/>
      <c r="J4" s="215"/>
      <c r="K4" s="212"/>
      <c r="L4" s="209"/>
      <c r="M4" s="212"/>
      <c r="N4" s="214"/>
      <c r="O4" s="212"/>
      <c r="P4" s="215"/>
      <c r="Q4" s="212"/>
      <c r="R4" s="215"/>
      <c r="S4" s="212"/>
      <c r="T4" s="213"/>
      <c r="U4" s="212"/>
      <c r="V4" s="214"/>
      <c r="W4" s="212"/>
      <c r="X4" s="215"/>
      <c r="Y4" s="212"/>
      <c r="Z4" s="215"/>
      <c r="AA4" s="212"/>
      <c r="AB4" s="213"/>
      <c r="AC4" s="212"/>
      <c r="AD4" s="214"/>
      <c r="AE4" s="212"/>
      <c r="AF4" s="215"/>
      <c r="AG4" s="212"/>
      <c r="AH4" s="215"/>
      <c r="AI4" s="212"/>
      <c r="AJ4" s="213"/>
      <c r="AK4" s="212"/>
      <c r="AL4" s="213"/>
    </row>
    <row r="5" customFormat="false" ht="15.75" hidden="false" customHeight="false" outlineLevel="0" collapsed="false">
      <c r="B5" s="212"/>
      <c r="D5" s="216"/>
      <c r="E5" s="212"/>
      <c r="F5" s="214"/>
      <c r="G5" s="218"/>
      <c r="H5" s="215"/>
      <c r="I5" s="218"/>
      <c r="J5" s="215"/>
      <c r="K5" s="218"/>
      <c r="L5" s="209"/>
      <c r="M5" s="212"/>
      <c r="N5" s="214"/>
      <c r="O5" s="218"/>
      <c r="P5" s="215"/>
      <c r="Q5" s="218"/>
      <c r="R5" s="215"/>
      <c r="S5" s="218"/>
      <c r="T5" s="216"/>
      <c r="U5" s="212"/>
      <c r="V5" s="214"/>
      <c r="W5" s="218"/>
      <c r="X5" s="215"/>
      <c r="Y5" s="218"/>
      <c r="Z5" s="215"/>
      <c r="AA5" s="218"/>
      <c r="AB5" s="216"/>
      <c r="AC5" s="212"/>
      <c r="AD5" s="214"/>
      <c r="AE5" s="218"/>
      <c r="AF5" s="215"/>
      <c r="AG5" s="218"/>
      <c r="AH5" s="215"/>
      <c r="AI5" s="218"/>
      <c r="AJ5" s="216"/>
      <c r="AK5" s="218"/>
      <c r="AL5" s="216"/>
    </row>
    <row r="6" customFormat="false" ht="15.75" hidden="false" customHeight="false" outlineLevel="0" collapsed="false">
      <c r="B6" s="275"/>
      <c r="C6" s="275"/>
      <c r="D6" s="275"/>
      <c r="E6" s="275"/>
      <c r="F6" s="88"/>
      <c r="G6" s="232"/>
      <c r="H6" s="278"/>
      <c r="I6" s="232"/>
      <c r="J6" s="278"/>
      <c r="K6" s="232"/>
      <c r="L6" s="278"/>
      <c r="M6" s="275"/>
      <c r="N6" s="88"/>
      <c r="O6" s="232"/>
      <c r="P6" s="278"/>
      <c r="Q6" s="232"/>
      <c r="R6" s="278"/>
      <c r="S6" s="232"/>
      <c r="T6" s="278"/>
      <c r="U6" s="275"/>
      <c r="V6" s="88"/>
      <c r="W6" s="232"/>
      <c r="X6" s="278"/>
      <c r="Y6" s="232"/>
      <c r="Z6" s="278"/>
      <c r="AA6" s="232"/>
      <c r="AB6" s="278"/>
      <c r="AC6" s="275"/>
      <c r="AD6" s="88"/>
      <c r="AE6" s="232"/>
      <c r="AF6" s="278"/>
      <c r="AG6" s="232"/>
      <c r="AH6" s="278"/>
      <c r="AI6" s="232"/>
      <c r="AJ6" s="278"/>
      <c r="AK6" s="232"/>
      <c r="AL6" s="278"/>
    </row>
    <row r="7" customFormat="false" ht="13.9" hidden="false" customHeight="true" outlineLevel="0" collapsed="false">
      <c r="B7" s="81"/>
      <c r="C7" s="90"/>
      <c r="D7" s="89"/>
      <c r="E7" s="89"/>
      <c r="F7" s="99" t="s">
        <v>49</v>
      </c>
      <c r="G7" s="232"/>
      <c r="H7" s="99" t="s">
        <v>50</v>
      </c>
      <c r="I7" s="232"/>
      <c r="J7" s="228" t="s">
        <v>51</v>
      </c>
      <c r="K7" s="232"/>
      <c r="L7" s="228" t="s">
        <v>113</v>
      </c>
      <c r="M7" s="275"/>
      <c r="N7" s="99" t="s">
        <v>52</v>
      </c>
      <c r="O7" s="232"/>
      <c r="P7" s="99" t="s">
        <v>53</v>
      </c>
      <c r="Q7" s="232"/>
      <c r="R7" s="228" t="s">
        <v>54</v>
      </c>
      <c r="S7" s="232"/>
      <c r="T7" s="228" t="s">
        <v>114</v>
      </c>
      <c r="U7" s="275"/>
      <c r="V7" s="99" t="s">
        <v>55</v>
      </c>
      <c r="W7" s="232"/>
      <c r="X7" s="99" t="s">
        <v>56</v>
      </c>
      <c r="Y7" s="232"/>
      <c r="Z7" s="228" t="s">
        <v>57</v>
      </c>
      <c r="AA7" s="232"/>
      <c r="AB7" s="228" t="s">
        <v>115</v>
      </c>
      <c r="AC7" s="275"/>
      <c r="AD7" s="99" t="s">
        <v>59</v>
      </c>
      <c r="AE7" s="232"/>
      <c r="AF7" s="99" t="s">
        <v>60</v>
      </c>
      <c r="AG7" s="232"/>
      <c r="AH7" s="228" t="s">
        <v>61</v>
      </c>
      <c r="AI7" s="232"/>
      <c r="AJ7" s="228" t="s">
        <v>116</v>
      </c>
      <c r="AK7" s="232"/>
      <c r="AL7" s="228" t="s">
        <v>63</v>
      </c>
    </row>
    <row r="8" customFormat="false" ht="13.9" hidden="false" customHeight="true" outlineLevel="0" collapsed="false">
      <c r="B8" s="226" t="s">
        <v>64</v>
      </c>
      <c r="C8" s="226"/>
      <c r="D8" s="226"/>
      <c r="E8" s="226"/>
      <c r="F8" s="99" t="s">
        <v>11</v>
      </c>
      <c r="G8" s="227"/>
      <c r="H8" s="99" t="s">
        <v>11</v>
      </c>
      <c r="I8" s="227"/>
      <c r="J8" s="99" t="s">
        <v>11</v>
      </c>
      <c r="K8" s="227"/>
      <c r="L8" s="231" t="s">
        <v>11</v>
      </c>
      <c r="M8" s="97"/>
      <c r="N8" s="99" t="s">
        <v>11</v>
      </c>
      <c r="O8" s="227"/>
      <c r="P8" s="99" t="s">
        <v>11</v>
      </c>
      <c r="Q8" s="227"/>
      <c r="R8" s="99" t="s">
        <v>11</v>
      </c>
      <c r="S8" s="227"/>
      <c r="T8" s="231" t="s">
        <v>11</v>
      </c>
      <c r="U8" s="97"/>
      <c r="V8" s="99" t="s">
        <v>11</v>
      </c>
      <c r="W8" s="227"/>
      <c r="X8" s="99" t="s">
        <v>11</v>
      </c>
      <c r="Y8" s="227"/>
      <c r="Z8" s="99" t="s">
        <v>11</v>
      </c>
      <c r="AA8" s="227"/>
      <c r="AB8" s="231" t="s">
        <v>11</v>
      </c>
      <c r="AC8" s="97"/>
      <c r="AD8" s="99" t="s">
        <v>11</v>
      </c>
      <c r="AE8" s="227"/>
      <c r="AF8" s="99" t="s">
        <v>11</v>
      </c>
      <c r="AG8" s="227"/>
      <c r="AH8" s="99" t="s">
        <v>11</v>
      </c>
      <c r="AI8" s="227"/>
      <c r="AJ8" s="231" t="s">
        <v>11</v>
      </c>
      <c r="AK8" s="232"/>
      <c r="AL8" s="231" t="s">
        <v>11</v>
      </c>
    </row>
    <row r="9" customFormat="false" ht="15.75" hidden="false" customHeight="false" outlineLevel="0" collapsed="false">
      <c r="B9" s="233" t="s">
        <v>65</v>
      </c>
      <c r="C9" s="234"/>
      <c r="D9" s="234"/>
      <c r="E9" s="234"/>
      <c r="F9" s="214"/>
      <c r="H9" s="235"/>
      <c r="J9" s="235"/>
      <c r="L9" s="215"/>
      <c r="M9" s="234"/>
      <c r="N9" s="214"/>
      <c r="P9" s="235"/>
      <c r="R9" s="235"/>
      <c r="T9" s="215"/>
      <c r="U9" s="234"/>
      <c r="V9" s="214"/>
      <c r="X9" s="235"/>
      <c r="Z9" s="235"/>
      <c r="AB9" s="215"/>
      <c r="AC9" s="234"/>
      <c r="AD9" s="214"/>
      <c r="AF9" s="235"/>
      <c r="AH9" s="235"/>
      <c r="AJ9" s="215"/>
      <c r="AL9" s="215"/>
    </row>
    <row r="10" customFormat="false" ht="15.75" hidden="false" customHeight="false" outlineLevel="0" collapsed="false">
      <c r="C10" s="102" t="s">
        <v>66</v>
      </c>
      <c r="D10" s="234"/>
      <c r="E10" s="236"/>
      <c r="F10" s="237" t="n">
        <f aca="false">+Income2000!F10</f>
        <v>9485</v>
      </c>
      <c r="G10" s="105"/>
      <c r="H10" s="237" t="n">
        <f aca="false">+Income2000!H10</f>
        <v>5998</v>
      </c>
      <c r="I10" s="105"/>
      <c r="J10" s="237" t="n">
        <f aca="false">+Income2000!J10</f>
        <v>4101</v>
      </c>
      <c r="K10" s="105"/>
      <c r="L10" s="237" t="n">
        <f aca="false">SUM(F10:K10)</f>
        <v>19584</v>
      </c>
      <c r="M10" s="236"/>
      <c r="N10" s="237" t="n">
        <f aca="false">+Income2000!N10</f>
        <v>4466</v>
      </c>
      <c r="O10" s="105"/>
      <c r="P10" s="237" t="n">
        <f aca="false">+Income2000!P10</f>
        <v>8211</v>
      </c>
      <c r="Q10" s="105"/>
      <c r="R10" s="237" t="n">
        <f aca="false">+Income2000!R10</f>
        <v>7559</v>
      </c>
      <c r="S10" s="105"/>
      <c r="T10" s="237" t="n">
        <f aca="false">SUM(N10:S10)</f>
        <v>20236</v>
      </c>
      <c r="U10" s="236"/>
      <c r="V10" s="237" t="n">
        <f aca="false">+Income2000!V10</f>
        <v>4835</v>
      </c>
      <c r="W10" s="105"/>
      <c r="X10" s="237" t="n">
        <f aca="false">+Income2000!X10</f>
        <v>5581</v>
      </c>
      <c r="Y10" s="105"/>
      <c r="Z10" s="237" t="n">
        <f aca="false">+Income2000!Z10</f>
        <v>6264</v>
      </c>
      <c r="AA10" s="105"/>
      <c r="AB10" s="108" t="n">
        <f aca="false">SUM(V10:AA10)</f>
        <v>16680</v>
      </c>
      <c r="AC10" s="236"/>
      <c r="AD10" s="237" t="n">
        <f aca="false">+Income2000!AD10</f>
        <v>5099</v>
      </c>
      <c r="AE10" s="105"/>
      <c r="AF10" s="237" t="n">
        <f aca="false">+Income2000!AF10</f>
        <v>8373</v>
      </c>
      <c r="AG10" s="105"/>
      <c r="AH10" s="237" t="n">
        <f aca="false">+Income2000!AH10</f>
        <v>7276</v>
      </c>
      <c r="AI10" s="105"/>
      <c r="AJ10" s="108" t="n">
        <f aca="false">SUM(AD10:AI10)</f>
        <v>20748</v>
      </c>
      <c r="AK10" s="105"/>
      <c r="AL10" s="237" t="n">
        <f aca="false">+T10+L10+AB10+AJ10</f>
        <v>77248</v>
      </c>
    </row>
    <row r="11" customFormat="false" ht="15.75" hidden="false" customHeight="false" outlineLevel="0" collapsed="false">
      <c r="C11" s="102" t="s">
        <v>67</v>
      </c>
      <c r="D11" s="234"/>
      <c r="E11" s="236"/>
      <c r="F11" s="115" t="n">
        <f aca="false">+Income2000!F11</f>
        <v>11402</v>
      </c>
      <c r="G11" s="105"/>
      <c r="H11" s="115" t="n">
        <f aca="false">+Income2000!H11</f>
        <v>10376</v>
      </c>
      <c r="I11" s="105"/>
      <c r="J11" s="115" t="n">
        <f aca="false">+Income2000!J11</f>
        <v>11863</v>
      </c>
      <c r="L11" s="240" t="n">
        <f aca="false">SUM(F11:K11)</f>
        <v>33641</v>
      </c>
      <c r="M11" s="236"/>
      <c r="N11" s="115" t="n">
        <f aca="false">+Income2000!N11</f>
        <v>10918</v>
      </c>
      <c r="O11" s="242"/>
      <c r="P11" s="115" t="n">
        <f aca="false">+Income2000!P11</f>
        <v>12397</v>
      </c>
      <c r="Q11" s="242"/>
      <c r="R11" s="115" t="n">
        <f aca="false">+Income2000!R11</f>
        <v>12117</v>
      </c>
      <c r="S11" s="244"/>
      <c r="T11" s="245" t="n">
        <f aca="false">SUM(N11:S11)</f>
        <v>35432</v>
      </c>
      <c r="U11" s="236"/>
      <c r="V11" s="115" t="n">
        <f aca="false">+Income2000!V11</f>
        <v>11631</v>
      </c>
      <c r="W11" s="242"/>
      <c r="X11" s="115" t="n">
        <f aca="false">+Income2000!X11</f>
        <v>10154</v>
      </c>
      <c r="Y11" s="242"/>
      <c r="Z11" s="115" t="n">
        <f aca="false">+Income2000!Z11</f>
        <v>13572</v>
      </c>
      <c r="AA11" s="244"/>
      <c r="AB11" s="243" t="n">
        <f aca="false">SUM(V11:AA11)</f>
        <v>35357</v>
      </c>
      <c r="AC11" s="236"/>
      <c r="AD11" s="115" t="n">
        <f aca="false">+Income2000!AD11</f>
        <v>10869</v>
      </c>
      <c r="AE11" s="242"/>
      <c r="AF11" s="115" t="n">
        <f aca="false">+Income2000!AF11</f>
        <v>9412</v>
      </c>
      <c r="AG11" s="242"/>
      <c r="AH11" s="115" t="n">
        <f aca="false">+Income2000!AH11</f>
        <v>11992</v>
      </c>
      <c r="AI11" s="244"/>
      <c r="AJ11" s="243" t="n">
        <f aca="false">SUM(AD11:AI11)</f>
        <v>32273</v>
      </c>
      <c r="AK11" s="244"/>
      <c r="AL11" s="245" t="n">
        <f aca="false">+T11+L11+AB11+AJ11</f>
        <v>136703</v>
      </c>
    </row>
    <row r="12" customFormat="false" ht="15.75" hidden="false" customHeight="false" outlineLevel="0" collapsed="false">
      <c r="C12" s="102" t="s">
        <v>68</v>
      </c>
      <c r="D12" s="234"/>
      <c r="E12" s="236"/>
      <c r="F12" s="115" t="n">
        <f aca="false">+Income2000!F12</f>
        <v>254</v>
      </c>
      <c r="G12" s="105"/>
      <c r="H12" s="115" t="n">
        <f aca="false">+Income2000!H12</f>
        <v>457</v>
      </c>
      <c r="I12" s="105"/>
      <c r="J12" s="115" t="n">
        <f aca="false">+Income2000!J12</f>
        <v>406</v>
      </c>
      <c r="L12" s="240" t="n">
        <f aca="false">SUM(F12:K12)</f>
        <v>1117</v>
      </c>
      <c r="M12" s="236"/>
      <c r="N12" s="115" t="n">
        <f aca="false">+Income2000!N12</f>
        <v>405</v>
      </c>
      <c r="O12" s="242"/>
      <c r="P12" s="115" t="n">
        <f aca="false">+Income2000!P12</f>
        <v>413</v>
      </c>
      <c r="Q12" s="242"/>
      <c r="R12" s="115" t="n">
        <f aca="false">+Income2000!R12</f>
        <v>554</v>
      </c>
      <c r="S12" s="244"/>
      <c r="T12" s="245" t="n">
        <f aca="false">SUM(N12:S12)</f>
        <v>1372</v>
      </c>
      <c r="U12" s="236"/>
      <c r="V12" s="115" t="n">
        <f aca="false">+Income2000!V12</f>
        <v>496</v>
      </c>
      <c r="W12" s="242"/>
      <c r="X12" s="115" t="n">
        <f aca="false">+Income2000!X12</f>
        <v>402</v>
      </c>
      <c r="Y12" s="242"/>
      <c r="Z12" s="115" t="n">
        <f aca="false">+Income2000!Z12</f>
        <v>476</v>
      </c>
      <c r="AA12" s="244"/>
      <c r="AB12" s="243" t="n">
        <f aca="false">SUM(V12:AA12)</f>
        <v>1374</v>
      </c>
      <c r="AC12" s="236"/>
      <c r="AD12" s="115" t="n">
        <f aca="false">+Income2000!AD12</f>
        <v>684</v>
      </c>
      <c r="AE12" s="242"/>
      <c r="AF12" s="115" t="n">
        <f aca="false">+Income2000!AF12</f>
        <v>744</v>
      </c>
      <c r="AG12" s="242"/>
      <c r="AH12" s="115" t="n">
        <f aca="false">+Income2000!AH12</f>
        <v>754</v>
      </c>
      <c r="AI12" s="244"/>
      <c r="AJ12" s="243" t="n">
        <f aca="false">SUM(AD12:AI12)</f>
        <v>2182</v>
      </c>
      <c r="AK12" s="244"/>
      <c r="AL12" s="245" t="n">
        <f aca="false">+T12+L12+AB12+AJ12</f>
        <v>6045</v>
      </c>
    </row>
    <row r="13" customFormat="false" ht="15.75" hidden="false" customHeight="false" outlineLevel="0" collapsed="false">
      <c r="C13" s="102" t="s">
        <v>118</v>
      </c>
      <c r="D13" s="234"/>
      <c r="E13" s="234"/>
      <c r="F13" s="115" t="n">
        <f aca="false">+Income2000!F13</f>
        <v>289</v>
      </c>
      <c r="G13" s="105"/>
      <c r="H13" s="115" t="n">
        <f aca="false">+Income2000!H13</f>
        <v>522</v>
      </c>
      <c r="I13" s="105"/>
      <c r="J13" s="115" t="n">
        <f aca="false">+Income2000!J13</f>
        <v>553</v>
      </c>
      <c r="K13" s="105" t="s">
        <v>117</v>
      </c>
      <c r="L13" s="240" t="n">
        <f aca="false">SUM(F13:K13)</f>
        <v>1364</v>
      </c>
      <c r="M13" s="234"/>
      <c r="N13" s="115" t="n">
        <f aca="false">+Income2000!N13</f>
        <v>-280</v>
      </c>
      <c r="O13" s="242"/>
      <c r="P13" s="115" t="n">
        <f aca="false">+Income2000!P13</f>
        <v>635</v>
      </c>
      <c r="Q13" s="242"/>
      <c r="R13" s="115" t="n">
        <f aca="false">+Income2000!R13</f>
        <v>54</v>
      </c>
      <c r="S13" s="242" t="s">
        <v>117</v>
      </c>
      <c r="T13" s="245" t="n">
        <f aca="false">SUM(N13:S13)</f>
        <v>409</v>
      </c>
      <c r="U13" s="234"/>
      <c r="V13" s="115" t="n">
        <f aca="false">+Income2000!V13</f>
        <v>21</v>
      </c>
      <c r="W13" s="242"/>
      <c r="X13" s="115" t="n">
        <f aca="false">+Income2000!X13</f>
        <v>556</v>
      </c>
      <c r="Y13" s="242"/>
      <c r="Z13" s="115" t="n">
        <f aca="false">+Income2000!Z13</f>
        <v>64</v>
      </c>
      <c r="AA13" s="242" t="s">
        <v>117</v>
      </c>
      <c r="AB13" s="243" t="n">
        <f aca="false">SUM(V13:AA13)</f>
        <v>641</v>
      </c>
      <c r="AC13" s="234"/>
      <c r="AD13" s="115" t="n">
        <f aca="false">+Income2000!AD13</f>
        <v>1188</v>
      </c>
      <c r="AE13" s="242"/>
      <c r="AF13" s="115" t="n">
        <f aca="false">+Income2000!AF13</f>
        <v>1261</v>
      </c>
      <c r="AG13" s="242"/>
      <c r="AH13" s="115" t="n">
        <f aca="false">+Income2000!AH13</f>
        <v>550</v>
      </c>
      <c r="AI13" s="242" t="s">
        <v>117</v>
      </c>
      <c r="AJ13" s="243" t="n">
        <f aca="false">SUM(AD13:AI13)</f>
        <v>2999</v>
      </c>
      <c r="AK13" s="242"/>
      <c r="AL13" s="245" t="n">
        <f aca="false">+T13+L13+AB13+AJ13</f>
        <v>5413</v>
      </c>
    </row>
    <row r="14" customFormat="false" ht="15.75" hidden="false" customHeight="false" outlineLevel="0" collapsed="false">
      <c r="C14" s="102" t="s">
        <v>119</v>
      </c>
      <c r="D14" s="234"/>
      <c r="E14" s="236"/>
      <c r="F14" s="115" t="n">
        <f aca="false">+Income2000!F14</f>
        <v>626</v>
      </c>
      <c r="G14" s="105"/>
      <c r="H14" s="115" t="n">
        <f aca="false">+Income2000!H14</f>
        <v>756</v>
      </c>
      <c r="I14" s="105"/>
      <c r="J14" s="115" t="n">
        <f aca="false">+Income2000!J14</f>
        <v>852</v>
      </c>
      <c r="K14" s="105" t="s">
        <v>117</v>
      </c>
      <c r="L14" s="240" t="n">
        <f aca="false">SUM(F14:K14)</f>
        <v>2234</v>
      </c>
      <c r="M14" s="236"/>
      <c r="N14" s="115" t="n">
        <f aca="false">+Income2000!N14</f>
        <v>593</v>
      </c>
      <c r="O14" s="242"/>
      <c r="P14" s="115" t="n">
        <f aca="false">+Income2000!P14</f>
        <v>991</v>
      </c>
      <c r="Q14" s="242"/>
      <c r="R14" s="115" t="n">
        <f aca="false">+Income2000!R14</f>
        <v>822</v>
      </c>
      <c r="S14" s="242" t="s">
        <v>117</v>
      </c>
      <c r="T14" s="245" t="n">
        <f aca="false">SUM(N14:S14)</f>
        <v>2406</v>
      </c>
      <c r="U14" s="236"/>
      <c r="V14" s="115" t="n">
        <f aca="false">+Income2000!V14</f>
        <v>1154</v>
      </c>
      <c r="W14" s="242"/>
      <c r="X14" s="115" t="n">
        <f aca="false">+Income2000!X14</f>
        <v>1126</v>
      </c>
      <c r="Y14" s="242"/>
      <c r="Z14" s="115" t="n">
        <f aca="false">+Income2000!Z14</f>
        <v>1176</v>
      </c>
      <c r="AA14" s="242" t="s">
        <v>117</v>
      </c>
      <c r="AB14" s="243" t="n">
        <f aca="false">SUM(V14:AA14)</f>
        <v>3456</v>
      </c>
      <c r="AC14" s="236"/>
      <c r="AD14" s="115" t="n">
        <f aca="false">+Income2000!AD14</f>
        <v>1132</v>
      </c>
      <c r="AE14" s="242"/>
      <c r="AF14" s="115" t="n">
        <f aca="false">+Income2000!AF14</f>
        <v>963</v>
      </c>
      <c r="AG14" s="242"/>
      <c r="AH14" s="115" t="n">
        <f aca="false">+Income2000!AH14</f>
        <v>1504</v>
      </c>
      <c r="AI14" s="242" t="s">
        <v>117</v>
      </c>
      <c r="AJ14" s="243" t="n">
        <f aca="false">SUM(AD14:AI14)</f>
        <v>3599</v>
      </c>
      <c r="AK14" s="242"/>
      <c r="AL14" s="245" t="n">
        <f aca="false">+T14+L14+AB14+AJ14</f>
        <v>11695</v>
      </c>
    </row>
    <row r="15" customFormat="false" ht="15.75" hidden="false" customHeight="false" outlineLevel="0" collapsed="false">
      <c r="C15" s="102" t="s">
        <v>120</v>
      </c>
      <c r="D15" s="234"/>
      <c r="E15" s="236"/>
      <c r="F15" s="115" t="n">
        <f aca="false">+Income2000!F15</f>
        <v>-758</v>
      </c>
      <c r="G15" s="105"/>
      <c r="H15" s="115" t="n">
        <f aca="false">+Income2000!H15</f>
        <v>-2</v>
      </c>
      <c r="I15" s="105"/>
      <c r="J15" s="115" t="n">
        <f aca="false">+Income2000!J15</f>
        <v>-13</v>
      </c>
      <c r="K15" s="105"/>
      <c r="L15" s="240" t="n">
        <f aca="false">SUM(F15:K15)</f>
        <v>-773</v>
      </c>
      <c r="M15" s="236"/>
      <c r="N15" s="115" t="n">
        <f aca="false">+Income2000!N15</f>
        <v>-2</v>
      </c>
      <c r="O15" s="242"/>
      <c r="P15" s="115" t="n">
        <f aca="false">+Income2000!P15</f>
        <v>0</v>
      </c>
      <c r="Q15" s="242"/>
      <c r="R15" s="115" t="n">
        <f aca="false">+Income2000!R15</f>
        <v>2293</v>
      </c>
      <c r="S15" s="242"/>
      <c r="T15" s="245" t="n">
        <f aca="false">SUM(N15:S15)</f>
        <v>2291</v>
      </c>
      <c r="U15" s="236"/>
      <c r="V15" s="115" t="n">
        <f aca="false">+Income2000!V15</f>
        <v>269</v>
      </c>
      <c r="W15" s="242"/>
      <c r="X15" s="115" t="n">
        <f aca="false">+Income2000!X15</f>
        <v>0</v>
      </c>
      <c r="Y15" s="242"/>
      <c r="Z15" s="115" t="n">
        <f aca="false">+Income2000!Z15</f>
        <v>0</v>
      </c>
      <c r="AA15" s="242"/>
      <c r="AB15" s="243" t="n">
        <f aca="false">SUM(V15:AA15)</f>
        <v>269</v>
      </c>
      <c r="AC15" s="236"/>
      <c r="AD15" s="115" t="n">
        <f aca="false">+Income2000!AD15</f>
        <v>0</v>
      </c>
      <c r="AE15" s="242"/>
      <c r="AF15" s="115" t="n">
        <f aca="false">+Income2000!AF15</f>
        <v>0</v>
      </c>
      <c r="AG15" s="242"/>
      <c r="AH15" s="115" t="n">
        <f aca="false">+Income2000!AH15</f>
        <v>0</v>
      </c>
      <c r="AI15" s="242"/>
      <c r="AJ15" s="243" t="n">
        <f aca="false">SUM(AD15:AI15)</f>
        <v>0</v>
      </c>
      <c r="AK15" s="242"/>
      <c r="AL15" s="245" t="n">
        <f aca="false">+T15+L15+AB15+AJ15</f>
        <v>1787</v>
      </c>
    </row>
    <row r="16" customFormat="false" ht="15.75" hidden="false" customHeight="false" outlineLevel="0" collapsed="false">
      <c r="B16" s="233" t="s">
        <v>121</v>
      </c>
      <c r="C16" s="234"/>
      <c r="D16" s="234"/>
      <c r="E16" s="234"/>
      <c r="F16" s="214"/>
      <c r="G16" s="105"/>
      <c r="H16" s="214"/>
      <c r="I16" s="105"/>
      <c r="J16" s="214"/>
      <c r="L16" s="240"/>
      <c r="M16" s="234"/>
      <c r="N16" s="214"/>
      <c r="O16" s="242"/>
      <c r="P16" s="214"/>
      <c r="Q16" s="242"/>
      <c r="R16" s="214"/>
      <c r="S16" s="244"/>
      <c r="T16" s="245"/>
      <c r="U16" s="234"/>
      <c r="V16" s="214"/>
      <c r="W16" s="242"/>
      <c r="X16" s="214"/>
      <c r="Y16" s="242"/>
      <c r="Z16" s="214"/>
      <c r="AA16" s="244"/>
      <c r="AB16" s="238"/>
      <c r="AC16" s="234"/>
      <c r="AD16" s="214"/>
      <c r="AE16" s="242"/>
      <c r="AF16" s="214"/>
      <c r="AG16" s="242"/>
      <c r="AH16" s="214"/>
      <c r="AI16" s="244"/>
      <c r="AJ16" s="238"/>
      <c r="AK16" s="244"/>
      <c r="AL16" s="245"/>
    </row>
    <row r="17" customFormat="false" ht="15.75" hidden="false" customHeight="false" outlineLevel="0" collapsed="false">
      <c r="C17" s="102" t="s">
        <v>122</v>
      </c>
      <c r="D17" s="234"/>
      <c r="E17" s="236"/>
      <c r="F17" s="115" t="n">
        <f aca="false">+Income2000!F17</f>
        <v>162</v>
      </c>
      <c r="G17" s="105"/>
      <c r="H17" s="115" t="n">
        <f aca="false">+Income2000!H17</f>
        <v>420</v>
      </c>
      <c r="I17" s="105"/>
      <c r="J17" s="115" t="n">
        <f aca="false">+Income2000!J17</f>
        <v>355</v>
      </c>
      <c r="K17" s="105"/>
      <c r="L17" s="240" t="n">
        <f aca="false">SUM(F17:K17)</f>
        <v>937</v>
      </c>
      <c r="M17" s="236"/>
      <c r="N17" s="115" t="n">
        <f aca="false">+Income2000!N17</f>
        <v>-228</v>
      </c>
      <c r="O17" s="242"/>
      <c r="P17" s="115" t="n">
        <f aca="false">+Income2000!P17</f>
        <v>256</v>
      </c>
      <c r="Q17" s="242"/>
      <c r="R17" s="115" t="n">
        <f aca="false">+Income2000!R17</f>
        <v>187</v>
      </c>
      <c r="S17" s="242"/>
      <c r="T17" s="245" t="n">
        <f aca="false">SUM(N17:S17)</f>
        <v>215</v>
      </c>
      <c r="U17" s="236"/>
      <c r="V17" s="115" t="n">
        <f aca="false">+Income2000!V17</f>
        <v>574</v>
      </c>
      <c r="W17" s="242"/>
      <c r="X17" s="115" t="n">
        <f aca="false">+Income2000!X17</f>
        <v>1212</v>
      </c>
      <c r="Y17" s="242"/>
      <c r="Z17" s="115" t="n">
        <f aca="false">+Income2000!Z17</f>
        <v>986</v>
      </c>
      <c r="AA17" s="242"/>
      <c r="AB17" s="243" t="n">
        <f aca="false">SUM(V17:AA17)</f>
        <v>2772</v>
      </c>
      <c r="AC17" s="236"/>
      <c r="AD17" s="115" t="n">
        <f aca="false">+Income2000!AD17</f>
        <v>254</v>
      </c>
      <c r="AE17" s="242"/>
      <c r="AF17" s="115" t="n">
        <f aca="false">+Income2000!AF17</f>
        <v>-122</v>
      </c>
      <c r="AG17" s="242"/>
      <c r="AH17" s="115" t="n">
        <f aca="false">+Income2000!AH17</f>
        <v>-107</v>
      </c>
      <c r="AI17" s="242"/>
      <c r="AJ17" s="243" t="n">
        <f aca="false">SUM(AD17:AI17)</f>
        <v>25</v>
      </c>
      <c r="AK17" s="242"/>
      <c r="AL17" s="245" t="n">
        <f aca="false">+T17+L17+AB17+AJ17</f>
        <v>3949</v>
      </c>
    </row>
    <row r="18" customFormat="false" ht="15.75" hidden="false" customHeight="false" outlineLevel="0" collapsed="false">
      <c r="B18" s="233" t="s">
        <v>123</v>
      </c>
      <c r="C18" s="234"/>
      <c r="D18" s="234"/>
      <c r="E18" s="236"/>
      <c r="F18" s="99" t="n">
        <f aca="false">+Income2000!F18</f>
        <v>48</v>
      </c>
      <c r="G18" s="105"/>
      <c r="H18" s="99" t="n">
        <f aca="false">+Income2000!H18</f>
        <v>60</v>
      </c>
      <c r="I18" s="105"/>
      <c r="J18" s="99" t="n">
        <f aca="false">+Income2000!J18</f>
        <v>64</v>
      </c>
      <c r="L18" s="247" t="n">
        <f aca="false">SUM(F18:K18)</f>
        <v>172</v>
      </c>
      <c r="M18" s="236"/>
      <c r="N18" s="99" t="n">
        <f aca="false">+Income2000!N18</f>
        <v>49</v>
      </c>
      <c r="O18" s="242"/>
      <c r="P18" s="99" t="n">
        <f aca="false">+Income2000!P18</f>
        <v>51</v>
      </c>
      <c r="Q18" s="242"/>
      <c r="R18" s="99" t="n">
        <f aca="false">+Income2000!R18</f>
        <v>67</v>
      </c>
      <c r="S18" s="244"/>
      <c r="T18" s="250" t="n">
        <f aca="false">SUM(N18:S18)</f>
        <v>167</v>
      </c>
      <c r="U18" s="236"/>
      <c r="V18" s="99" t="n">
        <f aca="false">+Income2000!V18</f>
        <v>57</v>
      </c>
      <c r="W18" s="242"/>
      <c r="X18" s="99" t="n">
        <f aca="false">+Income2000!X18</f>
        <v>59</v>
      </c>
      <c r="Y18" s="242"/>
      <c r="Z18" s="99" t="n">
        <f aca="false">+Income2000!Z18</f>
        <v>59</v>
      </c>
      <c r="AA18" s="244"/>
      <c r="AB18" s="249" t="n">
        <f aca="false">SUM(V18:AA18)</f>
        <v>175</v>
      </c>
      <c r="AC18" s="236"/>
      <c r="AD18" s="99" t="n">
        <f aca="false">+Income2000!AD18</f>
        <v>60</v>
      </c>
      <c r="AE18" s="242"/>
      <c r="AF18" s="99" t="n">
        <f aca="false">+Income2000!AF18</f>
        <v>58</v>
      </c>
      <c r="AG18" s="242"/>
      <c r="AH18" s="99" t="n">
        <f aca="false">+Income2000!AH18</f>
        <v>79</v>
      </c>
      <c r="AI18" s="244"/>
      <c r="AJ18" s="249" t="n">
        <f aca="false">SUM(AD18:AI18)</f>
        <v>197</v>
      </c>
      <c r="AK18" s="244"/>
      <c r="AL18" s="249" t="n">
        <f aca="false">+T18+L18+AB18+AJ18</f>
        <v>711</v>
      </c>
    </row>
    <row r="19" customFormat="false" ht="15.75" hidden="false" customHeight="false" outlineLevel="0" collapsed="false">
      <c r="B19" s="233" t="s">
        <v>124</v>
      </c>
      <c r="C19" s="234"/>
      <c r="D19" s="234"/>
      <c r="E19" s="251"/>
      <c r="F19" s="252" t="n">
        <f aca="false">SUM(F10:F18)</f>
        <v>21508</v>
      </c>
      <c r="H19" s="252" t="n">
        <f aca="false">SUM(H10:H18)</f>
        <v>18587</v>
      </c>
      <c r="J19" s="252" t="n">
        <f aca="false">SUM(J10:J18)</f>
        <v>18181</v>
      </c>
      <c r="L19" s="252" t="n">
        <f aca="false">SUM(L10:L18)</f>
        <v>58276</v>
      </c>
      <c r="M19" s="251"/>
      <c r="N19" s="252" t="n">
        <f aca="false">SUM(N10:N18)</f>
        <v>15921</v>
      </c>
      <c r="O19" s="244"/>
      <c r="P19" s="252" t="n">
        <f aca="false">SUM(P10:P18)</f>
        <v>22954</v>
      </c>
      <c r="Q19" s="244"/>
      <c r="R19" s="252" t="n">
        <f aca="false">SUM(R10:R18)</f>
        <v>23653</v>
      </c>
      <c r="S19" s="244"/>
      <c r="T19" s="253" t="n">
        <f aca="false">SUM(T10:T18)</f>
        <v>62528</v>
      </c>
      <c r="U19" s="251"/>
      <c r="V19" s="252" t="n">
        <f aca="false">SUM(V10:V18)</f>
        <v>19037</v>
      </c>
      <c r="W19" s="244"/>
      <c r="X19" s="252" t="n">
        <f aca="false">SUM(X10:X18)</f>
        <v>19090</v>
      </c>
      <c r="Y19" s="244"/>
      <c r="Z19" s="252" t="n">
        <f aca="false">SUM(Z10:Z18)</f>
        <v>22597</v>
      </c>
      <c r="AA19" s="244"/>
      <c r="AB19" s="253" t="n">
        <f aca="false">SUM(AB10:AB18)</f>
        <v>60724</v>
      </c>
      <c r="AC19" s="251"/>
      <c r="AD19" s="252" t="n">
        <f aca="false">SUM(AD10:AD18)</f>
        <v>19286</v>
      </c>
      <c r="AE19" s="244"/>
      <c r="AF19" s="252" t="n">
        <f aca="false">SUM(AF10:AF18)</f>
        <v>20689</v>
      </c>
      <c r="AG19" s="244"/>
      <c r="AH19" s="252" t="n">
        <f aca="false">SUM(AH10:AH18)</f>
        <v>22048</v>
      </c>
      <c r="AI19" s="244"/>
      <c r="AJ19" s="253" t="n">
        <f aca="false">SUM(AJ10:AJ18)</f>
        <v>62023</v>
      </c>
      <c r="AK19" s="244"/>
      <c r="AL19" s="253" t="n">
        <f aca="false">SUM(AL10:AL18)</f>
        <v>243551</v>
      </c>
    </row>
    <row r="20" customFormat="false" ht="15.75" hidden="false" customHeight="false" outlineLevel="0" collapsed="false">
      <c r="B20" s="233"/>
      <c r="C20" s="234"/>
      <c r="D20" s="234"/>
      <c r="E20" s="251"/>
      <c r="F20" s="252"/>
      <c r="H20" s="252"/>
      <c r="J20" s="252"/>
      <c r="L20" s="252"/>
      <c r="M20" s="251"/>
      <c r="N20" s="252"/>
      <c r="O20" s="244"/>
      <c r="P20" s="252"/>
      <c r="Q20" s="244"/>
      <c r="R20" s="252"/>
      <c r="S20" s="244"/>
      <c r="T20" s="253"/>
      <c r="U20" s="251"/>
      <c r="V20" s="252"/>
      <c r="W20" s="244"/>
      <c r="X20" s="252"/>
      <c r="Y20" s="244"/>
      <c r="Z20" s="252"/>
      <c r="AA20" s="244"/>
      <c r="AB20" s="253"/>
      <c r="AC20" s="251"/>
      <c r="AD20" s="252"/>
      <c r="AE20" s="244"/>
      <c r="AF20" s="252"/>
      <c r="AG20" s="244"/>
      <c r="AH20" s="252"/>
      <c r="AI20" s="244"/>
      <c r="AJ20" s="253"/>
      <c r="AK20" s="244"/>
      <c r="AL20" s="253"/>
    </row>
    <row r="21" customFormat="false" ht="15.75" hidden="false" customHeight="false" outlineLevel="0" collapsed="false">
      <c r="B21" s="233" t="s">
        <v>125</v>
      </c>
      <c r="C21" s="234"/>
      <c r="D21" s="234"/>
      <c r="E21" s="251"/>
      <c r="F21" s="252"/>
      <c r="H21" s="252"/>
      <c r="J21" s="252"/>
      <c r="L21" s="252"/>
      <c r="M21" s="251"/>
      <c r="N21" s="252"/>
      <c r="O21" s="244"/>
      <c r="P21" s="252"/>
      <c r="Q21" s="244"/>
      <c r="R21" s="252"/>
      <c r="S21" s="244"/>
      <c r="T21" s="253"/>
      <c r="U21" s="251"/>
      <c r="V21" s="252"/>
      <c r="W21" s="244"/>
      <c r="X21" s="252"/>
      <c r="Y21" s="244"/>
      <c r="Z21" s="252"/>
      <c r="AA21" s="244"/>
      <c r="AB21" s="253"/>
      <c r="AC21" s="251"/>
      <c r="AD21" s="252"/>
      <c r="AE21" s="244"/>
      <c r="AF21" s="252"/>
      <c r="AG21" s="244"/>
      <c r="AH21" s="252"/>
      <c r="AI21" s="244"/>
      <c r="AJ21" s="253"/>
      <c r="AK21" s="244"/>
      <c r="AL21" s="253"/>
    </row>
    <row r="22" customFormat="false" ht="15.75" hidden="false" customHeight="false" outlineLevel="0" collapsed="false">
      <c r="B22" s="233"/>
      <c r="C22" s="102" t="s">
        <v>66</v>
      </c>
      <c r="D22" s="234"/>
      <c r="E22" s="251"/>
      <c r="F22" s="115" t="n">
        <f aca="false">+Income2000!F22</f>
        <v>-2975</v>
      </c>
      <c r="H22" s="115" t="n">
        <f aca="false">+Income2000!H22</f>
        <v>1333</v>
      </c>
      <c r="J22" s="115" t="n">
        <f aca="false">+Income2000!J22</f>
        <v>-182</v>
      </c>
      <c r="L22" s="240" t="n">
        <f aca="false">SUM(F22:K22)</f>
        <v>-1824</v>
      </c>
      <c r="M22" s="251"/>
      <c r="N22" s="115" t="n">
        <f aca="false">+Income2000!N22</f>
        <v>9</v>
      </c>
      <c r="O22" s="244"/>
      <c r="P22" s="115" t="n">
        <f aca="false">+Income2000!P22</f>
        <v>-242</v>
      </c>
      <c r="Q22" s="244"/>
      <c r="R22" s="115" t="n">
        <f aca="false">+Income2000!R22</f>
        <v>-251</v>
      </c>
      <c r="S22" s="244"/>
      <c r="T22" s="245" t="n">
        <f aca="false">SUM(N22:S22)</f>
        <v>-484</v>
      </c>
      <c r="U22" s="251"/>
      <c r="V22" s="115" t="n">
        <f aca="false">+Income2000!V22</f>
        <v>55</v>
      </c>
      <c r="W22" s="244"/>
      <c r="X22" s="115" t="n">
        <f aca="false">+Income2000!X22</f>
        <v>193</v>
      </c>
      <c r="Y22" s="244"/>
      <c r="Z22" s="115" t="n">
        <f aca="false">+Income2000!Z22</f>
        <v>-353</v>
      </c>
      <c r="AA22" s="244"/>
      <c r="AB22" s="243" t="n">
        <f aca="false">SUM(V22:AA22)</f>
        <v>-105</v>
      </c>
      <c r="AC22" s="251"/>
      <c r="AD22" s="115" t="n">
        <f aca="false">+Income2000!AD22</f>
        <v>416</v>
      </c>
      <c r="AE22" s="244"/>
      <c r="AF22" s="115" t="n">
        <f aca="false">+Income2000!AF22</f>
        <v>-102</v>
      </c>
      <c r="AG22" s="244"/>
      <c r="AH22" s="115" t="n">
        <f aca="false">+Income2000!AH22</f>
        <v>-506</v>
      </c>
      <c r="AI22" s="244"/>
      <c r="AJ22" s="243" t="n">
        <f aca="false">SUM(AD22:AI22)</f>
        <v>-192</v>
      </c>
      <c r="AK22" s="244"/>
      <c r="AL22" s="245" t="n">
        <f aca="false">+T22+L22+AB22+AJ22</f>
        <v>-2605</v>
      </c>
    </row>
    <row r="23" customFormat="false" ht="15.75" hidden="false" customHeight="false" outlineLevel="0" collapsed="false">
      <c r="B23" s="233"/>
      <c r="C23" s="102" t="s">
        <v>68</v>
      </c>
      <c r="D23" s="234"/>
      <c r="E23" s="251"/>
      <c r="F23" s="115" t="n">
        <f aca="false">+Income2000!F23</f>
        <v>41</v>
      </c>
      <c r="H23" s="115" t="n">
        <f aca="false">+Income2000!H23</f>
        <v>-14</v>
      </c>
      <c r="J23" s="115" t="n">
        <f aca="false">+Income2000!J23</f>
        <v>-6</v>
      </c>
      <c r="L23" s="240" t="n">
        <f aca="false">SUM(F23:K23)</f>
        <v>21</v>
      </c>
      <c r="M23" s="251"/>
      <c r="N23" s="115" t="n">
        <f aca="false">+Income2000!N23</f>
        <v>-18</v>
      </c>
      <c r="O23" s="244"/>
      <c r="P23" s="115" t="n">
        <f aca="false">+Income2000!P23</f>
        <v>-37</v>
      </c>
      <c r="Q23" s="244"/>
      <c r="R23" s="115" t="n">
        <f aca="false">+Income2000!R23</f>
        <v>-14</v>
      </c>
      <c r="S23" s="244"/>
      <c r="T23" s="245" t="n">
        <f aca="false">SUM(N23:S23)</f>
        <v>-69</v>
      </c>
      <c r="U23" s="251"/>
      <c r="V23" s="115" t="n">
        <f aca="false">+Income2000!V23</f>
        <v>5</v>
      </c>
      <c r="W23" s="244"/>
      <c r="X23" s="115" t="n">
        <f aca="false">+Income2000!X23</f>
        <v>-22</v>
      </c>
      <c r="Y23" s="244"/>
      <c r="Z23" s="115" t="n">
        <f aca="false">+Income2000!Z23</f>
        <v>18</v>
      </c>
      <c r="AA23" s="244"/>
      <c r="AB23" s="243" t="n">
        <f aca="false">SUM(V23:AA23)</f>
        <v>1</v>
      </c>
      <c r="AC23" s="251"/>
      <c r="AD23" s="115" t="n">
        <f aca="false">+Income2000!AD23</f>
        <v>34</v>
      </c>
      <c r="AE23" s="244"/>
      <c r="AF23" s="115" t="n">
        <f aca="false">+Income2000!AF23</f>
        <v>-16</v>
      </c>
      <c r="AG23" s="244"/>
      <c r="AH23" s="115" t="n">
        <f aca="false">+Income2000!AH23</f>
        <v>-20</v>
      </c>
      <c r="AI23" s="244"/>
      <c r="AJ23" s="243" t="n">
        <f aca="false">SUM(AD23:AI23)</f>
        <v>-2</v>
      </c>
      <c r="AK23" s="244"/>
      <c r="AL23" s="245" t="n">
        <f aca="false">+T23+L23+AB23+AJ23</f>
        <v>-49</v>
      </c>
    </row>
    <row r="24" customFormat="false" ht="15.75" hidden="false" customHeight="false" outlineLevel="0" collapsed="false">
      <c r="B24" s="233"/>
      <c r="C24" s="102" t="s">
        <v>120</v>
      </c>
      <c r="D24" s="234"/>
      <c r="E24" s="251"/>
      <c r="F24" s="115" t="n">
        <f aca="false">+Income2000!F24</f>
        <v>428</v>
      </c>
      <c r="H24" s="115" t="n">
        <f aca="false">+Income2000!H24</f>
        <v>-6</v>
      </c>
      <c r="J24" s="115" t="n">
        <f aca="false">+Income2000!J24</f>
        <v>1</v>
      </c>
      <c r="L24" s="240" t="n">
        <f aca="false">SUM(F24:K24)</f>
        <v>423</v>
      </c>
      <c r="M24" s="251"/>
      <c r="N24" s="115" t="n">
        <f aca="false">+Income2000!N24</f>
        <v>0</v>
      </c>
      <c r="O24" s="244"/>
      <c r="P24" s="115" t="n">
        <f aca="false">+Income2000!P24</f>
        <v>0</v>
      </c>
      <c r="Q24" s="244"/>
      <c r="R24" s="115" t="n">
        <f aca="false">+Income2000!R24</f>
        <v>0</v>
      </c>
      <c r="S24" s="244"/>
      <c r="T24" s="245" t="n">
        <f aca="false">SUM(N24:S24)</f>
        <v>0</v>
      </c>
      <c r="U24" s="251"/>
      <c r="V24" s="115" t="n">
        <f aca="false">+Income2000!V24</f>
        <v>0</v>
      </c>
      <c r="W24" s="244"/>
      <c r="X24" s="115" t="n">
        <f aca="false">+Income2000!X24</f>
        <v>0</v>
      </c>
      <c r="Y24" s="244"/>
      <c r="Z24" s="115" t="n">
        <f aca="false">+Income2000!Z24</f>
        <v>-1181</v>
      </c>
      <c r="AA24" s="244"/>
      <c r="AB24" s="243" t="n">
        <f aca="false">SUM(V24:AA24)</f>
        <v>-1181</v>
      </c>
      <c r="AC24" s="251"/>
      <c r="AD24" s="115" t="n">
        <f aca="false">+Income2000!AD24</f>
        <v>0</v>
      </c>
      <c r="AE24" s="244"/>
      <c r="AF24" s="115" t="n">
        <f aca="false">+Income2000!AF24</f>
        <v>0</v>
      </c>
      <c r="AG24" s="244"/>
      <c r="AH24" s="115" t="n">
        <f aca="false">+Income2000!AH24</f>
        <v>0</v>
      </c>
      <c r="AI24" s="244"/>
      <c r="AJ24" s="243" t="n">
        <f aca="false">SUM(AD24:AI24)</f>
        <v>0</v>
      </c>
      <c r="AK24" s="244"/>
      <c r="AL24" s="245" t="n">
        <f aca="false">+T24+L24+AB24+AJ24</f>
        <v>-758</v>
      </c>
    </row>
    <row r="25" customFormat="false" ht="15.75" hidden="false" customHeight="false" outlineLevel="0" collapsed="false">
      <c r="B25" s="233"/>
      <c r="C25" s="102" t="s">
        <v>122</v>
      </c>
      <c r="D25" s="234"/>
      <c r="E25" s="251"/>
      <c r="F25" s="99" t="n">
        <f aca="false">+Income2000!F25</f>
        <v>-255</v>
      </c>
      <c r="H25" s="99" t="n">
        <f aca="false">+Income2000!H25</f>
        <v>195</v>
      </c>
      <c r="J25" s="99" t="n">
        <f aca="false">+Income2000!J25</f>
        <v>-372</v>
      </c>
      <c r="L25" s="247" t="n">
        <f aca="false">SUM(F25:K25)</f>
        <v>-432</v>
      </c>
      <c r="M25" s="251"/>
      <c r="N25" s="99" t="n">
        <f aca="false">+Income2000!N25</f>
        <v>229</v>
      </c>
      <c r="O25" s="244"/>
      <c r="P25" s="99" t="n">
        <f aca="false">+Income2000!P25</f>
        <v>-148</v>
      </c>
      <c r="Q25" s="244"/>
      <c r="R25" s="99" t="n">
        <f aca="false">+Income2000!R25</f>
        <v>543</v>
      </c>
      <c r="S25" s="244"/>
      <c r="T25" s="250" t="n">
        <f aca="false">SUM(N25:S25)</f>
        <v>624</v>
      </c>
      <c r="U25" s="251"/>
      <c r="V25" s="99" t="n">
        <f aca="false">+Income2000!V25</f>
        <v>-561</v>
      </c>
      <c r="W25" s="244"/>
      <c r="X25" s="99" t="n">
        <f aca="false">+Income2000!X25</f>
        <v>931</v>
      </c>
      <c r="Y25" s="244"/>
      <c r="Z25" s="99" t="n">
        <f aca="false">+Income2000!Z25</f>
        <v>-914</v>
      </c>
      <c r="AA25" s="244"/>
      <c r="AB25" s="249" t="n">
        <f aca="false">SUM(V25:AA25)</f>
        <v>-544</v>
      </c>
      <c r="AC25" s="251"/>
      <c r="AD25" s="99" t="n">
        <f aca="false">+Income2000!AD25</f>
        <v>-50</v>
      </c>
      <c r="AE25" s="244"/>
      <c r="AF25" s="99" t="n">
        <f aca="false">+Income2000!AF25</f>
        <v>1</v>
      </c>
      <c r="AG25" s="244"/>
      <c r="AH25" s="99" t="n">
        <f aca="false">+Income2000!AH25</f>
        <v>177</v>
      </c>
      <c r="AI25" s="244"/>
      <c r="AJ25" s="249" t="n">
        <f aca="false">SUM(AD25:AI25)</f>
        <v>128</v>
      </c>
      <c r="AK25" s="244"/>
      <c r="AL25" s="249" t="n">
        <f aca="false">+T25+L25+AB25+AJ25</f>
        <v>-224</v>
      </c>
    </row>
    <row r="26" customFormat="false" ht="15.75" hidden="false" customHeight="false" outlineLevel="0" collapsed="false">
      <c r="B26" s="233" t="s">
        <v>126</v>
      </c>
      <c r="C26" s="102"/>
      <c r="D26" s="234"/>
      <c r="E26" s="251"/>
      <c r="F26" s="252" t="n">
        <f aca="false">SUM(F22:F25)</f>
        <v>-2761</v>
      </c>
      <c r="H26" s="252" t="n">
        <f aca="false">SUM(H22:H25)</f>
        <v>1508</v>
      </c>
      <c r="J26" s="252" t="n">
        <f aca="false">SUM(J22:J25)</f>
        <v>-559</v>
      </c>
      <c r="L26" s="253" t="n">
        <f aca="false">SUM(L22:L25)</f>
        <v>-1812</v>
      </c>
      <c r="M26" s="251"/>
      <c r="N26" s="252" t="n">
        <f aca="false">SUM(N22:N25)</f>
        <v>220</v>
      </c>
      <c r="O26" s="244"/>
      <c r="P26" s="252" t="n">
        <f aca="false">SUM(P22:P25)</f>
        <v>-427</v>
      </c>
      <c r="Q26" s="244"/>
      <c r="R26" s="252" t="n">
        <f aca="false">SUM(R22:R25)</f>
        <v>278</v>
      </c>
      <c r="S26" s="244"/>
      <c r="T26" s="253" t="n">
        <f aca="false">SUM(T22:T25)</f>
        <v>71</v>
      </c>
      <c r="U26" s="251"/>
      <c r="V26" s="252" t="n">
        <f aca="false">SUM(V22:V25)</f>
        <v>-501</v>
      </c>
      <c r="W26" s="244"/>
      <c r="X26" s="252" t="n">
        <f aca="false">SUM(X22:X25)</f>
        <v>1102</v>
      </c>
      <c r="Y26" s="244"/>
      <c r="Z26" s="252" t="n">
        <f aca="false">SUM(Z22:Z25)</f>
        <v>-2430</v>
      </c>
      <c r="AA26" s="244"/>
      <c r="AB26" s="256" t="n">
        <f aca="false">SUM(AB22:AB25)</f>
        <v>-1829</v>
      </c>
      <c r="AC26" s="251"/>
      <c r="AD26" s="252" t="n">
        <f aca="false">SUM(AD22:AD25)</f>
        <v>400</v>
      </c>
      <c r="AE26" s="244"/>
      <c r="AF26" s="252" t="n">
        <f aca="false">SUM(AF22:AF25)</f>
        <v>-117</v>
      </c>
      <c r="AG26" s="244"/>
      <c r="AH26" s="252" t="n">
        <f aca="false">SUM(AH22:AH25)</f>
        <v>-349</v>
      </c>
      <c r="AI26" s="244"/>
      <c r="AJ26" s="256" t="n">
        <f aca="false">SUM(AJ22:AJ25)</f>
        <v>-66</v>
      </c>
      <c r="AK26" s="244"/>
      <c r="AL26" s="253" t="n">
        <f aca="false">SUM(AL22:AL25)</f>
        <v>-3636</v>
      </c>
    </row>
    <row r="27" customFormat="false" ht="15.75" hidden="false" customHeight="false" outlineLevel="0" collapsed="false">
      <c r="B27" s="233"/>
      <c r="C27" s="102"/>
      <c r="D27" s="234"/>
      <c r="E27" s="251"/>
      <c r="F27" s="252"/>
      <c r="H27" s="252"/>
      <c r="J27" s="252"/>
      <c r="L27" s="253"/>
      <c r="M27" s="251"/>
      <c r="N27" s="252"/>
      <c r="O27" s="244"/>
      <c r="P27" s="252"/>
      <c r="Q27" s="244"/>
      <c r="R27" s="252"/>
      <c r="S27" s="244"/>
      <c r="T27" s="253"/>
      <c r="U27" s="251"/>
      <c r="V27" s="252"/>
      <c r="W27" s="244"/>
      <c r="X27" s="252"/>
      <c r="Y27" s="244"/>
      <c r="Z27" s="252"/>
      <c r="AA27" s="244"/>
      <c r="AB27" s="253"/>
      <c r="AC27" s="251"/>
      <c r="AD27" s="252"/>
      <c r="AE27" s="244"/>
      <c r="AF27" s="252"/>
      <c r="AG27" s="244"/>
      <c r="AH27" s="252"/>
      <c r="AI27" s="244"/>
      <c r="AJ27" s="253"/>
      <c r="AK27" s="244"/>
      <c r="AL27" s="253"/>
    </row>
    <row r="28" customFormat="false" ht="15.75" hidden="false" customHeight="false" outlineLevel="0" collapsed="false">
      <c r="B28" s="233" t="s">
        <v>73</v>
      </c>
      <c r="C28" s="234"/>
      <c r="D28" s="234"/>
      <c r="E28" s="251"/>
      <c r="F28" s="257" t="n">
        <f aca="false">+F19+F26</f>
        <v>18747</v>
      </c>
      <c r="H28" s="257" t="n">
        <f aca="false">+H19+H26</f>
        <v>20095</v>
      </c>
      <c r="J28" s="257" t="n">
        <f aca="false">+J19+J26</f>
        <v>17622</v>
      </c>
      <c r="L28" s="257" t="n">
        <f aca="false">+L19+L26</f>
        <v>56464</v>
      </c>
      <c r="N28" s="257" t="n">
        <f aca="false">+N19+N26</f>
        <v>16141</v>
      </c>
      <c r="P28" s="257" t="n">
        <f aca="false">+P19+P26</f>
        <v>22527</v>
      </c>
      <c r="R28" s="257" t="n">
        <f aca="false">+R19+R26</f>
        <v>23931</v>
      </c>
      <c r="T28" s="257" t="n">
        <f aca="false">+T19+T26</f>
        <v>62599</v>
      </c>
      <c r="V28" s="257" t="n">
        <f aca="false">+V19+V26</f>
        <v>18536</v>
      </c>
      <c r="X28" s="257" t="n">
        <f aca="false">+X19+X26</f>
        <v>20192</v>
      </c>
      <c r="Z28" s="257" t="n">
        <f aca="false">+Z19+Z26</f>
        <v>20167</v>
      </c>
      <c r="AB28" s="257" t="n">
        <f aca="false">+AB19+AB26</f>
        <v>58895</v>
      </c>
      <c r="AD28" s="257" t="n">
        <f aca="false">+AD19+AD26</f>
        <v>19686</v>
      </c>
      <c r="AF28" s="257" t="n">
        <f aca="false">+AF19+AF26</f>
        <v>20572</v>
      </c>
      <c r="AH28" s="257" t="n">
        <f aca="false">+AH19+AH26</f>
        <v>21699</v>
      </c>
      <c r="AJ28" s="257" t="n">
        <f aca="false">+AJ19+AJ26</f>
        <v>61957</v>
      </c>
      <c r="AL28" s="257" t="n">
        <f aca="false">+AL19+AL26</f>
        <v>239915</v>
      </c>
    </row>
    <row r="29" customFormat="false" ht="15.75" hidden="false" customHeight="false" outlineLevel="0" collapsed="false">
      <c r="B29" s="233"/>
      <c r="C29" s="234"/>
      <c r="D29" s="234"/>
      <c r="E29" s="251"/>
      <c r="F29" s="252"/>
      <c r="H29" s="252"/>
      <c r="J29" s="252"/>
      <c r="L29" s="252"/>
      <c r="M29" s="251"/>
      <c r="N29" s="252"/>
      <c r="O29" s="244"/>
      <c r="P29" s="252"/>
      <c r="Q29" s="244"/>
      <c r="R29" s="252"/>
      <c r="S29" s="244"/>
      <c r="T29" s="253"/>
      <c r="U29" s="251"/>
      <c r="V29" s="252"/>
      <c r="W29" s="244"/>
      <c r="X29" s="252"/>
      <c r="Y29" s="244"/>
      <c r="Z29" s="252"/>
      <c r="AA29" s="244"/>
      <c r="AB29" s="253"/>
      <c r="AC29" s="251"/>
      <c r="AD29" s="252"/>
      <c r="AE29" s="244"/>
      <c r="AF29" s="252"/>
      <c r="AG29" s="244"/>
      <c r="AH29" s="252"/>
      <c r="AI29" s="244"/>
      <c r="AJ29" s="253"/>
      <c r="AK29" s="244"/>
      <c r="AL29" s="253"/>
    </row>
    <row r="30" customFormat="false" ht="15.75" hidden="false" customHeight="false" outlineLevel="0" collapsed="false">
      <c r="B30" s="233" t="s">
        <v>137</v>
      </c>
      <c r="C30" s="234"/>
      <c r="D30" s="234"/>
      <c r="E30" s="251"/>
      <c r="F30" s="214"/>
      <c r="H30" s="214"/>
      <c r="J30" s="214"/>
      <c r="L30" s="235"/>
      <c r="M30" s="251"/>
      <c r="N30" s="214"/>
      <c r="O30" s="244"/>
      <c r="P30" s="214"/>
      <c r="Q30" s="244"/>
      <c r="R30" s="214"/>
      <c r="S30" s="244"/>
      <c r="T30" s="238"/>
      <c r="U30" s="251"/>
      <c r="V30" s="214"/>
      <c r="W30" s="244"/>
      <c r="X30" s="214"/>
      <c r="Y30" s="244"/>
      <c r="Z30" s="214"/>
      <c r="AA30" s="244"/>
      <c r="AB30" s="238"/>
      <c r="AC30" s="251"/>
      <c r="AD30" s="214"/>
      <c r="AE30" s="244"/>
      <c r="AF30" s="214"/>
      <c r="AG30" s="244"/>
      <c r="AH30" s="214"/>
      <c r="AI30" s="244"/>
      <c r="AJ30" s="238"/>
      <c r="AK30" s="244"/>
      <c r="AL30" s="238"/>
    </row>
    <row r="31" customFormat="false" ht="15.75" hidden="false" customHeight="false" outlineLevel="0" collapsed="false">
      <c r="C31" s="102" t="s">
        <v>138</v>
      </c>
      <c r="F31" s="210" t="n">
        <v>3570</v>
      </c>
      <c r="H31" s="210" t="n">
        <v>3586</v>
      </c>
      <c r="J31" s="210" t="n">
        <v>3686</v>
      </c>
      <c r="L31" s="240" t="n">
        <f aca="false">SUM(F31:K31)</f>
        <v>10842</v>
      </c>
      <c r="N31" s="210" t="n">
        <v>4125</v>
      </c>
      <c r="P31" s="210" t="n">
        <v>4093</v>
      </c>
      <c r="R31" s="210" t="n">
        <v>4529</v>
      </c>
      <c r="T31" s="240" t="n">
        <f aca="false">SUM(N31:S31)</f>
        <v>12747</v>
      </c>
      <c r="V31" s="210" t="n">
        <v>4125</v>
      </c>
      <c r="X31" s="210" t="n">
        <v>4480</v>
      </c>
      <c r="Z31" s="210" t="n">
        <v>3564</v>
      </c>
      <c r="AB31" s="240" t="n">
        <f aca="false">SUM(V31:AA31)</f>
        <v>12169</v>
      </c>
      <c r="AD31" s="210" t="n">
        <v>4467</v>
      </c>
      <c r="AF31" s="210" t="n">
        <v>4279</v>
      </c>
      <c r="AH31" s="210" t="n">
        <v>3924</v>
      </c>
      <c r="AJ31" s="240" t="n">
        <f aca="false">SUM(AD31:AI31)</f>
        <v>12670</v>
      </c>
      <c r="AL31" s="245" t="n">
        <f aca="false">+T31+L31+AB31+AJ31</f>
        <v>48428</v>
      </c>
    </row>
    <row r="32" customFormat="false" ht="15.75" hidden="false" customHeight="false" outlineLevel="0" collapsed="false">
      <c r="B32" s="234"/>
      <c r="C32" s="234" t="s">
        <v>139</v>
      </c>
      <c r="D32" s="234"/>
      <c r="E32" s="251"/>
      <c r="F32" s="115" t="n">
        <v>4225</v>
      </c>
      <c r="G32" s="105"/>
      <c r="H32" s="115" t="n">
        <v>4579</v>
      </c>
      <c r="I32" s="105"/>
      <c r="J32" s="115" t="n">
        <v>4559</v>
      </c>
      <c r="K32" s="74"/>
      <c r="L32" s="240" t="n">
        <f aca="false">SUM(F32:K32)</f>
        <v>13363</v>
      </c>
      <c r="M32" s="251"/>
      <c r="N32" s="115" t="n">
        <v>4075</v>
      </c>
      <c r="O32" s="242"/>
      <c r="P32" s="115" t="n">
        <v>4394</v>
      </c>
      <c r="Q32" s="242"/>
      <c r="R32" s="115" t="n">
        <v>4559</v>
      </c>
      <c r="S32" s="258"/>
      <c r="T32" s="240" t="n">
        <f aca="false">SUM(N32:S32)</f>
        <v>13028</v>
      </c>
      <c r="U32" s="251"/>
      <c r="V32" s="115" t="n">
        <v>4134</v>
      </c>
      <c r="W32" s="242"/>
      <c r="X32" s="115" t="n">
        <v>4367</v>
      </c>
      <c r="Y32" s="242"/>
      <c r="Z32" s="115" t="n">
        <v>4120</v>
      </c>
      <c r="AA32" s="258"/>
      <c r="AB32" s="240" t="n">
        <f aca="false">SUM(V32:AA32)</f>
        <v>12621</v>
      </c>
      <c r="AC32" s="251"/>
      <c r="AD32" s="115" t="n">
        <v>4630</v>
      </c>
      <c r="AE32" s="242"/>
      <c r="AF32" s="115" t="n">
        <v>4031</v>
      </c>
      <c r="AG32" s="242"/>
      <c r="AH32" s="115" t="n">
        <v>4727</v>
      </c>
      <c r="AI32" s="258"/>
      <c r="AJ32" s="240" t="n">
        <f aca="false">SUM(AD32:AI32)</f>
        <v>13388</v>
      </c>
      <c r="AK32" s="258"/>
      <c r="AL32" s="245" t="n">
        <f aca="false">+T32+L32+AB32+AJ32</f>
        <v>52400</v>
      </c>
    </row>
    <row r="33" customFormat="false" ht="15.75" hidden="false" customHeight="false" outlineLevel="0" collapsed="false">
      <c r="B33" s="234"/>
      <c r="C33" s="234" t="s">
        <v>140</v>
      </c>
      <c r="D33" s="234"/>
      <c r="E33" s="251"/>
      <c r="F33" s="115" t="n">
        <v>178</v>
      </c>
      <c r="G33" s="105"/>
      <c r="H33" s="115" t="n">
        <v>464</v>
      </c>
      <c r="I33" s="105"/>
      <c r="J33" s="115" t="n">
        <v>459</v>
      </c>
      <c r="K33" s="74"/>
      <c r="L33" s="240" t="n">
        <f aca="false">SUM(F33:K33)</f>
        <v>1101</v>
      </c>
      <c r="M33" s="251"/>
      <c r="N33" s="115" t="n">
        <v>359</v>
      </c>
      <c r="O33" s="242"/>
      <c r="P33" s="115" t="n">
        <v>488</v>
      </c>
      <c r="Q33" s="242"/>
      <c r="R33" s="115" t="n">
        <v>482</v>
      </c>
      <c r="S33" s="258"/>
      <c r="T33" s="240" t="n">
        <f aca="false">SUM(N33:S33)</f>
        <v>1329</v>
      </c>
      <c r="U33" s="251"/>
      <c r="V33" s="115" t="n">
        <v>649</v>
      </c>
      <c r="W33" s="242"/>
      <c r="X33" s="115" t="n">
        <v>519</v>
      </c>
      <c r="Y33" s="242"/>
      <c r="Z33" s="115" t="n">
        <v>226</v>
      </c>
      <c r="AA33" s="258"/>
      <c r="AB33" s="240" t="n">
        <f aca="false">SUM(V33:AA33)</f>
        <v>1394</v>
      </c>
      <c r="AC33" s="251"/>
      <c r="AD33" s="115" t="n">
        <v>177</v>
      </c>
      <c r="AE33" s="242"/>
      <c r="AF33" s="115" t="n">
        <v>138</v>
      </c>
      <c r="AG33" s="242"/>
      <c r="AH33" s="115" t="n">
        <v>127</v>
      </c>
      <c r="AI33" s="258"/>
      <c r="AJ33" s="240" t="n">
        <f aca="false">SUM(AD33:AI33)</f>
        <v>442</v>
      </c>
      <c r="AK33" s="258"/>
      <c r="AL33" s="245" t="n">
        <f aca="false">+T33+L33+AB33+AJ33</f>
        <v>4266</v>
      </c>
    </row>
    <row r="34" customFormat="false" ht="15.75" hidden="false" customHeight="false" outlineLevel="0" collapsed="false">
      <c r="B34" s="234"/>
      <c r="C34" s="234" t="s">
        <v>141</v>
      </c>
      <c r="D34" s="234"/>
      <c r="E34" s="251"/>
      <c r="F34" s="115" t="n">
        <v>253</v>
      </c>
      <c r="G34" s="105"/>
      <c r="H34" s="115" t="n">
        <v>304</v>
      </c>
      <c r="I34" s="105"/>
      <c r="J34" s="115" t="n">
        <v>318</v>
      </c>
      <c r="K34" s="74"/>
      <c r="L34" s="240" t="n">
        <f aca="false">SUM(F34:K34)</f>
        <v>875</v>
      </c>
      <c r="M34" s="251"/>
      <c r="N34" s="115" t="n">
        <v>396</v>
      </c>
      <c r="O34" s="242"/>
      <c r="P34" s="115" t="n">
        <v>601</v>
      </c>
      <c r="Q34" s="242"/>
      <c r="R34" s="115" t="n">
        <v>673</v>
      </c>
      <c r="S34" s="258"/>
      <c r="T34" s="240" t="n">
        <f aca="false">SUM(N34:S34)</f>
        <v>1670</v>
      </c>
      <c r="U34" s="251"/>
      <c r="V34" s="115" t="n">
        <v>662</v>
      </c>
      <c r="W34" s="242"/>
      <c r="X34" s="115" t="n">
        <v>558</v>
      </c>
      <c r="Y34" s="242"/>
      <c r="Z34" s="115" t="n">
        <v>589</v>
      </c>
      <c r="AA34" s="258"/>
      <c r="AB34" s="240" t="n">
        <f aca="false">SUM(V34:AA34)</f>
        <v>1809</v>
      </c>
      <c r="AC34" s="251"/>
      <c r="AD34" s="115" t="n">
        <v>550</v>
      </c>
      <c r="AE34" s="242"/>
      <c r="AF34" s="115" t="n">
        <v>428</v>
      </c>
      <c r="AG34" s="242"/>
      <c r="AH34" s="115" t="n">
        <v>586</v>
      </c>
      <c r="AI34" s="258"/>
      <c r="AJ34" s="240" t="n">
        <f aca="false">SUM(AD34:AI34)</f>
        <v>1564</v>
      </c>
      <c r="AK34" s="258"/>
      <c r="AL34" s="245" t="n">
        <f aca="false">+T34+L34+AB34+AJ34</f>
        <v>5918</v>
      </c>
    </row>
    <row r="35" customFormat="false" ht="15.75" hidden="false" customHeight="false" outlineLevel="0" collapsed="false">
      <c r="B35" s="234"/>
      <c r="C35" s="234" t="s">
        <v>142</v>
      </c>
      <c r="D35" s="234"/>
      <c r="E35" s="251"/>
      <c r="F35" s="115" t="n">
        <v>1338</v>
      </c>
      <c r="G35" s="105"/>
      <c r="H35" s="115" t="n">
        <v>1264</v>
      </c>
      <c r="I35" s="105"/>
      <c r="J35" s="115" t="n">
        <v>1279</v>
      </c>
      <c r="K35" s="74"/>
      <c r="L35" s="240" t="n">
        <f aca="false">SUM(F35:K35)</f>
        <v>3881</v>
      </c>
      <c r="M35" s="251"/>
      <c r="N35" s="115" t="n">
        <v>1372</v>
      </c>
      <c r="O35" s="242"/>
      <c r="P35" s="115" t="n">
        <v>1406</v>
      </c>
      <c r="Q35" s="242"/>
      <c r="R35" s="115" t="n">
        <v>1359</v>
      </c>
      <c r="S35" s="258"/>
      <c r="T35" s="240" t="n">
        <f aca="false">SUM(N35:S35)</f>
        <v>4137</v>
      </c>
      <c r="U35" s="251"/>
      <c r="V35" s="115" t="n">
        <v>1378</v>
      </c>
      <c r="W35" s="242"/>
      <c r="X35" s="115" t="n">
        <v>1360</v>
      </c>
      <c r="Y35" s="242"/>
      <c r="Z35" s="115" t="n">
        <v>1352</v>
      </c>
      <c r="AA35" s="258"/>
      <c r="AB35" s="240" t="n">
        <f aca="false">SUM(V35:AA35)</f>
        <v>4090</v>
      </c>
      <c r="AC35" s="251"/>
      <c r="AD35" s="115" t="n">
        <v>1486</v>
      </c>
      <c r="AE35" s="242"/>
      <c r="AF35" s="115" t="n">
        <v>1396</v>
      </c>
      <c r="AG35" s="242"/>
      <c r="AH35" s="115" t="n">
        <v>1476</v>
      </c>
      <c r="AI35" s="258"/>
      <c r="AJ35" s="240" t="n">
        <f aca="false">SUM(AD35:AI35)</f>
        <v>4358</v>
      </c>
      <c r="AK35" s="258"/>
      <c r="AL35" s="245" t="n">
        <f aca="false">+T35+L35+AB35+AJ35</f>
        <v>16466</v>
      </c>
    </row>
    <row r="36" customFormat="false" ht="15.75" hidden="false" customHeight="false" outlineLevel="0" collapsed="false">
      <c r="B36" s="234"/>
      <c r="C36" s="234" t="s">
        <v>143</v>
      </c>
      <c r="D36" s="234"/>
      <c r="E36" s="251"/>
      <c r="F36" s="115" t="n">
        <v>1385</v>
      </c>
      <c r="G36" s="105"/>
      <c r="H36" s="115" t="n">
        <v>1830</v>
      </c>
      <c r="I36" s="105"/>
      <c r="J36" s="115" t="n">
        <v>1946</v>
      </c>
      <c r="K36" s="74"/>
      <c r="L36" s="240" t="n">
        <f aca="false">SUM(F36:K36)</f>
        <v>5161</v>
      </c>
      <c r="M36" s="251"/>
      <c r="N36" s="115" t="n">
        <v>1329</v>
      </c>
      <c r="O36" s="242"/>
      <c r="P36" s="115" t="n">
        <v>2536</v>
      </c>
      <c r="Q36" s="242"/>
      <c r="R36" s="115" t="n">
        <v>2191</v>
      </c>
      <c r="S36" s="258"/>
      <c r="T36" s="240" t="n">
        <f aca="false">SUM(N36:S36)</f>
        <v>6056</v>
      </c>
      <c r="U36" s="251"/>
      <c r="V36" s="115" t="n">
        <v>1929</v>
      </c>
      <c r="W36" s="242"/>
      <c r="X36" s="115" t="n">
        <v>2013</v>
      </c>
      <c r="Y36" s="242"/>
      <c r="Z36" s="115" t="n">
        <v>1784</v>
      </c>
      <c r="AA36" s="258"/>
      <c r="AB36" s="240" t="n">
        <f aca="false">SUM(V36:AA36)</f>
        <v>5726</v>
      </c>
      <c r="AC36" s="251"/>
      <c r="AD36" s="115" t="n">
        <v>2249</v>
      </c>
      <c r="AE36" s="242"/>
      <c r="AF36" s="115" t="n">
        <v>2009</v>
      </c>
      <c r="AG36" s="242"/>
      <c r="AH36" s="115" t="n">
        <v>3288</v>
      </c>
      <c r="AI36" s="258"/>
      <c r="AJ36" s="240" t="n">
        <f aca="false">SUM(AD36:AI36)</f>
        <v>7546</v>
      </c>
      <c r="AK36" s="258"/>
      <c r="AL36" s="245" t="n">
        <f aca="false">+T36+L36+AB36+AJ36</f>
        <v>24489</v>
      </c>
    </row>
    <row r="37" customFormat="false" ht="15.75" hidden="false" customHeight="false" outlineLevel="0" collapsed="false">
      <c r="C37" s="234" t="s">
        <v>144</v>
      </c>
      <c r="F37" s="210" t="n">
        <v>691</v>
      </c>
      <c r="H37" s="210" t="n">
        <v>717</v>
      </c>
      <c r="J37" s="210" t="n">
        <v>869</v>
      </c>
      <c r="L37" s="240" t="n">
        <f aca="false">SUM(F37:K37)</f>
        <v>2277</v>
      </c>
      <c r="N37" s="210" t="n">
        <v>804</v>
      </c>
      <c r="P37" s="210" t="n">
        <v>702</v>
      </c>
      <c r="R37" s="210" t="n">
        <v>694</v>
      </c>
      <c r="T37" s="240" t="n">
        <f aca="false">SUM(N37:S37)</f>
        <v>2200</v>
      </c>
      <c r="V37" s="210" t="n">
        <v>1008</v>
      </c>
      <c r="X37" s="210" t="n">
        <v>751</v>
      </c>
      <c r="Z37" s="210" t="n">
        <v>649</v>
      </c>
      <c r="AB37" s="240" t="n">
        <f aca="false">SUM(V37:AA37)</f>
        <v>2408</v>
      </c>
      <c r="AD37" s="210" t="n">
        <v>736</v>
      </c>
      <c r="AF37" s="210" t="n">
        <v>722</v>
      </c>
      <c r="AH37" s="210" t="n">
        <v>780</v>
      </c>
      <c r="AJ37" s="240" t="n">
        <f aca="false">SUM(AD37:AI37)</f>
        <v>2238</v>
      </c>
      <c r="AL37" s="240" t="n">
        <f aca="false">+T37+L37+AB37+AJ37</f>
        <v>9123</v>
      </c>
    </row>
    <row r="38" customFormat="false" ht="15.75" hidden="false" customHeight="false" outlineLevel="0" collapsed="false">
      <c r="B38" s="102"/>
      <c r="C38" s="234"/>
      <c r="D38" s="234"/>
      <c r="E38" s="251"/>
      <c r="F38" s="279" t="n">
        <f aca="false">SUM(F31:F37)</f>
        <v>11640</v>
      </c>
      <c r="H38" s="279" t="n">
        <f aca="false">SUM(H31:H37)</f>
        <v>12744</v>
      </c>
      <c r="J38" s="279" t="n">
        <f aca="false">SUM(J31:J37)</f>
        <v>13116</v>
      </c>
      <c r="L38" s="279" t="n">
        <f aca="false">SUM(L31:L37)</f>
        <v>37500</v>
      </c>
      <c r="M38" s="251"/>
      <c r="N38" s="279" t="n">
        <f aca="false">SUM(N31:N37)</f>
        <v>12460</v>
      </c>
      <c r="O38" s="244"/>
      <c r="P38" s="279" t="n">
        <f aca="false">SUM(P31:P37)</f>
        <v>14220</v>
      </c>
      <c r="Q38" s="244"/>
      <c r="R38" s="279" t="n">
        <f aca="false">SUM(R31:R37)</f>
        <v>14487</v>
      </c>
      <c r="S38" s="244"/>
      <c r="T38" s="279" t="n">
        <f aca="false">SUM(T31:T37)</f>
        <v>41167</v>
      </c>
      <c r="U38" s="251"/>
      <c r="V38" s="279" t="n">
        <f aca="false">SUM(V31:V37)</f>
        <v>13885</v>
      </c>
      <c r="W38" s="244"/>
      <c r="X38" s="279" t="n">
        <f aca="false">SUM(X31:X37)</f>
        <v>14048</v>
      </c>
      <c r="Y38" s="244"/>
      <c r="Z38" s="279" t="n">
        <f aca="false">SUM(Z31:Z37)</f>
        <v>12284</v>
      </c>
      <c r="AA38" s="244"/>
      <c r="AB38" s="279" t="n">
        <f aca="false">SUM(AB31:AB37)</f>
        <v>40217</v>
      </c>
      <c r="AC38" s="251"/>
      <c r="AD38" s="279" t="n">
        <f aca="false">SUM(AD31:AD37)</f>
        <v>14295</v>
      </c>
      <c r="AE38" s="244"/>
      <c r="AF38" s="279" t="n">
        <f aca="false">SUM(AF31:AF37)</f>
        <v>13003</v>
      </c>
      <c r="AG38" s="244"/>
      <c r="AH38" s="279" t="n">
        <f aca="false">SUM(AH31:AH37)</f>
        <v>14908</v>
      </c>
      <c r="AI38" s="244"/>
      <c r="AJ38" s="279" t="n">
        <f aca="false">SUM(AJ31:AJ37)</f>
        <v>42206</v>
      </c>
      <c r="AK38" s="244"/>
      <c r="AL38" s="279" t="n">
        <f aca="false">SUM(AL31:AL37)</f>
        <v>161090</v>
      </c>
    </row>
    <row r="39" customFormat="false" ht="15.75" hidden="false" customHeight="false" outlineLevel="0" collapsed="false">
      <c r="B39" s="234"/>
      <c r="C39" s="234"/>
      <c r="D39" s="234"/>
      <c r="E39" s="251"/>
      <c r="F39" s="214"/>
      <c r="H39" s="214"/>
      <c r="J39" s="214"/>
      <c r="L39" s="235"/>
      <c r="M39" s="251"/>
      <c r="N39" s="214"/>
      <c r="O39" s="244"/>
      <c r="P39" s="214"/>
      <c r="Q39" s="244"/>
      <c r="R39" s="214"/>
      <c r="S39" s="244"/>
      <c r="T39" s="235"/>
      <c r="U39" s="251"/>
      <c r="V39" s="214"/>
      <c r="W39" s="244"/>
      <c r="X39" s="214"/>
      <c r="Y39" s="244"/>
      <c r="Z39" s="214"/>
      <c r="AA39" s="244"/>
      <c r="AB39" s="238"/>
      <c r="AC39" s="251"/>
      <c r="AD39" s="214"/>
      <c r="AE39" s="244"/>
      <c r="AF39" s="214"/>
      <c r="AG39" s="244"/>
      <c r="AH39" s="214"/>
      <c r="AI39" s="244"/>
      <c r="AJ39" s="238"/>
      <c r="AK39" s="244"/>
      <c r="AL39" s="238"/>
    </row>
    <row r="40" customFormat="false" ht="15.75" hidden="false" customHeight="false" outlineLevel="0" collapsed="false">
      <c r="B40" s="233" t="s">
        <v>98</v>
      </c>
      <c r="C40" s="234"/>
      <c r="D40" s="234"/>
      <c r="E40" s="251"/>
      <c r="F40" s="254" t="n">
        <f aca="false">ROUND(F28-F38,0)</f>
        <v>7107</v>
      </c>
      <c r="H40" s="254" t="n">
        <f aca="false">ROUND(H28-H38,0)</f>
        <v>7351</v>
      </c>
      <c r="J40" s="254" t="n">
        <f aca="false">ROUND(J28-J38,0)</f>
        <v>4506</v>
      </c>
      <c r="L40" s="254" t="n">
        <f aca="false">ROUND(L28-L38,0)</f>
        <v>18964</v>
      </c>
      <c r="M40" s="251"/>
      <c r="N40" s="254" t="n">
        <f aca="false">ROUND(N28-N38,0)</f>
        <v>3681</v>
      </c>
      <c r="O40" s="244"/>
      <c r="P40" s="254" t="n">
        <f aca="false">ROUND(P28-P38,0)</f>
        <v>8307</v>
      </c>
      <c r="Q40" s="244"/>
      <c r="R40" s="254" t="n">
        <f aca="false">ROUND(R28-R38,0)</f>
        <v>9444</v>
      </c>
      <c r="S40" s="244"/>
      <c r="T40" s="254" t="n">
        <f aca="false">ROUND(T28-T38,0)</f>
        <v>21432</v>
      </c>
      <c r="U40" s="251"/>
      <c r="V40" s="254" t="n">
        <f aca="false">ROUND(V28-V38,0)</f>
        <v>4651</v>
      </c>
      <c r="W40" s="244"/>
      <c r="X40" s="254" t="n">
        <f aca="false">ROUND(X28-X38,0)</f>
        <v>6144</v>
      </c>
      <c r="Y40" s="244"/>
      <c r="Z40" s="254" t="n">
        <f aca="false">ROUND(Z28-Z38,0)</f>
        <v>7883</v>
      </c>
      <c r="AA40" s="244"/>
      <c r="AB40" s="255" t="n">
        <f aca="false">ROUND(AB28-AB38,0)</f>
        <v>18678</v>
      </c>
      <c r="AC40" s="251"/>
      <c r="AD40" s="254" t="n">
        <f aca="false">ROUND(AD28-AD38,0)</f>
        <v>5391</v>
      </c>
      <c r="AE40" s="244"/>
      <c r="AF40" s="254" t="n">
        <f aca="false">ROUND(AF28-AF38,0)</f>
        <v>7569</v>
      </c>
      <c r="AG40" s="244"/>
      <c r="AH40" s="254" t="n">
        <f aca="false">ROUND(AH28-AH38,0)</f>
        <v>6791</v>
      </c>
      <c r="AI40" s="244"/>
      <c r="AJ40" s="255" t="n">
        <f aca="false">ROUND(AJ28-AJ38,0)</f>
        <v>19751</v>
      </c>
      <c r="AK40" s="244"/>
      <c r="AL40" s="255" t="n">
        <f aca="false">ROUND(AL28-AL38,0)</f>
        <v>78825</v>
      </c>
    </row>
    <row r="41" customFormat="false" ht="15.75" hidden="false" customHeight="false" outlineLevel="0" collapsed="false">
      <c r="B41" s="233"/>
      <c r="C41" s="234"/>
      <c r="D41" s="234"/>
      <c r="E41" s="251"/>
      <c r="F41" s="252"/>
      <c r="H41" s="252"/>
      <c r="J41" s="252"/>
      <c r="L41" s="261"/>
      <c r="M41" s="251"/>
      <c r="N41" s="252"/>
      <c r="O41" s="244"/>
      <c r="P41" s="252"/>
      <c r="Q41" s="244"/>
      <c r="R41" s="252"/>
      <c r="S41" s="244"/>
      <c r="T41" s="253"/>
      <c r="U41" s="251"/>
      <c r="V41" s="252"/>
      <c r="W41" s="244"/>
      <c r="X41" s="252"/>
      <c r="Y41" s="244"/>
      <c r="Z41" s="252"/>
      <c r="AA41" s="244"/>
      <c r="AB41" s="253"/>
      <c r="AC41" s="251"/>
      <c r="AD41" s="252"/>
      <c r="AE41" s="244"/>
      <c r="AF41" s="252"/>
      <c r="AG41" s="244"/>
      <c r="AH41" s="252"/>
      <c r="AI41" s="244"/>
      <c r="AJ41" s="253"/>
      <c r="AK41" s="244"/>
      <c r="AL41" s="253"/>
    </row>
    <row r="42" customFormat="false" ht="15.75" hidden="false" customHeight="false" outlineLevel="0" collapsed="false">
      <c r="B42" s="233" t="s">
        <v>79</v>
      </c>
      <c r="C42" s="234"/>
      <c r="D42" s="234"/>
      <c r="E42" s="251"/>
      <c r="F42" s="214"/>
      <c r="H42" s="214"/>
      <c r="J42" s="214"/>
      <c r="K42" s="251"/>
      <c r="L42" s="235"/>
      <c r="M42" s="251"/>
      <c r="N42" s="214"/>
      <c r="O42" s="244"/>
      <c r="P42" s="214"/>
      <c r="Q42" s="244"/>
      <c r="R42" s="214"/>
      <c r="S42" s="262"/>
      <c r="T42" s="238"/>
      <c r="U42" s="251"/>
      <c r="V42" s="214"/>
      <c r="W42" s="244"/>
      <c r="X42" s="214"/>
      <c r="Y42" s="244"/>
      <c r="Z42" s="214"/>
      <c r="AA42" s="262"/>
      <c r="AB42" s="238"/>
      <c r="AC42" s="251"/>
      <c r="AD42" s="214"/>
      <c r="AE42" s="244"/>
      <c r="AF42" s="214"/>
      <c r="AG42" s="244"/>
      <c r="AH42" s="214"/>
      <c r="AI42" s="262"/>
      <c r="AJ42" s="238"/>
      <c r="AK42" s="262"/>
      <c r="AL42" s="238"/>
    </row>
    <row r="43" customFormat="false" ht="15.75" hidden="false" customHeight="false" outlineLevel="0" collapsed="false">
      <c r="B43" s="234"/>
      <c r="C43" s="102" t="s">
        <v>128</v>
      </c>
      <c r="D43" s="234"/>
      <c r="E43" s="251"/>
      <c r="F43" s="115" t="n">
        <f aca="false">+Income2000!F38</f>
        <v>-2598</v>
      </c>
      <c r="H43" s="115" t="n">
        <f aca="false">+Income2000!H38</f>
        <v>-2381</v>
      </c>
      <c r="J43" s="115" t="n">
        <f aca="false">+Income2000!J38</f>
        <v>-2492</v>
      </c>
      <c r="K43" s="235"/>
      <c r="L43" s="240" t="n">
        <f aca="false">SUM(F43:K43)</f>
        <v>-7471</v>
      </c>
      <c r="M43" s="251"/>
      <c r="N43" s="115" t="n">
        <f aca="false">+Income2000!N38</f>
        <v>-2452</v>
      </c>
      <c r="O43" s="244"/>
      <c r="P43" s="115" t="n">
        <f aca="false">+Income2000!P38</f>
        <v>-2439</v>
      </c>
      <c r="Q43" s="244"/>
      <c r="R43" s="115" t="n">
        <f aca="false">+Income2000!R38</f>
        <v>-2358</v>
      </c>
      <c r="S43" s="238"/>
      <c r="T43" s="245" t="n">
        <f aca="false">SUM(N43:S43)</f>
        <v>-7249</v>
      </c>
      <c r="U43" s="251"/>
      <c r="V43" s="115" t="n">
        <f aca="false">+Income2000!V38</f>
        <v>-2438</v>
      </c>
      <c r="W43" s="244"/>
      <c r="X43" s="115" t="n">
        <f aca="false">+Income2000!X38</f>
        <v>-2203</v>
      </c>
      <c r="Y43" s="244"/>
      <c r="Z43" s="115" t="n">
        <f aca="false">+Income2000!Z38</f>
        <v>-2351</v>
      </c>
      <c r="AA43" s="238"/>
      <c r="AB43" s="245" t="n">
        <f aca="false">SUM(V43:AA43)</f>
        <v>-6992</v>
      </c>
      <c r="AC43" s="251"/>
      <c r="AD43" s="115" t="n">
        <v>-2462</v>
      </c>
      <c r="AE43" s="244"/>
      <c r="AF43" s="115" t="n">
        <v>-2260</v>
      </c>
      <c r="AG43" s="244"/>
      <c r="AH43" s="115" t="n">
        <v>-2346</v>
      </c>
      <c r="AI43" s="238"/>
      <c r="AJ43" s="245" t="n">
        <f aca="false">SUM(AD43:AI43)</f>
        <v>-7068</v>
      </c>
      <c r="AK43" s="238"/>
      <c r="AL43" s="245" t="n">
        <f aca="false">+T43+L43+AB43+AJ43</f>
        <v>-28780</v>
      </c>
    </row>
    <row r="44" customFormat="false" ht="15.75" hidden="false" customHeight="false" outlineLevel="0" collapsed="false">
      <c r="B44" s="234"/>
      <c r="C44" s="102" t="s">
        <v>77</v>
      </c>
      <c r="D44" s="234"/>
      <c r="E44" s="251"/>
      <c r="F44" s="115" t="n">
        <f aca="false">-Income2000!F32</f>
        <v>-2768</v>
      </c>
      <c r="H44" s="115" t="n">
        <f aca="false">-Income2000!H32</f>
        <v>-2819</v>
      </c>
      <c r="J44" s="115" t="n">
        <f aca="false">-Income2000!J32</f>
        <v>-2805</v>
      </c>
      <c r="K44" s="235"/>
      <c r="L44" s="240" t="n">
        <f aca="false">SUM(F44:K44)</f>
        <v>-8392</v>
      </c>
      <c r="M44" s="251"/>
      <c r="N44" s="115" t="n">
        <f aca="false">-Income2000!N32</f>
        <v>-2810</v>
      </c>
      <c r="O44" s="244"/>
      <c r="P44" s="115" t="n">
        <f aca="false">-Income2000!P32</f>
        <v>-2813</v>
      </c>
      <c r="Q44" s="244"/>
      <c r="R44" s="115" t="n">
        <f aca="false">-Income2000!R32</f>
        <v>-2844</v>
      </c>
      <c r="S44" s="238"/>
      <c r="T44" s="245" t="n">
        <f aca="false">SUM(N44:S44)</f>
        <v>-8467</v>
      </c>
      <c r="U44" s="251"/>
      <c r="V44" s="115" t="n">
        <f aca="false">-Income2000!V32</f>
        <v>-2807</v>
      </c>
      <c r="W44" s="244"/>
      <c r="X44" s="115" t="n">
        <f aca="false">-Income2000!X32</f>
        <v>-2771</v>
      </c>
      <c r="Y44" s="244"/>
      <c r="Z44" s="115" t="n">
        <f aca="false">-Income2000!Z32</f>
        <v>-2845</v>
      </c>
      <c r="AA44" s="238"/>
      <c r="AB44" s="245" t="n">
        <f aca="false">SUM(V44:AA44)</f>
        <v>-8423</v>
      </c>
      <c r="AC44" s="251"/>
      <c r="AD44" s="115" t="n">
        <v>-2883</v>
      </c>
      <c r="AE44" s="244"/>
      <c r="AF44" s="115" t="n">
        <v>-2870</v>
      </c>
      <c r="AG44" s="244"/>
      <c r="AH44" s="115" t="n">
        <v>-2833</v>
      </c>
      <c r="AI44" s="238"/>
      <c r="AJ44" s="245" t="n">
        <f aca="false">SUM(AD44:AI44)</f>
        <v>-8586</v>
      </c>
      <c r="AK44" s="238"/>
      <c r="AL44" s="245" t="n">
        <f aca="false">+T44+L44+AB44+AJ44</f>
        <v>-33868</v>
      </c>
    </row>
    <row r="45" customFormat="false" ht="15.75" hidden="false" customHeight="false" outlineLevel="0" collapsed="false">
      <c r="B45" s="234"/>
      <c r="C45" s="102" t="s">
        <v>81</v>
      </c>
      <c r="D45" s="234"/>
      <c r="E45" s="251"/>
      <c r="F45" s="99" t="n">
        <f aca="false">+Income2000!F39</f>
        <v>-368</v>
      </c>
      <c r="H45" s="99" t="n">
        <f aca="false">+Income2000!H39</f>
        <v>-275</v>
      </c>
      <c r="J45" s="99" t="n">
        <f aca="false">+Income2000!J39</f>
        <v>-237</v>
      </c>
      <c r="K45" s="251"/>
      <c r="L45" s="247" t="n">
        <f aca="false">SUM(F45:K45)</f>
        <v>-880</v>
      </c>
      <c r="M45" s="251"/>
      <c r="N45" s="99" t="n">
        <f aca="false">+Income2000!N39</f>
        <v>-481</v>
      </c>
      <c r="O45" s="244"/>
      <c r="P45" s="99" t="n">
        <f aca="false">+Income2000!P39</f>
        <v>-493</v>
      </c>
      <c r="Q45" s="244"/>
      <c r="R45" s="99" t="n">
        <f aca="false">+Income2000!R39</f>
        <v>146</v>
      </c>
      <c r="S45" s="262"/>
      <c r="T45" s="250" t="n">
        <f aca="false">SUM(N45:S45)</f>
        <v>-828</v>
      </c>
      <c r="U45" s="251"/>
      <c r="V45" s="99" t="n">
        <f aca="false">+Income2000!V39</f>
        <v>-229</v>
      </c>
      <c r="W45" s="244"/>
      <c r="X45" s="99" t="n">
        <f aca="false">+Income2000!X39</f>
        <v>214</v>
      </c>
      <c r="Y45" s="244"/>
      <c r="Z45" s="99" t="n">
        <f aca="false">+Income2000!Z39</f>
        <v>-237</v>
      </c>
      <c r="AA45" s="262"/>
      <c r="AB45" s="250" t="n">
        <f aca="false">SUM(V45:AA45)</f>
        <v>-252</v>
      </c>
      <c r="AC45" s="251"/>
      <c r="AD45" s="99" t="n">
        <v>-327</v>
      </c>
      <c r="AE45" s="244"/>
      <c r="AF45" s="99" t="n">
        <v>-51</v>
      </c>
      <c r="AG45" s="244"/>
      <c r="AH45" s="99" t="n">
        <v>-6</v>
      </c>
      <c r="AI45" s="262"/>
      <c r="AJ45" s="250" t="n">
        <f aca="false">SUM(AD45:AI45)</f>
        <v>-384</v>
      </c>
      <c r="AK45" s="262"/>
      <c r="AL45" s="249" t="n">
        <f aca="false">+T45+L45+AB45+AJ45</f>
        <v>-2344</v>
      </c>
    </row>
    <row r="46" customFormat="false" ht="15.75" hidden="false" customHeight="false" outlineLevel="0" collapsed="false">
      <c r="B46" s="234"/>
      <c r="C46" s="234"/>
      <c r="D46" s="234"/>
      <c r="E46" s="251"/>
      <c r="F46" s="257" t="n">
        <f aca="false">ROUND(SUM(F43:F45),0)</f>
        <v>-5734</v>
      </c>
      <c r="H46" s="257" t="n">
        <f aca="false">ROUND(SUM(H43:H45),0)</f>
        <v>-5475</v>
      </c>
      <c r="J46" s="257" t="n">
        <f aca="false">ROUND(SUM(J43:J45),0)</f>
        <v>-5534</v>
      </c>
      <c r="K46" s="251"/>
      <c r="L46" s="257" t="n">
        <f aca="false">ROUND(SUM(L43:L45),0)</f>
        <v>-16743</v>
      </c>
      <c r="M46" s="251"/>
      <c r="N46" s="257" t="n">
        <f aca="false">ROUND(SUM(N43:N45),0)</f>
        <v>-5743</v>
      </c>
      <c r="O46" s="244"/>
      <c r="P46" s="257" t="n">
        <f aca="false">ROUND(SUM(P43:P45),0)</f>
        <v>-5745</v>
      </c>
      <c r="Q46" s="244"/>
      <c r="R46" s="257" t="n">
        <f aca="false">ROUND(SUM(R43:R45),0)</f>
        <v>-5056</v>
      </c>
      <c r="S46" s="262"/>
      <c r="T46" s="263" t="n">
        <f aca="false">ROUND(SUM(T43:T45),0)</f>
        <v>-16544</v>
      </c>
      <c r="U46" s="251"/>
      <c r="V46" s="257" t="n">
        <f aca="false">ROUND(SUM(V43:V45),0)</f>
        <v>-5474</v>
      </c>
      <c r="W46" s="244"/>
      <c r="X46" s="257" t="n">
        <f aca="false">ROUND(SUM(X43:X45),0)</f>
        <v>-4760</v>
      </c>
      <c r="Y46" s="244"/>
      <c r="Z46" s="257" t="n">
        <f aca="false">ROUND(SUM(Z43:Z45),0)</f>
        <v>-5433</v>
      </c>
      <c r="AA46" s="262"/>
      <c r="AB46" s="263" t="n">
        <f aca="false">ROUND(SUM(AB43:AB45),0)</f>
        <v>-15667</v>
      </c>
      <c r="AC46" s="251"/>
      <c r="AD46" s="257" t="n">
        <f aca="false">ROUND(SUM(AD43:AD45),0)</f>
        <v>-5672</v>
      </c>
      <c r="AE46" s="244"/>
      <c r="AF46" s="257" t="n">
        <f aca="false">ROUND(SUM(AF43:AF45),0)</f>
        <v>-5181</v>
      </c>
      <c r="AG46" s="244"/>
      <c r="AH46" s="257" t="n">
        <f aca="false">ROUND(SUM(AH43:AH45),0)</f>
        <v>-5185</v>
      </c>
      <c r="AI46" s="262"/>
      <c r="AJ46" s="263" t="n">
        <f aca="false">ROUND(SUM(AJ43:AJ45),0)</f>
        <v>-16038</v>
      </c>
      <c r="AK46" s="262"/>
      <c r="AL46" s="263" t="n">
        <f aca="false">ROUND(SUM(AL43:AL45),0)</f>
        <v>-64992</v>
      </c>
    </row>
    <row r="47" customFormat="false" ht="15.75" hidden="false" customHeight="false" outlineLevel="0" collapsed="false">
      <c r="B47" s="234"/>
      <c r="C47" s="234"/>
      <c r="D47" s="234"/>
      <c r="E47" s="251"/>
      <c r="F47" s="252"/>
      <c r="H47" s="252"/>
      <c r="J47" s="252"/>
      <c r="K47" s="251"/>
      <c r="L47" s="261"/>
      <c r="M47" s="251"/>
      <c r="N47" s="252"/>
      <c r="P47" s="261"/>
      <c r="R47" s="261"/>
      <c r="S47" s="251"/>
      <c r="T47" s="261"/>
      <c r="U47" s="251"/>
      <c r="V47" s="252"/>
      <c r="X47" s="261"/>
      <c r="Z47" s="261"/>
      <c r="AA47" s="251"/>
      <c r="AB47" s="261"/>
      <c r="AC47" s="251"/>
      <c r="AD47" s="252"/>
      <c r="AF47" s="261"/>
      <c r="AH47" s="261"/>
      <c r="AI47" s="251"/>
      <c r="AJ47" s="261"/>
      <c r="AK47" s="251"/>
      <c r="AL47" s="261"/>
    </row>
    <row r="48" customFormat="false" ht="16.5" hidden="false" customHeight="false" outlineLevel="0" collapsed="false">
      <c r="B48" s="233" t="s">
        <v>145</v>
      </c>
      <c r="C48" s="234"/>
      <c r="D48" s="234"/>
      <c r="E48" s="251"/>
      <c r="F48" s="264" t="n">
        <f aca="false">ROUND(F40+F46,0)</f>
        <v>1373</v>
      </c>
      <c r="G48" s="222"/>
      <c r="H48" s="264" t="n">
        <f aca="false">ROUND(H40+H46,0)</f>
        <v>1876</v>
      </c>
      <c r="I48" s="222"/>
      <c r="J48" s="264" t="n">
        <f aca="false">ROUND(J40+J46,0)</f>
        <v>-1028</v>
      </c>
      <c r="K48" s="265"/>
      <c r="L48" s="264" t="n">
        <f aca="false">ROUND(L40+L46,0)</f>
        <v>2221</v>
      </c>
      <c r="M48" s="251"/>
      <c r="N48" s="264" t="n">
        <f aca="false">ROUND(N40+N46,0)</f>
        <v>-2062</v>
      </c>
      <c r="O48" s="266"/>
      <c r="P48" s="264" t="n">
        <f aca="false">ROUND(P40+P46,0)</f>
        <v>2562</v>
      </c>
      <c r="Q48" s="266"/>
      <c r="R48" s="264" t="n">
        <f aca="false">ROUND(R40+R46,0)</f>
        <v>4388</v>
      </c>
      <c r="S48" s="265"/>
      <c r="T48" s="264" t="n">
        <f aca="false">ROUND(T40+T46,0)</f>
        <v>4888</v>
      </c>
      <c r="U48" s="251"/>
      <c r="V48" s="264" t="n">
        <f aca="false">ROUND(V40+V46,0)</f>
        <v>-823</v>
      </c>
      <c r="W48" s="266"/>
      <c r="X48" s="264" t="n">
        <f aca="false">ROUND(X40+X46,0)</f>
        <v>1384</v>
      </c>
      <c r="Y48" s="266"/>
      <c r="Z48" s="264" t="n">
        <f aca="false">ROUND(Z40+Z46,0)</f>
        <v>2450</v>
      </c>
      <c r="AA48" s="265"/>
      <c r="AB48" s="264" t="n">
        <f aca="false">ROUND(AB40+AB46,0)</f>
        <v>3011</v>
      </c>
      <c r="AC48" s="251"/>
      <c r="AD48" s="264" t="n">
        <f aca="false">ROUND(AD40+AD46,0)</f>
        <v>-281</v>
      </c>
      <c r="AE48" s="266"/>
      <c r="AF48" s="264" t="n">
        <f aca="false">ROUND(AF40+AF46,0)</f>
        <v>2388</v>
      </c>
      <c r="AG48" s="266"/>
      <c r="AH48" s="264" t="n">
        <f aca="false">ROUND(AH40+AH46,0)</f>
        <v>1606</v>
      </c>
      <c r="AI48" s="265"/>
      <c r="AJ48" s="264" t="n">
        <f aca="false">ROUND(AJ40+AJ46,0)</f>
        <v>3713</v>
      </c>
      <c r="AK48" s="265"/>
      <c r="AL48" s="264" t="n">
        <f aca="false">ROUND(AL40+AL46,0)</f>
        <v>13833</v>
      </c>
    </row>
    <row r="49" customFormat="false" ht="16.5" hidden="false" customHeight="false" outlineLevel="0" collapsed="false"/>
    <row r="50" customFormat="false" ht="15.75" hidden="false" customHeight="false" outlineLevel="0" collapsed="false">
      <c r="AB50" s="211" t="n">
        <v>27476</v>
      </c>
      <c r="AJ50" s="211" t="n">
        <v>27476</v>
      </c>
      <c r="AL50" s="211" t="n">
        <v>27476</v>
      </c>
    </row>
    <row r="54" customFormat="false" ht="15.75" hidden="false" customHeight="false" outlineLevel="0" collapsed="false">
      <c r="B54" s="234"/>
      <c r="C54" s="234" t="s">
        <v>127</v>
      </c>
      <c r="D54" s="234"/>
      <c r="E54" s="251"/>
      <c r="F54" s="115" t="n">
        <f aca="false">+Income2000!F31</f>
        <v>11640</v>
      </c>
      <c r="G54" s="105"/>
      <c r="H54" s="115" t="n">
        <f aca="false">+Income2000!H31</f>
        <v>12744</v>
      </c>
      <c r="I54" s="105"/>
      <c r="J54" s="115" t="n">
        <f aca="false">+Income2000!J31</f>
        <v>13116</v>
      </c>
      <c r="K54" s="105"/>
      <c r="L54" s="115" t="n">
        <f aca="false">+Income2000!L31</f>
        <v>37500</v>
      </c>
      <c r="M54" s="105"/>
      <c r="N54" s="115" t="n">
        <f aca="false">+Income2000!N31</f>
        <v>12460</v>
      </c>
      <c r="O54" s="105"/>
      <c r="P54" s="115" t="n">
        <f aca="false">+Income2000!P31</f>
        <v>14220</v>
      </c>
      <c r="Q54" s="105"/>
      <c r="R54" s="115" t="n">
        <f aca="false">+Income2000!R31</f>
        <v>14487</v>
      </c>
      <c r="S54" s="105"/>
      <c r="T54" s="115" t="n">
        <f aca="false">+Income2000!T31</f>
        <v>41167</v>
      </c>
      <c r="U54" s="105"/>
      <c r="V54" s="115" t="n">
        <f aca="false">+Income2000!V31</f>
        <v>13885</v>
      </c>
      <c r="W54" s="105"/>
      <c r="X54" s="115" t="n">
        <f aca="false">+Income2000!X31</f>
        <v>14048</v>
      </c>
      <c r="Y54" s="105"/>
      <c r="Z54" s="115" t="n">
        <f aca="false">+Income2000!Z31</f>
        <v>12284</v>
      </c>
      <c r="AA54" s="105"/>
      <c r="AB54" s="115" t="n">
        <f aca="false">+Income2000!AB31</f>
        <v>40217</v>
      </c>
      <c r="AC54" s="105"/>
      <c r="AD54" s="115" t="n">
        <f aca="false">+Income2000!AD31</f>
        <v>14295</v>
      </c>
      <c r="AE54" s="105"/>
      <c r="AF54" s="115" t="n">
        <f aca="false">+Income2000!AF31</f>
        <v>13003</v>
      </c>
      <c r="AG54" s="105"/>
      <c r="AH54" s="115" t="n">
        <f aca="false">+Income2000!AH31</f>
        <v>14908</v>
      </c>
      <c r="AI54" s="105"/>
      <c r="AJ54" s="115" t="n">
        <f aca="false">+Income2000!AJ31</f>
        <v>42206</v>
      </c>
      <c r="AK54" s="105"/>
      <c r="AL54" s="115" t="n">
        <f aca="false">+Income2000!AL31</f>
        <v>161090</v>
      </c>
      <c r="AM54" s="105"/>
    </row>
    <row r="55" customFormat="false" ht="15.75" hidden="false" customHeight="false" outlineLevel="0" collapsed="false">
      <c r="F55" s="210" t="n">
        <f aca="false">-F38</f>
        <v>-11640</v>
      </c>
      <c r="H55" s="210" t="n">
        <f aca="false">-H38</f>
        <v>-12744</v>
      </c>
      <c r="J55" s="210" t="n">
        <f aca="false">-J38</f>
        <v>-13116</v>
      </c>
      <c r="L55" s="210" t="n">
        <f aca="false">-L38</f>
        <v>-37500</v>
      </c>
      <c r="N55" s="210" t="n">
        <f aca="false">-N38</f>
        <v>-12460</v>
      </c>
      <c r="P55" s="210" t="n">
        <f aca="false">-P38</f>
        <v>-14220</v>
      </c>
      <c r="R55" s="210" t="n">
        <f aca="false">-R38</f>
        <v>-14487</v>
      </c>
      <c r="T55" s="210" t="n">
        <f aca="false">-T38</f>
        <v>-41167</v>
      </c>
      <c r="V55" s="210" t="n">
        <f aca="false">-V38</f>
        <v>-13885</v>
      </c>
      <c r="X55" s="210" t="n">
        <f aca="false">-X38</f>
        <v>-14048</v>
      </c>
      <c r="Z55" s="210" t="n">
        <f aca="false">-Z38</f>
        <v>-12284</v>
      </c>
      <c r="AB55" s="210" t="n">
        <f aca="false">-AB38</f>
        <v>-40217</v>
      </c>
      <c r="AD55" s="210" t="n">
        <f aca="false">-AD38</f>
        <v>-14295</v>
      </c>
      <c r="AF55" s="210" t="n">
        <f aca="false">-AF38</f>
        <v>-13003</v>
      </c>
      <c r="AH55" s="210" t="n">
        <f aca="false">-AH38</f>
        <v>-14908</v>
      </c>
      <c r="AJ55" s="210" t="n">
        <f aca="false">-AJ38</f>
        <v>-42206</v>
      </c>
      <c r="AL55" s="210" t="n">
        <f aca="false">-AL38</f>
        <v>-161090</v>
      </c>
    </row>
    <row r="56" customFormat="false" ht="15.75" hidden="false" customHeight="false" outlineLevel="0" collapsed="false">
      <c r="F56" s="210" t="n">
        <f aca="false">SUM(F54:F55)</f>
        <v>0</v>
      </c>
      <c r="H56" s="210" t="n">
        <f aca="false">SUM(H54:H55)</f>
        <v>0</v>
      </c>
      <c r="J56" s="210" t="n">
        <f aca="false">SUM(J54:J55)</f>
        <v>0</v>
      </c>
      <c r="L56" s="210" t="n">
        <f aca="false">SUM(L54:L55)</f>
        <v>0</v>
      </c>
      <c r="N56" s="210" t="n">
        <f aca="false">SUM(N54:N55)</f>
        <v>0</v>
      </c>
      <c r="P56" s="210" t="n">
        <f aca="false">SUM(P54:P55)</f>
        <v>0</v>
      </c>
      <c r="R56" s="210" t="n">
        <f aca="false">SUM(R54:R55)</f>
        <v>0</v>
      </c>
      <c r="T56" s="210" t="n">
        <f aca="false">SUM(T54:T55)</f>
        <v>0</v>
      </c>
      <c r="V56" s="210" t="n">
        <f aca="false">SUM(V54:V55)</f>
        <v>0</v>
      </c>
      <c r="X56" s="210" t="n">
        <f aca="false">SUM(X54:X55)</f>
        <v>0</v>
      </c>
      <c r="Z56" s="210" t="n">
        <f aca="false">SUM(Z54:Z55)</f>
        <v>0</v>
      </c>
      <c r="AB56" s="210" t="n">
        <f aca="false">SUM(AB54:AB55)</f>
        <v>0</v>
      </c>
      <c r="AD56" s="210" t="n">
        <f aca="false">SUM(AD54:AD55)</f>
        <v>0</v>
      </c>
      <c r="AF56" s="210" t="n">
        <f aca="false">SUM(AF54:AF55)</f>
        <v>0</v>
      </c>
      <c r="AH56" s="210" t="n">
        <f aca="false">SUM(AH54:AH55)</f>
        <v>0</v>
      </c>
      <c r="AJ56" s="210" t="n">
        <f aca="false">SUM(AJ54:AJ55)</f>
        <v>0</v>
      </c>
      <c r="AL56" s="210" t="n">
        <f aca="false">SUM(AL54:AL55)</f>
        <v>0</v>
      </c>
    </row>
  </sheetData>
  <mergeCells count="4">
    <mergeCell ref="B1:AL1"/>
    <mergeCell ref="B2:AL2"/>
    <mergeCell ref="B3:AL3"/>
    <mergeCell ref="B8:E8"/>
  </mergeCells>
  <printOptions headings="false" gridLines="false" gridLinesSet="true" horizontalCentered="true" verticalCentered="false"/>
  <pageMargins left="0.4" right="0.4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1998-01-19T14:46:20Z</dcterms:created>
  <dc:creator>Bob Hathaway</dc:creator>
  <dc:description/>
  <dc:language>en-US</dc:language>
  <cp:lastModifiedBy>Eott</cp:lastModifiedBy>
  <cp:lastPrinted>2001-12-17T22:09:40Z</cp:lastPrinted>
  <cp:revision>0</cp:revision>
  <dc:subject/>
  <dc:title/>
</cp:coreProperties>
</file>