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Summary" sheetId="1" state="hidden" r:id="rId3"/>
    <sheet name="ty" sheetId="2" state="hidden" r:id="rId4"/>
    <sheet name="qtr summary" sheetId="3" state="visible" r:id="rId5"/>
    <sheet name="2q vs PSR" sheetId="4" state="hidden" r:id="rId6"/>
    <sheet name="EECC" sheetId="5" state="visible" r:id="rId7"/>
    <sheet name="NEPCO" sheetId="6" state="visible" r:id="rId8"/>
    <sheet name="up-down" sheetId="7" state="hidden" r:id="rId9"/>
  </sheets>
  <externalReferences>
    <externalReference r:id="rId10"/>
  </externalReferences>
  <definedNames>
    <definedName function="false" hidden="false" localSheetId="3" name="_xlnm.Print_Area" vbProcedure="false">'2q vs PSR'!$A$1:$P$36</definedName>
    <definedName function="false" hidden="false" localSheetId="4" name="_xlnm.Print_Area" vbProcedure="false">EECC!$A$1:$AD$40</definedName>
    <definedName function="false" hidden="false" localSheetId="5" name="_xlnm.Print_Area" vbProcedure="false">NEPCO!$A$1:$L$34</definedName>
    <definedName function="false" hidden="false" localSheetId="2" name="_xlnm.Print_Area" vbProcedure="false">'qtr summary'!$A$1:$G$27</definedName>
    <definedName function="false" hidden="false" localSheetId="0" name="_xlnm.Print_Area" vbProcedure="false">Summary!$A$1:$R$14</definedName>
    <definedName function="false" hidden="false" localSheetId="1" name="_xlnm.Print_Area" vbProcedure="false">ty!$A$1:$K$39</definedName>
    <definedName function="false" hidden="false" localSheetId="6" name="_xlnm.Print_Area" vbProcedure="false">'up-down'!$A$1:$M$44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1" authorId="0">
      <text>
        <r>
          <rPr>
            <b val="true"/>
            <sz val="8"/>
            <color rgb="FF000000"/>
            <rFont val="Tahoma"/>
            <family val="0"/>
          </rPr>
          <t xml:space="preserve">Erin Copeland:
</t>
        </r>
        <r>
          <rPr>
            <sz val="8"/>
            <color rgb="FF000000"/>
            <rFont val="Tahoma"/>
            <family val="0"/>
          </rPr>
          <t xml:space="preserve">tempest -1.0, epc 63 -.2, demar -.3, wty -.3, dighton -.1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4</xdr:colOff>
                <xdr:row>19</xdr:row>
                <xdr:rowOff>9</xdr:rowOff>
              </xdr:from>
              <xdr:to>
                <xdr:col>22</xdr:col>
                <xdr:colOff>61</xdr:colOff>
                <xdr:row>23</xdr:row>
                <xdr:rowOff>17</xdr:rowOff>
              </xdr:to>
            </anchor>
          </commentPr>
        </mc:Choice>
        <mc:Fallback/>
      </mc:AlternateContent>
    </comment>
    <comment ref="U21" authorId="0">
      <text>
        <r>
          <rPr>
            <b val="true"/>
            <sz val="8"/>
            <color rgb="FF000000"/>
            <rFont val="Tahoma"/>
            <family val="0"/>
          </rPr>
          <t xml:space="preserve">Erin Copeland:
</t>
        </r>
        <r>
          <rPr>
            <sz val="8"/>
            <color rgb="FF000000"/>
            <rFont val="Tahoma"/>
            <family val="0"/>
          </rPr>
          <t xml:space="preserve">-.5 accro wty, -.2 saipuru/yapacani, -.8 Sutton bridge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5</xdr:colOff>
                <xdr:row>19</xdr:row>
                <xdr:rowOff>9</xdr:rowOff>
              </xdr:from>
              <xdr:to>
                <xdr:col>24</xdr:col>
                <xdr:colOff>52</xdr:colOff>
                <xdr:row>23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Erin Copeland:
</t>
        </r>
        <r>
          <rPr>
            <sz val="8"/>
            <color rgb="FF000000"/>
            <rFont val="Tahoma"/>
            <family val="0"/>
          </rPr>
          <t xml:space="preserve">Riogen 1.1, Eletrobolt .8, .7 indust. Div, coyote .2, overview 2.7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</xdr:row>
                <xdr:rowOff>10</xdr:rowOff>
              </xdr:from>
              <xdr:to>
                <xdr:col>9</xdr:col>
                <xdr:colOff>17</xdr:colOff>
                <xdr:row>26</xdr:row>
                <xdr:rowOff>14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Erin Copeland:
</t>
        </r>
        <r>
          <rPr>
            <sz val="8"/>
            <color rgb="FF000000"/>
            <rFont val="Tahoma"/>
            <family val="0"/>
          </rPr>
          <t xml:space="preserve">coyote .8, nelson .6, coyote springs .8, thermo .4, 3q payne creek -1.2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5</xdr:rowOff>
              </xdr:from>
              <xdr:to>
                <xdr:col>12</xdr:col>
                <xdr:colOff>0</xdr:colOff>
                <xdr:row>25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<sst xmlns="http://schemas.openxmlformats.org/spreadsheetml/2006/main" count="240" uniqueCount="125">
  <si>
    <t xml:space="preserve">1Q</t>
  </si>
  <si>
    <t xml:space="preserve">2Q</t>
  </si>
  <si>
    <t xml:space="preserve">3Q</t>
  </si>
  <si>
    <t xml:space="preserve">4Q</t>
  </si>
  <si>
    <t xml:space="preserve">Plan</t>
  </si>
  <si>
    <t xml:space="preserve">Forecast</t>
  </si>
  <si>
    <t xml:space="preserve">Variance</t>
  </si>
  <si>
    <t xml:space="preserve">Total Year</t>
  </si>
  <si>
    <t xml:space="preserve">NEPCO</t>
  </si>
  <si>
    <t xml:space="preserve">EECC</t>
  </si>
  <si>
    <t xml:space="preserve">Total IBIT</t>
  </si>
  <si>
    <t xml:space="preserve">2ND Quarter</t>
  </si>
  <si>
    <t xml:space="preserve">CASH FLOW</t>
  </si>
  <si>
    <t xml:space="preserve">Total Forecast</t>
  </si>
  <si>
    <t xml:space="preserve">Total Plan</t>
  </si>
  <si>
    <t xml:space="preserve">Total Variance </t>
  </si>
  <si>
    <t xml:space="preserve">1CE</t>
  </si>
  <si>
    <t xml:space="preserve">Explanation</t>
  </si>
  <si>
    <t xml:space="preserve">Projects</t>
  </si>
  <si>
    <t xml:space="preserve">Puerto Rico</t>
  </si>
  <si>
    <t xml:space="preserve">Includes ($14.0) for B&amp;V claim, ($5.0) PDM settlement, ($4.0) settlement with owner</t>
  </si>
  <si>
    <t xml:space="preserve">EPC 63/64</t>
  </si>
  <si>
    <t xml:space="preserve">Minimal recovery forecasted on claims due to Pemex failure to provide pipe on schedule and</t>
  </si>
  <si>
    <t xml:space="preserve">     weather delays on base scope caused by extra work provided at direction of Pemex</t>
  </si>
  <si>
    <t xml:space="preserve">Arcos</t>
  </si>
  <si>
    <t xml:space="preserve">Project delayed</t>
  </si>
  <si>
    <t xml:space="preserve">Turkey</t>
  </si>
  <si>
    <t xml:space="preserve">Siemens settlement and final project close out costs</t>
  </si>
  <si>
    <t xml:space="preserve">Lagos</t>
  </si>
  <si>
    <t xml:space="preserve">India P.II - LNG &amp; Marine</t>
  </si>
  <si>
    <t xml:space="preserve">Effect of Besix and Kvaerner claims</t>
  </si>
  <si>
    <t xml:space="preserve">India P.II - Power</t>
  </si>
  <si>
    <t xml:space="preserve">Poland</t>
  </si>
  <si>
    <t xml:space="preserve">Failure to complete rotor repairs timely</t>
  </si>
  <si>
    <t xml:space="preserve">Cuiaba</t>
  </si>
  <si>
    <t xml:space="preserve">HRSG claim with Siemens</t>
  </si>
  <si>
    <t xml:space="preserve">Accro</t>
  </si>
  <si>
    <t xml:space="preserve">Other Misc. projects</t>
  </si>
  <si>
    <t xml:space="preserve">Final close out costs</t>
  </si>
  <si>
    <t xml:space="preserve">Project Reserves</t>
  </si>
  <si>
    <t xml:space="preserve">Subtotal Project Adjustments</t>
  </si>
  <si>
    <t xml:space="preserve">Accro Selldown</t>
  </si>
  <si>
    <t xml:space="preserve">Misc. Projects Solddown</t>
  </si>
  <si>
    <t xml:space="preserve">Bachequero, Other projects</t>
  </si>
  <si>
    <t xml:space="preserve">Deferred Profit Amortization</t>
  </si>
  <si>
    <t xml:space="preserve">Credit Reserve</t>
  </si>
  <si>
    <t xml:space="preserve">Tribasa land reserve ($2.5), Severnaya ($1.0), Sonora ($.3)</t>
  </si>
  <si>
    <t xml:space="preserve">G&amp;A Expense</t>
  </si>
  <si>
    <t xml:space="preserve">Includes ($14.3) of G&amp;A not billed to business units.  Also, includes ($7.8) of Corp. charges </t>
  </si>
  <si>
    <t xml:space="preserve">      associated with redeployed staff.</t>
  </si>
  <si>
    <t xml:space="preserve">Business Development Expense</t>
  </si>
  <si>
    <t xml:space="preserve">Abandoned project initiatives - Tecaso, Steel, etc.</t>
  </si>
  <si>
    <t xml:space="preserve">3rd Party Interest Income</t>
  </si>
  <si>
    <t xml:space="preserve">Stretch</t>
  </si>
  <si>
    <t xml:space="preserve">     Total IBIT - EECC</t>
  </si>
  <si>
    <t xml:space="preserve">Total Project Margin</t>
  </si>
  <si>
    <t xml:space="preserve">Business Development</t>
  </si>
  <si>
    <t xml:space="preserve">Net Expenses</t>
  </si>
  <si>
    <t xml:space="preserve">*</t>
  </si>
  <si>
    <t xml:space="preserve">*The original plan IBIT is $30.5 million.  Wholesale has requested</t>
  </si>
  <si>
    <t xml:space="preserve">all business units increase their plan for the NQ Stock Option and</t>
  </si>
  <si>
    <t xml:space="preserve">AESOP expenses that Corp. is not charging out.  The total EEOS amount</t>
  </si>
  <si>
    <t xml:space="preserve">is $1.2 million per quarter for those charges.</t>
  </si>
  <si>
    <t xml:space="preserve">Total</t>
  </si>
  <si>
    <t xml:space="preserve">Total </t>
  </si>
  <si>
    <t xml:space="preserve">Profit</t>
  </si>
  <si>
    <t xml:space="preserve">Fcst</t>
  </si>
  <si>
    <t xml:space="preserve">PSR</t>
  </si>
  <si>
    <t xml:space="preserve">Peaker Closeout</t>
  </si>
  <si>
    <t xml:space="preserve">OEC</t>
  </si>
  <si>
    <t xml:space="preserve">Subtotal Project Margin</t>
  </si>
  <si>
    <t xml:space="preserve">*Total CIGSA profit</t>
  </si>
  <si>
    <t xml:space="preserve">     NEPCO</t>
  </si>
  <si>
    <t xml:space="preserve">     Total IBIT - EEOS</t>
  </si>
  <si>
    <t xml:space="preserve">Last</t>
  </si>
  <si>
    <t xml:space="preserve">This</t>
  </si>
  <si>
    <t xml:space="preserve">from Last</t>
  </si>
  <si>
    <t xml:space="preserve">Week</t>
  </si>
  <si>
    <t xml:space="preserve">Actual</t>
  </si>
  <si>
    <t xml:space="preserve">Year</t>
  </si>
  <si>
    <t xml:space="preserve">3CE</t>
  </si>
  <si>
    <t xml:space="preserve">Overview</t>
  </si>
  <si>
    <t xml:space="preserve">Other Income</t>
  </si>
  <si>
    <t xml:space="preserve">Cash Flow</t>
  </si>
  <si>
    <t xml:space="preserve">NEPCO-Europe/Caxios</t>
  </si>
  <si>
    <t xml:space="preserve">GenPower/Dell</t>
  </si>
  <si>
    <t xml:space="preserve">GenPower/McAdams</t>
  </si>
  <si>
    <t xml:space="preserve">LS Power, Kendall</t>
  </si>
  <si>
    <t xml:space="preserve">Cogentrix/Jenks, OK</t>
  </si>
  <si>
    <t xml:space="preserve">NESCO/Goldendale WA</t>
  </si>
  <si>
    <t xml:space="preserve">East Coast Power/Linden</t>
  </si>
  <si>
    <t xml:space="preserve">Ouachita / Sterlington, LA</t>
  </si>
  <si>
    <t xml:space="preserve">AES Wolf Hollow/Grandbury</t>
  </si>
  <si>
    <t xml:space="preserve">Austin Energy</t>
  </si>
  <si>
    <t xml:space="preserve">Cogentrix, Southhaven, MS</t>
  </si>
  <si>
    <t xml:space="preserve">2000 Peakers</t>
  </si>
  <si>
    <t xml:space="preserve">LS Power, Pike County, MS</t>
  </si>
  <si>
    <t xml:space="preserve">Gila River Power/Gila River</t>
  </si>
  <si>
    <t xml:space="preserve">Union Power/El Dorado</t>
  </si>
  <si>
    <t xml:space="preserve">Cogentrix, Caledonia, MS</t>
  </si>
  <si>
    <t xml:space="preserve">     Total IBIT - NEPCO</t>
  </si>
  <si>
    <t xml:space="preserve">Current </t>
  </si>
  <si>
    <t xml:space="preserve">Upside</t>
  </si>
  <si>
    <t xml:space="preserve">Downside</t>
  </si>
  <si>
    <t xml:space="preserve">Total IBIT per Plan</t>
  </si>
  <si>
    <t xml:space="preserve">$</t>
  </si>
  <si>
    <t xml:space="preserve">Profit Adjustments</t>
  </si>
  <si>
    <t xml:space="preserve">Puerto Rico - $0 to ($23.0)</t>
  </si>
  <si>
    <t xml:space="preserve">EPC 63/64 - $5.7 to $.3</t>
  </si>
  <si>
    <t xml:space="preserve">Arcos - delayed</t>
  </si>
  <si>
    <t xml:space="preserve">Turkey - $33.7 to $31.5</t>
  </si>
  <si>
    <t xml:space="preserve">India LNG - $26.0 to $6.3</t>
  </si>
  <si>
    <t xml:space="preserve">Poland - $5.6 to $3.4</t>
  </si>
  <si>
    <t xml:space="preserve">Cuiaba - $16.6 to $15.6</t>
  </si>
  <si>
    <t xml:space="preserve">Project Reserves in Plan</t>
  </si>
  <si>
    <t xml:space="preserve">India Selldown</t>
  </si>
  <si>
    <t xml:space="preserve">Remaining Assets Solddown</t>
  </si>
  <si>
    <t xml:space="preserve">Additional G&amp;A</t>
  </si>
  <si>
    <t xml:space="preserve">G&amp;A not billed to BU's</t>
  </si>
  <si>
    <t xml:space="preserve">Corporate Charges</t>
  </si>
  <si>
    <t xml:space="preserve">Increased Development Expense</t>
  </si>
  <si>
    <t xml:space="preserve">Lagos Performance Test</t>
  </si>
  <si>
    <t xml:space="preserve">India - 4th Tank</t>
  </si>
  <si>
    <t xml:space="preserve">Total IBIT per Forecast </t>
  </si>
  <si>
    <t xml:space="preserve">*Total profit decrease is $(7.8) offset by +$.3 of progress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</si>
</sst>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;;;"/>
    <numFmt numFmtId="169" formatCode="_(* #,##0.0_);_(* \(#,##0.0\);_(* \-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5.5"/>
      <name val="Small Fonts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ECC/Finance%20and%20Accounting/eecrept/2001/Forecast/ty%20ibit%20-%20qt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1"/>
      <sheetName val="var ty p2"/>
      <sheetName val="ibit by qtr p3"/>
      <sheetName val="var 1Q p4"/>
      <sheetName val="wkg cap p5"/>
      <sheetName val="G&amp;A p6"/>
    </sheetNames>
    <sheetDataSet>
      <sheetData sheetId="0"/>
      <sheetData sheetId="1"/>
      <sheetData sheetId="2">
        <row r="49">
          <cell r="D49">
            <v>8.1</v>
          </cell>
        </row>
        <row r="49">
          <cell r="F49">
            <v>-6</v>
          </cell>
        </row>
        <row r="49">
          <cell r="H49">
            <v>22</v>
          </cell>
        </row>
        <row r="49">
          <cell r="J49">
            <v>30.87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4.28"/>
    <col collapsed="false" customWidth="false" hidden="true" outlineLevel="0" max="4" min="4" style="0" width="9.06"/>
    <col collapsed="false" customWidth="true" hidden="true" outlineLevel="0" max="5" min="5" style="0" width="3.85"/>
    <col collapsed="false" customWidth="false" hidden="true" outlineLevel="0" max="6" min="6" style="0" width="9.06"/>
    <col collapsed="false" customWidth="true" hidden="true" outlineLevel="0" max="7" min="7" style="0" width="4.28"/>
    <col collapsed="false" customWidth="false" hidden="true" outlineLevel="0" max="8" min="8" style="0" width="9.06"/>
    <col collapsed="false" customWidth="true" hidden="true" outlineLevel="0" max="9" min="9" style="0" width="4.14"/>
    <col collapsed="false" customWidth="false" hidden="true" outlineLevel="0" max="10" min="10" style="0" width="9.06"/>
    <col collapsed="false" customWidth="true" hidden="true" outlineLevel="0" max="11" min="11" style="0" width="3.85"/>
    <col collapsed="false" customWidth="true" hidden="false" outlineLevel="0" max="12" min="12" style="0" width="3.85"/>
    <col collapsed="false" customWidth="true" hidden="false" outlineLevel="0" max="13" min="13" style="0" width="11.7"/>
    <col collapsed="false" customWidth="true" hidden="false" outlineLevel="0" max="14" min="14" style="0" width="3.85"/>
    <col collapsed="false" customWidth="true" hidden="false" outlineLevel="0" max="15" min="15" style="0" width="11.99"/>
    <col collapsed="false" customWidth="true" hidden="false" outlineLevel="0" max="16" min="16" style="0" width="2.56"/>
    <col collapsed="false" customWidth="true" hidden="false" outlineLevel="0" max="17" min="17" style="0" width="11.56"/>
    <col collapsed="false" customWidth="true" hidden="false" outlineLevel="0" max="18" min="18" style="0" width="2.56"/>
  </cols>
  <sheetData>
    <row r="1" customFormat="false" ht="12.75" hidden="false" customHeight="false" outlineLevel="0" collapsed="false">
      <c r="A1" s="1"/>
    </row>
    <row r="2" customFormat="false" ht="18" hidden="false" customHeight="false" outlineLevel="0" collapsed="false">
      <c r="A2" s="2"/>
      <c r="B2" s="2"/>
      <c r="C2" s="2"/>
      <c r="D2" s="3" t="s">
        <v>0</v>
      </c>
      <c r="E2" s="3"/>
      <c r="F2" s="3" t="s">
        <v>1</v>
      </c>
      <c r="G2" s="3"/>
      <c r="H2" s="3" t="s">
        <v>2</v>
      </c>
      <c r="I2" s="3"/>
      <c r="J2" s="3" t="s">
        <v>3</v>
      </c>
      <c r="K2" s="3"/>
      <c r="L2" s="4"/>
    </row>
    <row r="3" customFormat="false" ht="1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"/>
      <c r="M3" s="3" t="s">
        <v>4</v>
      </c>
      <c r="N3" s="4"/>
      <c r="O3" s="3" t="s">
        <v>5</v>
      </c>
      <c r="P3" s="2"/>
      <c r="Q3" s="3" t="s">
        <v>6</v>
      </c>
    </row>
    <row r="4" customFormat="false" ht="18" hidden="false" customHeight="false" outlineLevel="0" collapsed="false">
      <c r="A4" s="6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5"/>
      <c r="M4" s="2"/>
      <c r="N4" s="5"/>
      <c r="O4" s="2"/>
      <c r="P4" s="2"/>
      <c r="Q4" s="2"/>
    </row>
    <row r="5" customFormat="false" ht="18" hidden="false" customHeight="false" outlineLevel="0" collapsed="false">
      <c r="A5" s="7" t="s">
        <v>8</v>
      </c>
      <c r="B5" s="7"/>
      <c r="C5" s="7"/>
      <c r="D5" s="8" t="n">
        <v>16.4</v>
      </c>
      <c r="E5" s="8"/>
      <c r="F5" s="8" t="n">
        <v>16</v>
      </c>
      <c r="G5" s="8"/>
      <c r="H5" s="8" t="n">
        <f aca="false">11.9+6.3+2</f>
        <v>20.2</v>
      </c>
      <c r="I5" s="8"/>
      <c r="J5" s="8" t="n">
        <f aca="false">24.2+4.2+4</f>
        <v>32.4</v>
      </c>
      <c r="K5" s="8"/>
      <c r="L5" s="8"/>
      <c r="M5" s="8" t="n">
        <v>54</v>
      </c>
      <c r="N5" s="8"/>
      <c r="O5" s="8" t="n">
        <v>85</v>
      </c>
      <c r="P5" s="2"/>
      <c r="Q5" s="8" t="n">
        <f aca="false">+O5-M5</f>
        <v>31</v>
      </c>
    </row>
    <row r="6" customFormat="false" ht="18" hidden="false" customHeight="false" outlineLevel="0" collapsed="false">
      <c r="A6" s="7" t="s">
        <v>9</v>
      </c>
      <c r="B6" s="7"/>
      <c r="C6" s="7"/>
      <c r="D6" s="8" t="n">
        <f aca="false">+'[1]ibit by qtr p3'!D49-D5</f>
        <v>-8.3</v>
      </c>
      <c r="E6" s="8"/>
      <c r="F6" s="8" t="n">
        <f aca="false">+'[1]ibit by qtr p3'!F49-F5</f>
        <v>-22</v>
      </c>
      <c r="G6" s="8"/>
      <c r="H6" s="8" t="n">
        <f aca="false">+'[1]ibit by qtr p3'!H49-H5</f>
        <v>1.8</v>
      </c>
      <c r="I6" s="8"/>
      <c r="J6" s="8" t="n">
        <f aca="false">+'[1]ibit by qtr p3'!J49-J5</f>
        <v>-1.53</v>
      </c>
      <c r="K6" s="8"/>
      <c r="L6" s="8"/>
      <c r="M6" s="9" t="n">
        <v>11</v>
      </c>
      <c r="N6" s="8"/>
      <c r="O6" s="8" t="n">
        <v>-30</v>
      </c>
      <c r="P6" s="2"/>
      <c r="Q6" s="8" t="n">
        <f aca="false">+O6-M6</f>
        <v>-41</v>
      </c>
    </row>
    <row r="7" customFormat="false" ht="18.75" hidden="false" customHeight="false" outlineLevel="0" collapsed="false">
      <c r="A7" s="5"/>
      <c r="B7" s="10" t="s">
        <v>10</v>
      </c>
      <c r="C7" s="5"/>
      <c r="D7" s="11" t="n">
        <f aca="false">+D5+D6</f>
        <v>8.1</v>
      </c>
      <c r="E7" s="12"/>
      <c r="F7" s="11" t="n">
        <f aca="false">+F5+F6</f>
        <v>-6</v>
      </c>
      <c r="G7" s="12"/>
      <c r="H7" s="11" t="n">
        <f aca="false">+H5+H6</f>
        <v>22</v>
      </c>
      <c r="I7" s="12"/>
      <c r="J7" s="11" t="n">
        <f aca="false">+J5+J6</f>
        <v>30.87</v>
      </c>
      <c r="K7" s="12"/>
      <c r="L7" s="5"/>
      <c r="M7" s="11" t="n">
        <f aca="false">SUM(M5:M6)</f>
        <v>65</v>
      </c>
      <c r="N7" s="5"/>
      <c r="O7" s="11" t="n">
        <f aca="false">+O5+O6</f>
        <v>55</v>
      </c>
      <c r="P7" s="2"/>
      <c r="Q7" s="11" t="n">
        <f aca="false">+Q5+Q6</f>
        <v>-10</v>
      </c>
    </row>
    <row r="8" customFormat="false" ht="18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5"/>
      <c r="M8" s="2"/>
      <c r="N8" s="5"/>
      <c r="O8" s="2"/>
      <c r="P8" s="2"/>
      <c r="Q8" s="2"/>
    </row>
    <row r="9" customFormat="false" ht="18" hidden="false" customHeight="false" outlineLevel="0" collapsed="false">
      <c r="A9" s="6" t="s">
        <v>11</v>
      </c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2"/>
      <c r="N9" s="5"/>
      <c r="O9" s="2"/>
      <c r="P9" s="2"/>
      <c r="Q9" s="2"/>
    </row>
    <row r="10" customFormat="false" ht="18" hidden="false" customHeight="false" outlineLevel="0" collapsed="false">
      <c r="A10" s="7" t="s">
        <v>8</v>
      </c>
      <c r="B10" s="7"/>
      <c r="C10" s="7"/>
      <c r="D10" s="8" t="n">
        <v>6.5</v>
      </c>
      <c r="E10" s="13"/>
      <c r="F10" s="8" t="n">
        <v>11.4</v>
      </c>
      <c r="G10" s="13"/>
      <c r="H10" s="8" t="n">
        <v>11.9</v>
      </c>
      <c r="I10" s="13"/>
      <c r="J10" s="8" t="n">
        <v>24.2</v>
      </c>
      <c r="K10" s="13"/>
      <c r="L10" s="13"/>
      <c r="M10" s="8" t="n">
        <v>11.4</v>
      </c>
      <c r="N10" s="13"/>
      <c r="O10" s="8" t="n">
        <v>18</v>
      </c>
      <c r="P10" s="2"/>
      <c r="Q10" s="8" t="n">
        <f aca="false">+O10-M10</f>
        <v>6.6</v>
      </c>
    </row>
    <row r="11" customFormat="false" ht="18" hidden="false" customHeight="false" outlineLevel="0" collapsed="false">
      <c r="A11" s="7" t="s">
        <v>9</v>
      </c>
      <c r="B11" s="7"/>
      <c r="C11" s="7"/>
      <c r="D11" s="9" t="n">
        <v>2.4</v>
      </c>
      <c r="E11" s="14"/>
      <c r="F11" s="9" t="n">
        <v>1.9</v>
      </c>
      <c r="G11" s="14"/>
      <c r="H11" s="9" t="n">
        <v>0.4</v>
      </c>
      <c r="I11" s="14"/>
      <c r="J11" s="9" t="n">
        <v>6.3</v>
      </c>
      <c r="K11" s="14"/>
      <c r="L11" s="13"/>
      <c r="M11" s="9" t="n">
        <v>1.9</v>
      </c>
      <c r="N11" s="13"/>
      <c r="O11" s="8" t="n">
        <f aca="false">+EECC!J32</f>
        <v>-32.5</v>
      </c>
      <c r="P11" s="2"/>
      <c r="Q11" s="8" t="n">
        <f aca="false">+O11-M11</f>
        <v>-34.4</v>
      </c>
    </row>
    <row r="12" customFormat="false" ht="18.75" hidden="false" customHeight="false" outlineLevel="0" collapsed="false">
      <c r="A12" s="5"/>
      <c r="B12" s="10" t="s">
        <v>10</v>
      </c>
      <c r="C12" s="5"/>
      <c r="D12" s="11" t="n">
        <f aca="false">SUM(D10:D11)</f>
        <v>8.9</v>
      </c>
      <c r="E12" s="15"/>
      <c r="F12" s="11" t="n">
        <f aca="false">SUM(F10:F11)</f>
        <v>13.3</v>
      </c>
      <c r="G12" s="15"/>
      <c r="H12" s="11" t="n">
        <f aca="false">SUM(H10:H11)</f>
        <v>12.3</v>
      </c>
      <c r="I12" s="15"/>
      <c r="J12" s="11" t="n">
        <f aca="false">SUM(J10:J11)</f>
        <v>30.5</v>
      </c>
      <c r="K12" s="15"/>
      <c r="L12" s="13"/>
      <c r="M12" s="11" t="n">
        <f aca="false">SUM(M10:M11)</f>
        <v>13.3</v>
      </c>
      <c r="N12" s="13"/>
      <c r="O12" s="11" t="n">
        <f aca="false">+O10+O11</f>
        <v>-14.5</v>
      </c>
      <c r="P12" s="2"/>
      <c r="Q12" s="11" t="n">
        <f aca="false">+Q10+Q11</f>
        <v>-27.8</v>
      </c>
    </row>
    <row r="13" customFormat="false" ht="13.5" hidden="false" customHeight="false" outlineLevel="0" collapsed="false">
      <c r="L13" s="16"/>
      <c r="N13" s="16"/>
    </row>
    <row r="16" customFormat="false" ht="15" hidden="false" customHeight="false" outlineLevel="0" collapsed="false">
      <c r="A16" s="17" t="s">
        <v>12</v>
      </c>
    </row>
    <row r="17" customFormat="false" ht="15" hidden="false" customHeight="false" outlineLevel="0" collapsed="false">
      <c r="A17" s="18" t="s">
        <v>13</v>
      </c>
      <c r="B17" s="18"/>
      <c r="C17" s="18"/>
      <c r="D17" s="19"/>
      <c r="E17" s="19"/>
      <c r="F17" s="19"/>
      <c r="G17" s="19"/>
      <c r="H17" s="19"/>
      <c r="I17" s="19"/>
      <c r="J17" s="19" t="n">
        <v>150</v>
      </c>
      <c r="K17" s="19"/>
      <c r="L17" s="19"/>
      <c r="M17" s="19"/>
      <c r="N17" s="19"/>
      <c r="O17" s="20" t="n">
        <v>150</v>
      </c>
    </row>
    <row r="18" customFormat="false" ht="15" hidden="false" customHeight="false" outlineLevel="0" collapsed="false">
      <c r="A18" s="18" t="s">
        <v>14</v>
      </c>
      <c r="B18" s="18"/>
      <c r="C18" s="18"/>
      <c r="D18" s="19"/>
      <c r="E18" s="19"/>
      <c r="F18" s="19"/>
      <c r="G18" s="19"/>
      <c r="H18" s="19"/>
      <c r="I18" s="19"/>
      <c r="J18" s="19" t="n">
        <v>83</v>
      </c>
      <c r="K18" s="19"/>
      <c r="L18" s="19"/>
      <c r="M18" s="19"/>
      <c r="N18" s="19"/>
      <c r="O18" s="21" t="n">
        <f aca="false">SUM(D18:K18)</f>
        <v>83</v>
      </c>
    </row>
    <row r="19" customFormat="false" ht="15.75" hidden="false" customHeight="false" outlineLevel="0" collapsed="false">
      <c r="A19" s="16"/>
      <c r="B19" s="18" t="s">
        <v>15</v>
      </c>
      <c r="C19" s="16"/>
      <c r="D19" s="19" t="n">
        <f aca="false">SUM(D17:D18)</f>
        <v>0</v>
      </c>
      <c r="E19" s="19"/>
      <c r="F19" s="19" t="n">
        <f aca="false">SUM(F17:F18)</f>
        <v>0</v>
      </c>
      <c r="G19" s="19"/>
      <c r="H19" s="19" t="n">
        <f aca="false">SUM(H17:H18)</f>
        <v>0</v>
      </c>
      <c r="I19" s="19"/>
      <c r="J19" s="19" t="n">
        <f aca="false">SUM(J17:J18)</f>
        <v>233</v>
      </c>
      <c r="K19" s="19"/>
      <c r="L19" s="19"/>
      <c r="M19" s="19"/>
      <c r="N19" s="19"/>
      <c r="O19" s="22" t="n">
        <f aca="false">+O17-O18</f>
        <v>67</v>
      </c>
    </row>
    <row r="20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2" bottom="0.984027777777778" header="1" footer="0.511811023622047"/>
  <pageSetup paperSize="1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&amp;C&amp;"Arial,Bold"&amp;18Enron Engineering and Operations Services
IBIT Summary
&amp;14(millions)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6.85"/>
    <col collapsed="false" customWidth="true" hidden="false" outlineLevel="0" max="5" min="5" style="0" width="8.14"/>
    <col collapsed="false" customWidth="true" hidden="false" outlineLevel="0" max="6" min="6" style="0" width="2.99"/>
    <col collapsed="false" customWidth="true" hidden="false" outlineLevel="0" max="7" min="7" style="0" width="7.56"/>
    <col collapsed="false" customWidth="true" hidden="false" outlineLevel="0" max="8" min="8" style="0" width="3.7"/>
    <col collapsed="false" customWidth="true" hidden="false" outlineLevel="0" max="9" min="9" style="0" width="8.14"/>
    <col collapsed="false" customWidth="true" hidden="false" outlineLevel="0" max="10" min="10" style="0" width="4.7"/>
    <col collapsed="false" customWidth="true" hidden="false" outlineLevel="0" max="11" min="11" style="0" width="85.56"/>
  </cols>
  <sheetData>
    <row r="1" customFormat="false" ht="15.75" hidden="false" customHeight="false" outlineLevel="0" collapsed="false">
      <c r="E1" s="23" t="s">
        <v>4</v>
      </c>
      <c r="F1" s="23"/>
      <c r="G1" s="23" t="s">
        <v>16</v>
      </c>
      <c r="H1" s="23"/>
      <c r="I1" s="23" t="s">
        <v>6</v>
      </c>
      <c r="J1" s="24"/>
      <c r="K1" s="25" t="s">
        <v>17</v>
      </c>
    </row>
    <row r="2" customFormat="false" ht="14.25" hidden="false" customHeight="false" outlineLevel="0" collapsed="false">
      <c r="A2" s="26"/>
      <c r="B2" s="26"/>
      <c r="C2" s="26"/>
      <c r="D2" s="26"/>
      <c r="E2" s="26"/>
      <c r="F2" s="26"/>
      <c r="G2" s="26"/>
      <c r="H2" s="26"/>
      <c r="I2" s="26"/>
    </row>
    <row r="3" customFormat="false" ht="15" hidden="false" customHeight="false" outlineLevel="0" collapsed="false">
      <c r="A3" s="27" t="s">
        <v>18</v>
      </c>
      <c r="B3" s="26"/>
      <c r="C3" s="26"/>
      <c r="D3" s="26"/>
      <c r="E3" s="26"/>
      <c r="F3" s="26"/>
      <c r="G3" s="26"/>
      <c r="H3" s="26"/>
      <c r="I3" s="26"/>
    </row>
    <row r="4" customFormat="false" ht="15" hidden="false" customHeight="false" outlineLevel="0" collapsed="false">
      <c r="A4" s="27"/>
      <c r="B4" s="26" t="s">
        <v>19</v>
      </c>
      <c r="C4" s="26"/>
      <c r="D4" s="26"/>
      <c r="E4" s="28" t="n">
        <v>0</v>
      </c>
      <c r="F4" s="28"/>
      <c r="G4" s="28" t="n">
        <v>-23</v>
      </c>
      <c r="H4" s="28"/>
      <c r="I4" s="28" t="n">
        <f aca="false">+G4-E4</f>
        <v>-23</v>
      </c>
      <c r="K4" s="26" t="s">
        <v>20</v>
      </c>
    </row>
    <row r="5" customFormat="false" ht="15" hidden="false" customHeight="false" outlineLevel="0" collapsed="false">
      <c r="A5" s="27"/>
      <c r="B5" s="26" t="s">
        <v>21</v>
      </c>
      <c r="C5" s="26"/>
      <c r="D5" s="26"/>
      <c r="E5" s="28" t="n">
        <v>2.4</v>
      </c>
      <c r="F5" s="28"/>
      <c r="G5" s="28" t="n">
        <f aca="false">-3.9+0.9</f>
        <v>-3</v>
      </c>
      <c r="H5" s="28"/>
      <c r="I5" s="28" t="n">
        <f aca="false">+G5-E5</f>
        <v>-5.4</v>
      </c>
      <c r="K5" s="26" t="s">
        <v>22</v>
      </c>
    </row>
    <row r="6" customFormat="false" ht="15" hidden="false" customHeight="false" outlineLevel="0" collapsed="false">
      <c r="A6" s="27"/>
      <c r="B6" s="26"/>
      <c r="C6" s="26"/>
      <c r="D6" s="26"/>
      <c r="E6" s="28"/>
      <c r="F6" s="28"/>
      <c r="G6" s="28"/>
      <c r="H6" s="28"/>
      <c r="I6" s="28"/>
      <c r="K6" s="26" t="s">
        <v>23</v>
      </c>
    </row>
    <row r="7" customFormat="false" ht="15" hidden="false" customHeight="false" outlineLevel="0" collapsed="false">
      <c r="A7" s="27"/>
      <c r="B7" s="26" t="s">
        <v>24</v>
      </c>
      <c r="C7" s="26"/>
      <c r="D7" s="26"/>
      <c r="E7" s="28" t="n">
        <v>4</v>
      </c>
      <c r="F7" s="28"/>
      <c r="G7" s="28" t="n">
        <v>0</v>
      </c>
      <c r="H7" s="28"/>
      <c r="I7" s="28" t="n">
        <f aca="false">+G7-E7</f>
        <v>-4</v>
      </c>
      <c r="K7" s="26" t="s">
        <v>25</v>
      </c>
    </row>
    <row r="8" customFormat="false" ht="14.25" hidden="false" customHeight="false" outlineLevel="0" collapsed="false">
      <c r="A8" s="26"/>
      <c r="B8" s="26" t="s">
        <v>26</v>
      </c>
      <c r="C8" s="26"/>
      <c r="D8" s="26"/>
      <c r="E8" s="28" t="n">
        <v>0</v>
      </c>
      <c r="F8" s="28"/>
      <c r="G8" s="28" t="n">
        <v>-2.1</v>
      </c>
      <c r="H8" s="28"/>
      <c r="I8" s="28" t="n">
        <f aca="false">+G8-E8</f>
        <v>-2.1</v>
      </c>
      <c r="K8" s="26" t="s">
        <v>27</v>
      </c>
    </row>
    <row r="9" customFormat="false" ht="14.25" hidden="false" customHeight="false" outlineLevel="0" collapsed="false">
      <c r="A9" s="26"/>
      <c r="B9" s="26" t="s">
        <v>28</v>
      </c>
      <c r="C9" s="26"/>
      <c r="D9" s="26"/>
      <c r="E9" s="28" t="n">
        <v>5.5</v>
      </c>
      <c r="F9" s="28"/>
      <c r="G9" s="28" t="n">
        <v>5.5</v>
      </c>
      <c r="H9" s="28"/>
      <c r="I9" s="28" t="n">
        <f aca="false">+G9-E9</f>
        <v>0</v>
      </c>
      <c r="K9" s="26"/>
    </row>
    <row r="10" customFormat="false" ht="14.25" hidden="false" customHeight="false" outlineLevel="0" collapsed="false">
      <c r="A10" s="26"/>
      <c r="B10" s="26" t="s">
        <v>29</v>
      </c>
      <c r="C10" s="26"/>
      <c r="D10" s="26"/>
      <c r="E10" s="28" t="n">
        <v>-0.2</v>
      </c>
      <c r="F10" s="28"/>
      <c r="G10" s="28" t="n">
        <v>-7.7</v>
      </c>
      <c r="H10" s="28"/>
      <c r="I10" s="28" t="n">
        <f aca="false">+G10-E10</f>
        <v>-7.5</v>
      </c>
      <c r="K10" s="26" t="s">
        <v>30</v>
      </c>
    </row>
    <row r="11" customFormat="false" ht="14.25" hidden="false" customHeight="false" outlineLevel="0" collapsed="false">
      <c r="A11" s="26"/>
      <c r="B11" s="26" t="s">
        <v>31</v>
      </c>
      <c r="C11" s="26"/>
      <c r="D11" s="26"/>
      <c r="E11" s="28" t="n">
        <v>0.8</v>
      </c>
      <c r="F11" s="28"/>
      <c r="G11" s="28" t="n">
        <v>0.8</v>
      </c>
      <c r="H11" s="28"/>
      <c r="I11" s="28" t="n">
        <f aca="false">+G11-E11</f>
        <v>0</v>
      </c>
      <c r="K11" s="26"/>
    </row>
    <row r="12" customFormat="false" ht="14.25" hidden="false" customHeight="false" outlineLevel="0" collapsed="false">
      <c r="A12" s="26"/>
      <c r="B12" s="26" t="s">
        <v>32</v>
      </c>
      <c r="C12" s="26"/>
      <c r="D12" s="26"/>
      <c r="E12" s="28" t="n">
        <v>0</v>
      </c>
      <c r="F12" s="28"/>
      <c r="G12" s="28" t="n">
        <v>-1</v>
      </c>
      <c r="H12" s="28"/>
      <c r="I12" s="28" t="n">
        <f aca="false">+G12-E12</f>
        <v>-1</v>
      </c>
      <c r="K12" s="26" t="s">
        <v>33</v>
      </c>
    </row>
    <row r="13" customFormat="false" ht="14.25" hidden="false" customHeight="false" outlineLevel="0" collapsed="false">
      <c r="A13" s="26"/>
      <c r="B13" s="26" t="s">
        <v>34</v>
      </c>
      <c r="C13" s="26"/>
      <c r="D13" s="26"/>
      <c r="E13" s="28" t="n">
        <v>0</v>
      </c>
      <c r="F13" s="28"/>
      <c r="G13" s="28" t="n">
        <v>-0.5</v>
      </c>
      <c r="H13" s="28"/>
      <c r="I13" s="28" t="n">
        <f aca="false">+G13-E13</f>
        <v>-0.5</v>
      </c>
      <c r="K13" s="26" t="s">
        <v>35</v>
      </c>
    </row>
    <row r="14" customFormat="false" ht="14.25" hidden="false" customHeight="false" outlineLevel="0" collapsed="false">
      <c r="A14" s="26"/>
      <c r="B14" s="26" t="s">
        <v>36</v>
      </c>
      <c r="C14" s="26"/>
      <c r="D14" s="26"/>
      <c r="E14" s="28" t="n">
        <v>0.6</v>
      </c>
      <c r="F14" s="28"/>
      <c r="G14" s="28" t="n">
        <v>0.6</v>
      </c>
      <c r="H14" s="28"/>
      <c r="I14" s="28" t="n">
        <f aca="false">+G14-E14</f>
        <v>0</v>
      </c>
      <c r="K14" s="26"/>
    </row>
    <row r="15" customFormat="false" ht="14.25" hidden="false" customHeight="false" outlineLevel="0" collapsed="false">
      <c r="A15" s="26"/>
      <c r="B15" s="26" t="s">
        <v>37</v>
      </c>
      <c r="C15" s="26"/>
      <c r="D15" s="26"/>
      <c r="E15" s="28" t="n">
        <v>0.8</v>
      </c>
      <c r="F15" s="28"/>
      <c r="G15" s="28" t="n">
        <f aca="false">-0.3+0.8</f>
        <v>0.5</v>
      </c>
      <c r="H15" s="28"/>
      <c r="I15" s="28" t="n">
        <f aca="false">+G15-E15</f>
        <v>-0.3</v>
      </c>
      <c r="K15" s="26" t="s">
        <v>38</v>
      </c>
    </row>
    <row r="16" customFormat="false" ht="14.25" hidden="false" customHeight="false" outlineLevel="0" collapsed="false">
      <c r="A16" s="26"/>
      <c r="B16" s="26" t="s">
        <v>39</v>
      </c>
      <c r="C16" s="26"/>
      <c r="D16" s="26"/>
      <c r="E16" s="29" t="n">
        <v>-20</v>
      </c>
      <c r="F16" s="29"/>
      <c r="G16" s="29" t="n">
        <v>0</v>
      </c>
      <c r="H16" s="29"/>
      <c r="I16" s="29" t="n">
        <f aca="false">+G16-E16</f>
        <v>20</v>
      </c>
      <c r="K16" s="26"/>
    </row>
    <row r="17" customFormat="false" ht="7.5" hidden="false" customHeight="true" outlineLevel="0" collapsed="false">
      <c r="A17" s="26"/>
      <c r="B17" s="26"/>
      <c r="C17" s="26"/>
      <c r="D17" s="26"/>
      <c r="E17" s="28"/>
      <c r="F17" s="28"/>
      <c r="G17" s="28"/>
      <c r="H17" s="28"/>
      <c r="I17" s="28"/>
      <c r="K17" s="26"/>
    </row>
    <row r="18" customFormat="false" ht="14.25" hidden="false" customHeight="false" outlineLevel="0" collapsed="false">
      <c r="A18" s="26"/>
      <c r="B18" s="26" t="s">
        <v>40</v>
      </c>
      <c r="C18" s="26"/>
      <c r="D18" s="26"/>
      <c r="E18" s="28" t="n">
        <f aca="false">SUM(E4:E17)</f>
        <v>-6.1</v>
      </c>
      <c r="F18" s="28"/>
      <c r="G18" s="28" t="n">
        <f aca="false">SUM(G4:G17)</f>
        <v>-29.9</v>
      </c>
      <c r="H18" s="28"/>
      <c r="I18" s="28" t="n">
        <f aca="false">+G18-E18</f>
        <v>-23.8</v>
      </c>
      <c r="K18" s="26"/>
    </row>
    <row r="19" customFormat="false" ht="14.25" hidden="false" customHeight="false" outlineLevel="0" collapsed="false">
      <c r="A19" s="26"/>
      <c r="B19" s="26"/>
      <c r="C19" s="26"/>
      <c r="D19" s="26"/>
      <c r="E19" s="28"/>
      <c r="F19" s="28"/>
      <c r="G19" s="28"/>
      <c r="H19" s="28"/>
      <c r="I19" s="28"/>
    </row>
    <row r="20" customFormat="false" ht="15" hidden="false" customHeight="false" outlineLevel="0" collapsed="false">
      <c r="A20" s="27" t="s">
        <v>41</v>
      </c>
      <c r="B20" s="26"/>
      <c r="C20" s="26"/>
      <c r="D20" s="26"/>
      <c r="E20" s="28" t="n">
        <v>21.5</v>
      </c>
      <c r="F20" s="28"/>
      <c r="G20" s="28" t="n">
        <v>21.5</v>
      </c>
      <c r="H20" s="28"/>
      <c r="I20" s="28" t="n">
        <f aca="false">+G20-E20</f>
        <v>0</v>
      </c>
      <c r="K20" s="26"/>
    </row>
    <row r="21" customFormat="false" ht="14.25" hidden="false" customHeight="false" outlineLevel="0" collapsed="false">
      <c r="A21" s="26"/>
      <c r="B21" s="26"/>
      <c r="C21" s="26"/>
      <c r="D21" s="26"/>
      <c r="E21" s="28"/>
      <c r="F21" s="28"/>
      <c r="G21" s="28"/>
      <c r="H21" s="28"/>
      <c r="I21" s="28"/>
      <c r="K21" s="26"/>
    </row>
    <row r="22" customFormat="false" ht="15" hidden="false" customHeight="false" outlineLevel="0" collapsed="false">
      <c r="A22" s="27" t="s">
        <v>42</v>
      </c>
      <c r="B22" s="26"/>
      <c r="C22" s="26"/>
      <c r="D22" s="26"/>
      <c r="E22" s="28" t="n">
        <v>0</v>
      </c>
      <c r="F22" s="28"/>
      <c r="G22" s="28" t="n">
        <v>2.8</v>
      </c>
      <c r="H22" s="28"/>
      <c r="I22" s="28" t="n">
        <f aca="false">+G22-E22</f>
        <v>2.8</v>
      </c>
      <c r="K22" s="26" t="s">
        <v>43</v>
      </c>
    </row>
    <row r="23" customFormat="false" ht="15" hidden="false" customHeight="false" outlineLevel="0" collapsed="false">
      <c r="A23" s="27"/>
      <c r="B23" s="26"/>
      <c r="C23" s="26"/>
      <c r="D23" s="26"/>
      <c r="E23" s="28"/>
      <c r="F23" s="28"/>
      <c r="G23" s="28"/>
      <c r="H23" s="28"/>
      <c r="I23" s="28"/>
      <c r="K23" s="26"/>
    </row>
    <row r="24" customFormat="false" ht="15" hidden="false" customHeight="false" outlineLevel="0" collapsed="false">
      <c r="A24" s="27" t="s">
        <v>44</v>
      </c>
      <c r="B24" s="26"/>
      <c r="C24" s="26"/>
      <c r="D24" s="26"/>
      <c r="E24" s="28" t="n">
        <v>1</v>
      </c>
      <c r="F24" s="28"/>
      <c r="G24" s="28" t="n">
        <v>1</v>
      </c>
      <c r="H24" s="28"/>
      <c r="I24" s="28" t="n">
        <f aca="false">+G24-E24</f>
        <v>0</v>
      </c>
      <c r="K24" s="26"/>
    </row>
    <row r="25" customFormat="false" ht="15" hidden="false" customHeight="false" outlineLevel="0" collapsed="false">
      <c r="A25" s="27"/>
      <c r="B25" s="26"/>
      <c r="C25" s="26"/>
      <c r="D25" s="26"/>
      <c r="E25" s="28"/>
      <c r="F25" s="28"/>
      <c r="G25" s="28"/>
      <c r="H25" s="28"/>
      <c r="I25" s="28"/>
      <c r="K25" s="26"/>
    </row>
    <row r="26" customFormat="false" ht="15" hidden="false" customHeight="false" outlineLevel="0" collapsed="false">
      <c r="A26" s="27" t="s">
        <v>45</v>
      </c>
      <c r="B26" s="26"/>
      <c r="C26" s="26"/>
      <c r="D26" s="26"/>
      <c r="E26" s="28" t="n">
        <v>0</v>
      </c>
      <c r="F26" s="28"/>
      <c r="G26" s="28" t="n">
        <v>-3.8</v>
      </c>
      <c r="H26" s="28"/>
      <c r="I26" s="28" t="n">
        <f aca="false">+G26-E26</f>
        <v>-3.8</v>
      </c>
      <c r="K26" s="26" t="s">
        <v>46</v>
      </c>
    </row>
    <row r="27" customFormat="false" ht="15" hidden="false" customHeight="false" outlineLevel="0" collapsed="false">
      <c r="A27" s="27"/>
      <c r="B27" s="26"/>
      <c r="C27" s="26"/>
      <c r="D27" s="26"/>
      <c r="E27" s="28"/>
      <c r="F27" s="28"/>
      <c r="G27" s="28"/>
      <c r="H27" s="28"/>
      <c r="I27" s="28"/>
      <c r="K27" s="26"/>
    </row>
    <row r="28" customFormat="false" ht="15" hidden="false" customHeight="false" outlineLevel="0" collapsed="false">
      <c r="A28" s="27" t="s">
        <v>47</v>
      </c>
      <c r="B28" s="26"/>
      <c r="C28" s="26"/>
      <c r="D28" s="26"/>
      <c r="E28" s="28" t="n">
        <v>-7</v>
      </c>
      <c r="F28" s="28"/>
      <c r="G28" s="28" t="n">
        <f aca="false">-26-1.3-1.5-0.3</f>
        <v>-29.1</v>
      </c>
      <c r="H28" s="28"/>
      <c r="I28" s="28" t="n">
        <f aca="false">+G28-E28</f>
        <v>-22.1</v>
      </c>
      <c r="K28" s="26" t="s">
        <v>48</v>
      </c>
    </row>
    <row r="29" customFormat="false" ht="15" hidden="false" customHeight="false" outlineLevel="0" collapsed="false">
      <c r="A29" s="27"/>
      <c r="B29" s="26"/>
      <c r="C29" s="26"/>
      <c r="D29" s="26"/>
      <c r="E29" s="28"/>
      <c r="F29" s="28"/>
      <c r="G29" s="28"/>
      <c r="H29" s="28"/>
      <c r="I29" s="28"/>
      <c r="K29" s="26" t="s">
        <v>49</v>
      </c>
    </row>
    <row r="30" customFormat="false" ht="15" hidden="false" customHeight="false" outlineLevel="0" collapsed="false">
      <c r="A30" s="27" t="s">
        <v>50</v>
      </c>
      <c r="B30" s="26"/>
      <c r="C30" s="26"/>
      <c r="D30" s="26"/>
      <c r="E30" s="28" t="n">
        <v>-1</v>
      </c>
      <c r="F30" s="28"/>
      <c r="G30" s="28" t="n">
        <f aca="false">-3.9+1.6-0.8-0.1-0.2-1.1-0.1+0.2</f>
        <v>-4.4</v>
      </c>
      <c r="H30" s="28"/>
      <c r="I30" s="28" t="n">
        <f aca="false">+G30-E30</f>
        <v>-3.4</v>
      </c>
      <c r="K30" s="26" t="s">
        <v>51</v>
      </c>
    </row>
    <row r="31" customFormat="false" ht="15" hidden="false" customHeight="false" outlineLevel="0" collapsed="false">
      <c r="A31" s="27"/>
      <c r="B31" s="26"/>
      <c r="C31" s="26"/>
      <c r="D31" s="26"/>
      <c r="E31" s="28"/>
      <c r="F31" s="28"/>
      <c r="G31" s="28"/>
      <c r="H31" s="28"/>
      <c r="I31" s="28"/>
    </row>
    <row r="32" customFormat="false" ht="15" hidden="false" customHeight="false" outlineLevel="0" collapsed="false">
      <c r="A32" s="27" t="s">
        <v>52</v>
      </c>
      <c r="B32" s="26"/>
      <c r="C32" s="26"/>
      <c r="D32" s="26"/>
      <c r="E32" s="28" t="n">
        <v>2.6</v>
      </c>
      <c r="F32" s="28"/>
      <c r="G32" s="28" t="n">
        <f aca="false">1.1+1.3+1+0.4+0.2+0.6+0.3</f>
        <v>4.9</v>
      </c>
      <c r="H32" s="28"/>
      <c r="I32" s="28" t="n">
        <f aca="false">+G32-E32</f>
        <v>2.3</v>
      </c>
      <c r="J32" s="16"/>
    </row>
    <row r="33" customFormat="false" ht="15" hidden="false" customHeight="false" outlineLevel="0" collapsed="false">
      <c r="A33" s="27"/>
      <c r="B33" s="26"/>
      <c r="C33" s="26"/>
      <c r="D33" s="26"/>
      <c r="E33" s="28"/>
      <c r="F33" s="28"/>
      <c r="G33" s="28"/>
      <c r="H33" s="28"/>
      <c r="I33" s="28"/>
    </row>
    <row r="34" customFormat="false" ht="15" hidden="false" customHeight="false" outlineLevel="0" collapsed="false">
      <c r="A34" s="27" t="s">
        <v>53</v>
      </c>
      <c r="B34" s="26"/>
      <c r="C34" s="26"/>
      <c r="D34" s="26"/>
      <c r="E34" s="29" t="n">
        <v>0</v>
      </c>
      <c r="F34" s="29"/>
      <c r="G34" s="29" t="n">
        <v>7</v>
      </c>
      <c r="H34" s="29"/>
      <c r="I34" s="29" t="n">
        <f aca="false">+G34-E34</f>
        <v>7</v>
      </c>
    </row>
    <row r="35" customFormat="false" ht="12.75" hidden="false" customHeight="false" outlineLevel="0" collapsed="false">
      <c r="E35" s="30"/>
      <c r="F35" s="30"/>
      <c r="G35" s="30"/>
      <c r="H35" s="30"/>
      <c r="I35" s="30"/>
    </row>
    <row r="36" customFormat="false" ht="16.5" hidden="false" customHeight="false" outlineLevel="0" collapsed="false">
      <c r="A36" s="31" t="s">
        <v>54</v>
      </c>
      <c r="B36" s="24"/>
      <c r="C36" s="24"/>
      <c r="D36" s="24"/>
      <c r="E36" s="32" t="n">
        <f aca="false">SUM(E4:E35)-E18</f>
        <v>11</v>
      </c>
      <c r="F36" s="32"/>
      <c r="G36" s="32" t="n">
        <f aca="false">SUM(G4:G35)-G18</f>
        <v>-30</v>
      </c>
      <c r="H36" s="32"/>
      <c r="I36" s="32" t="n">
        <f aca="false">+G36-E36</f>
        <v>-41</v>
      </c>
    </row>
    <row r="37" customFormat="false" ht="15.75" hidden="false" customHeight="false" outlineLevel="0" collapsed="false">
      <c r="A37" s="24"/>
      <c r="B37" s="24"/>
      <c r="C37" s="24"/>
      <c r="D37" s="24"/>
      <c r="E37" s="33"/>
      <c r="F37" s="33"/>
      <c r="G37" s="33"/>
      <c r="H37" s="33"/>
      <c r="I37" s="33"/>
    </row>
    <row r="38" customFormat="false" ht="12.75" hidden="false" customHeight="false" outlineLevel="0" collapsed="false">
      <c r="E38" s="30"/>
      <c r="F38" s="30"/>
      <c r="G38" s="30"/>
      <c r="H38" s="30"/>
      <c r="I38" s="30"/>
    </row>
    <row r="39" customFormat="false" ht="12.75" hidden="false" customHeight="false" outlineLevel="0" collapsed="false">
      <c r="E39" s="30"/>
      <c r="F39" s="30"/>
      <c r="G39" s="30"/>
      <c r="H39" s="30"/>
      <c r="I39" s="30"/>
    </row>
    <row r="40" customFormat="false" ht="12.75" hidden="false" customHeight="false" outlineLevel="0" collapsed="false">
      <c r="E40" s="30"/>
      <c r="F40" s="30"/>
      <c r="G40" s="30"/>
      <c r="H40" s="30"/>
      <c r="I40" s="30"/>
    </row>
    <row r="41" customFormat="false" ht="12.75" hidden="false" customHeight="false" outlineLevel="0" collapsed="false">
      <c r="E41" s="30"/>
      <c r="F41" s="30"/>
      <c r="G41" s="30"/>
      <c r="H41" s="30"/>
      <c r="I41" s="30"/>
    </row>
    <row r="42" customFormat="false" ht="12.75" hidden="false" customHeight="false" outlineLevel="0" collapsed="false">
      <c r="E42" s="30"/>
      <c r="F42" s="30"/>
      <c r="G42" s="30"/>
      <c r="H42" s="30"/>
      <c r="I42" s="30"/>
    </row>
    <row r="43" customFormat="false" ht="12.75" hidden="false" customHeight="false" outlineLevel="0" collapsed="false">
      <c r="E43" s="30"/>
      <c r="F43" s="30"/>
      <c r="G43" s="30"/>
      <c r="H43" s="30"/>
      <c r="I43" s="30"/>
    </row>
    <row r="44" customFormat="false" ht="12.75" hidden="false" customHeight="false" outlineLevel="0" collapsed="false">
      <c r="E44" s="30"/>
      <c r="F44" s="30"/>
      <c r="G44" s="30"/>
      <c r="H44" s="30"/>
      <c r="I44" s="30"/>
    </row>
    <row r="45" customFormat="false" ht="12.75" hidden="false" customHeight="false" outlineLevel="0" collapsed="false">
      <c r="E45" s="30"/>
      <c r="F45" s="30"/>
      <c r="G45" s="30"/>
      <c r="H45" s="30"/>
      <c r="I45" s="30"/>
    </row>
    <row r="46" customFormat="false" ht="12.75" hidden="false" customHeight="false" outlineLevel="0" collapsed="false">
      <c r="E46" s="30"/>
      <c r="F46" s="30"/>
      <c r="G46" s="30"/>
      <c r="H46" s="30"/>
      <c r="I46" s="30"/>
    </row>
    <row r="47" customFormat="false" ht="12.75" hidden="false" customHeight="false" outlineLevel="0" collapsed="false">
      <c r="E47" s="30"/>
      <c r="F47" s="30"/>
      <c r="G47" s="30"/>
      <c r="H47" s="30"/>
      <c r="I47" s="30"/>
    </row>
    <row r="48" customFormat="false" ht="12.75" hidden="false" customHeight="false" outlineLevel="0" collapsed="false">
      <c r="E48" s="30"/>
      <c r="F48" s="30"/>
      <c r="G48" s="30"/>
      <c r="H48" s="30"/>
      <c r="I48" s="30"/>
    </row>
    <row r="49" customFormat="false" ht="12.75" hidden="false" customHeight="false" outlineLevel="0" collapsed="false">
      <c r="E49" s="30"/>
      <c r="F49" s="30"/>
      <c r="G49" s="30"/>
      <c r="H49" s="30"/>
      <c r="I49" s="30"/>
    </row>
    <row r="50" customFormat="false" ht="12.75" hidden="false" customHeight="false" outlineLevel="0" collapsed="false">
      <c r="E50" s="30"/>
      <c r="F50" s="30"/>
      <c r="G50" s="30"/>
      <c r="H50" s="30"/>
      <c r="I50" s="30"/>
    </row>
    <row r="51" customFormat="false" ht="12.75" hidden="false" customHeight="false" outlineLevel="0" collapsed="false">
      <c r="E51" s="30"/>
      <c r="F51" s="30"/>
      <c r="G51" s="30"/>
      <c r="H51" s="30"/>
      <c r="I51" s="30"/>
    </row>
    <row r="52" customFormat="false" ht="12.75" hidden="false" customHeight="false" outlineLevel="0" collapsed="false">
      <c r="E52" s="30"/>
      <c r="F52" s="30"/>
      <c r="G52" s="30"/>
      <c r="H52" s="30"/>
      <c r="I52" s="30"/>
    </row>
    <row r="53" customFormat="false" ht="12.75" hidden="false" customHeight="false" outlineLevel="0" collapsed="false">
      <c r="E53" s="30"/>
      <c r="F53" s="30"/>
      <c r="G53" s="30"/>
      <c r="H53" s="30"/>
      <c r="I53" s="30"/>
    </row>
    <row r="54" customFormat="false" ht="12.75" hidden="false" customHeight="false" outlineLevel="0" collapsed="false">
      <c r="E54" s="30"/>
      <c r="F54" s="30"/>
      <c r="G54" s="30"/>
      <c r="H54" s="30"/>
      <c r="I54" s="30"/>
    </row>
    <row r="55" customFormat="false" ht="12.75" hidden="false" customHeight="false" outlineLevel="0" collapsed="false">
      <c r="E55" s="30"/>
      <c r="F55" s="30"/>
      <c r="G55" s="30"/>
      <c r="H55" s="30"/>
      <c r="I55" s="30"/>
    </row>
    <row r="56" customFormat="false" ht="12.75" hidden="false" customHeight="false" outlineLevel="0" collapsed="false">
      <c r="E56" s="30"/>
      <c r="F56" s="30"/>
      <c r="G56" s="30"/>
      <c r="H56" s="30"/>
      <c r="I56" s="30"/>
    </row>
    <row r="57" customFormat="false" ht="12.75" hidden="false" customHeight="false" outlineLevel="0" collapsed="false">
      <c r="E57" s="30"/>
      <c r="F57" s="30"/>
      <c r="G57" s="30"/>
      <c r="H57" s="30"/>
      <c r="I57" s="30"/>
    </row>
    <row r="58" customFormat="false" ht="12.75" hidden="false" customHeight="false" outlineLevel="0" collapsed="false">
      <c r="E58" s="30"/>
      <c r="F58" s="30"/>
      <c r="G58" s="30"/>
      <c r="H58" s="30"/>
      <c r="I58" s="30"/>
    </row>
    <row r="59" customFormat="false" ht="12.75" hidden="false" customHeight="false" outlineLevel="0" collapsed="false">
      <c r="E59" s="30"/>
      <c r="F59" s="30"/>
      <c r="G59" s="30"/>
      <c r="H59" s="30"/>
      <c r="I59" s="30"/>
    </row>
    <row r="60" customFormat="false" ht="12.75" hidden="false" customHeight="false" outlineLevel="0" collapsed="false">
      <c r="E60" s="30"/>
      <c r="F60" s="30"/>
      <c r="G60" s="30"/>
      <c r="H60" s="30"/>
      <c r="I60" s="30"/>
    </row>
    <row r="61" customFormat="false" ht="12.75" hidden="false" customHeight="false" outlineLevel="0" collapsed="false">
      <c r="E61" s="30"/>
      <c r="F61" s="30"/>
      <c r="G61" s="30"/>
      <c r="H61" s="30"/>
      <c r="I61" s="30"/>
    </row>
    <row r="62" customFormat="false" ht="12.75" hidden="false" customHeight="false" outlineLevel="0" collapsed="false">
      <c r="E62" s="30"/>
      <c r="F62" s="30"/>
      <c r="G62" s="30"/>
      <c r="H62" s="30"/>
      <c r="I62" s="30"/>
    </row>
    <row r="63" customFormat="false" ht="12.75" hidden="false" customHeight="false" outlineLevel="0" collapsed="false">
      <c r="E63" s="30"/>
      <c r="F63" s="30"/>
      <c r="G63" s="30"/>
      <c r="H63" s="30"/>
      <c r="I63" s="30"/>
    </row>
    <row r="64" customFormat="false" ht="12.75" hidden="false" customHeight="false" outlineLevel="0" collapsed="false">
      <c r="E64" s="30"/>
      <c r="F64" s="30"/>
      <c r="G64" s="30"/>
      <c r="H64" s="30"/>
      <c r="I64" s="30"/>
    </row>
  </sheetData>
  <printOptions headings="false" gridLines="false" gridLinesSet="true" horizontalCentered="false" verticalCentered="false"/>
  <pageMargins left="0.25" right="0.25" top="1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&amp;C&amp;"Arial,Bold"&amp;18Enron Engineering and Operations Services
2001 Plan vs. 1st Current Estimate
&amp;16(millions)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4" width="11.7"/>
    <col collapsed="false" customWidth="true" hidden="false" outlineLevel="0" max="2" min="2" style="24" width="13.99"/>
    <col collapsed="false" customWidth="false" hidden="false" outlineLevel="0" max="3" min="3" style="24" width="9.14"/>
    <col collapsed="false" customWidth="true" hidden="false" outlineLevel="0" max="4" min="4" style="24" width="4.41"/>
    <col collapsed="false" customWidth="false" hidden="false" outlineLevel="0" max="5" min="5" style="24" width="9.14"/>
    <col collapsed="false" customWidth="true" hidden="false" outlineLevel="0" max="6" min="6" style="24" width="4.41"/>
    <col collapsed="false" customWidth="false" hidden="false" outlineLevel="0" max="257" min="7" style="24" width="9.14"/>
  </cols>
  <sheetData>
    <row r="1" customFormat="false" ht="15.75" hidden="false" customHeight="false" outlineLevel="0" collapsed="false">
      <c r="C1" s="34" t="s">
        <v>3</v>
      </c>
      <c r="D1" s="34"/>
      <c r="E1" s="34" t="s">
        <v>3</v>
      </c>
    </row>
    <row r="2" customFormat="false" ht="15.75" hidden="false" customHeight="false" outlineLevel="0" collapsed="false">
      <c r="C2" s="23" t="s">
        <v>4</v>
      </c>
      <c r="D2" s="23"/>
      <c r="E2" s="23" t="s">
        <v>5</v>
      </c>
      <c r="F2" s="23"/>
      <c r="G2" s="23" t="s">
        <v>6</v>
      </c>
    </row>
    <row r="4" customFormat="false" ht="15" hidden="false" customHeight="false" outlineLevel="0" collapsed="false">
      <c r="B4" s="26" t="s">
        <v>9</v>
      </c>
      <c r="C4" s="28" t="n">
        <f aca="false">+EECC!E24</f>
        <v>8.2</v>
      </c>
      <c r="D4" s="26"/>
      <c r="E4" s="28" t="n">
        <f aca="false">+EECC!U24</f>
        <v>-22.07</v>
      </c>
      <c r="F4" s="26"/>
      <c r="G4" s="28" t="n">
        <f aca="false">+E4-C4</f>
        <v>-30.27</v>
      </c>
    </row>
    <row r="5" customFormat="false" ht="15" hidden="false" customHeight="false" outlineLevel="0" collapsed="false">
      <c r="B5" s="26" t="s">
        <v>8</v>
      </c>
      <c r="C5" s="29" t="n">
        <f aca="false">+NEPCO!E25</f>
        <v>30.1</v>
      </c>
      <c r="D5" s="26"/>
      <c r="E5" s="29" t="n">
        <f aca="false">+NEPCO!J25</f>
        <v>6.4</v>
      </c>
      <c r="F5" s="26"/>
      <c r="G5" s="29" t="n">
        <f aca="false">+E5-C5</f>
        <v>-23.7</v>
      </c>
    </row>
    <row r="6" customFormat="false" ht="6" hidden="false" customHeight="true" outlineLevel="0" collapsed="false">
      <c r="C6" s="33"/>
      <c r="E6" s="33"/>
      <c r="G6" s="33"/>
    </row>
    <row r="7" customFormat="false" ht="15.75" hidden="false" customHeight="false" outlineLevel="0" collapsed="false">
      <c r="B7" s="35" t="s">
        <v>55</v>
      </c>
      <c r="C7" s="36" t="n">
        <f aca="false">SUM(C4:C6)</f>
        <v>38.3</v>
      </c>
      <c r="D7" s="31"/>
      <c r="E7" s="36" t="n">
        <f aca="false">SUM(E4:E6)</f>
        <v>-15.67</v>
      </c>
      <c r="F7" s="31"/>
      <c r="G7" s="36" t="n">
        <f aca="false">SUM(G4:G6)</f>
        <v>-53.97</v>
      </c>
    </row>
    <row r="8" customFormat="false" ht="15" hidden="false" customHeight="false" outlineLevel="0" collapsed="false">
      <c r="C8" s="33"/>
      <c r="E8" s="33"/>
      <c r="G8" s="33"/>
    </row>
    <row r="9" customFormat="false" ht="15" hidden="false" customHeight="false" outlineLevel="0" collapsed="false">
      <c r="A9" s="26" t="s">
        <v>47</v>
      </c>
      <c r="B9" s="26"/>
      <c r="C9" s="28"/>
      <c r="D9" s="26"/>
      <c r="E9" s="28"/>
      <c r="F9" s="26"/>
      <c r="G9" s="28"/>
    </row>
    <row r="10" customFormat="false" ht="15" hidden="false" customHeight="false" outlineLevel="0" collapsed="false">
      <c r="A10" s="26"/>
      <c r="B10" s="26" t="s">
        <v>9</v>
      </c>
      <c r="C10" s="28" t="n">
        <f aca="false">+EECC!E26</f>
        <v>-1.2</v>
      </c>
      <c r="D10" s="26"/>
      <c r="E10" s="28" t="n">
        <f aca="false">+EECC!U26</f>
        <v>-9.3</v>
      </c>
      <c r="F10" s="26"/>
      <c r="G10" s="28" t="n">
        <f aca="false">+E10-C10</f>
        <v>-8.1</v>
      </c>
    </row>
    <row r="11" customFormat="false" ht="15" hidden="false" customHeight="false" outlineLevel="0" collapsed="false">
      <c r="A11" s="26"/>
      <c r="B11" s="26" t="s">
        <v>8</v>
      </c>
      <c r="C11" s="28" t="n">
        <f aca="false">+NEPCO!E27</f>
        <v>-3.6</v>
      </c>
      <c r="D11" s="26"/>
      <c r="E11" s="28" t="n">
        <f aca="false">+NEPCO!J27</f>
        <v>-7.2</v>
      </c>
      <c r="F11" s="26"/>
      <c r="G11" s="28" t="n">
        <f aca="false">+E11-C11</f>
        <v>-3.6</v>
      </c>
    </row>
    <row r="12" customFormat="false" ht="15" hidden="false" customHeight="false" outlineLevel="0" collapsed="false">
      <c r="A12" s="26" t="s">
        <v>56</v>
      </c>
      <c r="B12" s="26"/>
      <c r="C12" s="28"/>
      <c r="D12" s="26"/>
      <c r="E12" s="28"/>
      <c r="F12" s="26"/>
      <c r="G12" s="28"/>
    </row>
    <row r="13" customFormat="false" ht="15" hidden="false" customHeight="false" outlineLevel="0" collapsed="false">
      <c r="A13" s="26"/>
      <c r="B13" s="26" t="s">
        <v>9</v>
      </c>
      <c r="C13" s="28" t="n">
        <f aca="false">+EECC!E28</f>
        <v>-0.7</v>
      </c>
      <c r="D13" s="26"/>
      <c r="E13" s="28" t="n">
        <f aca="false">+EECC!U28</f>
        <v>-1.5</v>
      </c>
      <c r="F13" s="26"/>
      <c r="G13" s="28" t="n">
        <f aca="false">+E13-C13</f>
        <v>-0.8</v>
      </c>
    </row>
    <row r="14" customFormat="false" ht="15" hidden="false" customHeight="false" outlineLevel="0" collapsed="false">
      <c r="A14" s="26"/>
      <c r="B14" s="26" t="s">
        <v>8</v>
      </c>
      <c r="C14" s="28" t="n">
        <f aca="false">+NEPCO!E29</f>
        <v>-1.6</v>
      </c>
      <c r="D14" s="26"/>
      <c r="E14" s="28" t="n">
        <f aca="false">+NEPCO!J29</f>
        <v>-2.5</v>
      </c>
      <c r="F14" s="26"/>
      <c r="G14" s="28" t="n">
        <f aca="false">+E14-C14</f>
        <v>-0.9</v>
      </c>
    </row>
    <row r="15" customFormat="false" ht="15" hidden="false" customHeight="false" outlineLevel="0" collapsed="false">
      <c r="A15" s="26" t="s">
        <v>52</v>
      </c>
      <c r="B15" s="26"/>
      <c r="C15" s="28"/>
      <c r="D15" s="26"/>
      <c r="E15" s="28"/>
      <c r="F15" s="26"/>
      <c r="G15" s="28"/>
    </row>
    <row r="16" customFormat="false" ht="15" hidden="false" customHeight="false" outlineLevel="0" collapsed="false">
      <c r="A16" s="26"/>
      <c r="B16" s="26" t="s">
        <v>9</v>
      </c>
      <c r="C16" s="28" t="n">
        <f aca="false">+EECC!E30</f>
        <v>0.6</v>
      </c>
      <c r="D16" s="26"/>
      <c r="E16" s="28" t="n">
        <f aca="false">+EECC!U30</f>
        <v>0.4</v>
      </c>
      <c r="F16" s="26"/>
      <c r="G16" s="28" t="n">
        <f aca="false">+E16-C16</f>
        <v>-0.2</v>
      </c>
    </row>
    <row r="17" customFormat="false" ht="15" hidden="false" customHeight="false" outlineLevel="0" collapsed="false">
      <c r="A17" s="26"/>
      <c r="B17" s="26" t="s">
        <v>8</v>
      </c>
      <c r="C17" s="29" t="n">
        <f aca="false">+NEPCO!E31</f>
        <v>-0.1</v>
      </c>
      <c r="D17" s="26"/>
      <c r="E17" s="29" t="n">
        <f aca="false">+NEPCO!J31</f>
        <v>-0.1</v>
      </c>
      <c r="F17" s="26"/>
      <c r="G17" s="29" t="n">
        <f aca="false">+E17-C17</f>
        <v>0</v>
      </c>
    </row>
    <row r="18" customFormat="false" ht="6" hidden="false" customHeight="true" outlineLevel="0" collapsed="false">
      <c r="C18" s="33"/>
      <c r="E18" s="33"/>
      <c r="G18" s="33"/>
    </row>
    <row r="19" customFormat="false" ht="15.75" hidden="false" customHeight="false" outlineLevel="0" collapsed="false">
      <c r="B19" s="35" t="s">
        <v>57</v>
      </c>
      <c r="C19" s="36" t="n">
        <f aca="false">SUM(C10:C18)</f>
        <v>-6.6</v>
      </c>
      <c r="D19" s="31"/>
      <c r="E19" s="36" t="n">
        <f aca="false">SUM(E10:E18)</f>
        <v>-20.2</v>
      </c>
      <c r="F19" s="31"/>
      <c r="G19" s="36" t="n">
        <f aca="false">SUM(G10:G18)</f>
        <v>-13.6</v>
      </c>
    </row>
    <row r="20" customFormat="false" ht="15" hidden="false" customHeight="false" outlineLevel="0" collapsed="false">
      <c r="C20" s="33"/>
      <c r="E20" s="33"/>
      <c r="G20" s="33"/>
    </row>
    <row r="21" customFormat="false" ht="16.5" hidden="false" customHeight="false" outlineLevel="0" collapsed="false">
      <c r="B21" s="34" t="s">
        <v>10</v>
      </c>
      <c r="C21" s="37" t="n">
        <f aca="false">+C7+C19</f>
        <v>31.7</v>
      </c>
      <c r="D21" s="31" t="s">
        <v>58</v>
      </c>
      <c r="E21" s="37" t="n">
        <f aca="false">+E7+E19</f>
        <v>-35.87</v>
      </c>
      <c r="F21" s="31"/>
      <c r="G21" s="37" t="n">
        <f aca="false">+G7+G19</f>
        <v>-67.57</v>
      </c>
    </row>
    <row r="22" customFormat="false" ht="15.75" hidden="false" customHeight="false" outlineLevel="0" collapsed="false"/>
    <row r="23" customFormat="false" ht="15" hidden="false" customHeight="false" outlineLevel="0" collapsed="false">
      <c r="A23" s="38" t="s">
        <v>59</v>
      </c>
      <c r="B23" s="38"/>
      <c r="C23" s="38"/>
      <c r="D23" s="38"/>
      <c r="E23" s="38"/>
      <c r="F23" s="38"/>
      <c r="G23" s="38"/>
      <c r="H23" s="38"/>
    </row>
    <row r="24" customFormat="false" ht="15" hidden="false" customHeight="false" outlineLevel="0" collapsed="false">
      <c r="A24" s="38" t="s">
        <v>60</v>
      </c>
      <c r="B24" s="38"/>
      <c r="C24" s="38"/>
      <c r="D24" s="38"/>
      <c r="E24" s="38"/>
      <c r="F24" s="38"/>
      <c r="G24" s="38"/>
      <c r="H24" s="38"/>
    </row>
    <row r="25" customFormat="false" ht="15" hidden="false" customHeight="false" outlineLevel="0" collapsed="false">
      <c r="A25" s="38" t="s">
        <v>61</v>
      </c>
      <c r="B25" s="38"/>
      <c r="C25" s="38"/>
      <c r="D25" s="38"/>
      <c r="E25" s="38"/>
      <c r="F25" s="38"/>
      <c r="G25" s="38"/>
      <c r="H25" s="38"/>
    </row>
    <row r="26" customFormat="false" ht="15" hidden="false" customHeight="false" outlineLevel="0" collapsed="false">
      <c r="A26" s="38" t="s">
        <v>62</v>
      </c>
      <c r="B26" s="38"/>
      <c r="C26" s="38"/>
      <c r="D26" s="38"/>
      <c r="E26" s="38"/>
      <c r="F26" s="38"/>
      <c r="G26" s="38"/>
      <c r="H26" s="38"/>
    </row>
  </sheetData>
  <printOptions headings="false" gridLines="false" gridLinesSet="true" horizontalCentered="true" verticalCentered="false"/>
  <pageMargins left="0.747916666666667" right="0.747916666666667" top="2.05555555555556" bottom="0.984027777777778" header="1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&amp;C&amp;"Arial,Bold"&amp;16Enron Engineering and Operational Services
2001 4Q Summary
&amp;14(millions)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5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  <col collapsed="false" customWidth="true" hidden="false" outlineLevel="0" max="4" min="4" style="0" width="6.85"/>
    <col collapsed="false" customWidth="true" hidden="false" outlineLevel="0" max="5" min="5" style="0" width="8.14"/>
    <col collapsed="false" customWidth="true" hidden="false" outlineLevel="0" max="6" min="6" style="0" width="2.99"/>
    <col collapsed="false" customWidth="true" hidden="false" outlineLevel="0" max="7" min="7" style="0" width="7.56"/>
    <col collapsed="false" customWidth="true" hidden="false" outlineLevel="0" max="8" min="8" style="0" width="3.7"/>
    <col collapsed="false" customWidth="true" hidden="false" outlineLevel="0" max="9" min="9" style="0" width="8.7"/>
    <col collapsed="false" customWidth="true" hidden="false" outlineLevel="0" max="10" min="10" style="0" width="3.28"/>
    <col collapsed="false" customWidth="true" hidden="false" outlineLevel="0" max="11" min="11" style="0" width="2.84"/>
    <col collapsed="false" customWidth="true" hidden="false" outlineLevel="0" max="13" min="13" style="0" width="2.99"/>
    <col collapsed="false" customWidth="true" hidden="false" outlineLevel="0" max="15" min="15" style="0" width="2.99"/>
    <col collapsed="false" customWidth="true" hidden="false" outlineLevel="0" max="17" min="17" style="0" width="1.99"/>
  </cols>
  <sheetData>
    <row r="2" customFormat="false" ht="15" hidden="false" customHeight="false" outlineLevel="0" collapsed="false">
      <c r="L2" s="39" t="s">
        <v>63</v>
      </c>
      <c r="M2" s="39"/>
      <c r="N2" s="39" t="s">
        <v>64</v>
      </c>
      <c r="O2" s="39"/>
      <c r="P2" s="39"/>
    </row>
    <row r="3" customFormat="false" ht="15.75" hidden="false" customHeight="false" outlineLevel="0" collapsed="false">
      <c r="E3" s="34" t="s">
        <v>1</v>
      </c>
      <c r="F3" s="34"/>
      <c r="G3" s="34" t="s">
        <v>1</v>
      </c>
      <c r="J3" s="40"/>
      <c r="L3" s="39" t="s">
        <v>65</v>
      </c>
      <c r="M3" s="39"/>
      <c r="N3" s="39" t="s">
        <v>65</v>
      </c>
      <c r="O3" s="39"/>
      <c r="P3" s="39"/>
    </row>
    <row r="4" customFormat="false" ht="15.75" hidden="false" customHeight="false" outlineLevel="0" collapsed="false">
      <c r="E4" s="23" t="s">
        <v>4</v>
      </c>
      <c r="F4" s="23"/>
      <c r="G4" s="23" t="s">
        <v>66</v>
      </c>
      <c r="H4" s="23"/>
      <c r="I4" s="23" t="s">
        <v>6</v>
      </c>
      <c r="J4" s="41"/>
      <c r="K4" s="24"/>
      <c r="L4" s="42" t="s">
        <v>67</v>
      </c>
      <c r="M4" s="42"/>
      <c r="N4" s="42" t="s">
        <v>5</v>
      </c>
      <c r="O4" s="42"/>
      <c r="P4" s="42" t="s">
        <v>6</v>
      </c>
    </row>
    <row r="5" customFormat="false" ht="14.25" hidden="false" customHeight="false" outlineLevel="0" collapsed="false">
      <c r="A5" s="26"/>
      <c r="B5" s="26"/>
      <c r="C5" s="26"/>
      <c r="D5" s="26"/>
      <c r="E5" s="26"/>
      <c r="F5" s="26"/>
      <c r="G5" s="26"/>
      <c r="H5" s="26"/>
      <c r="I5" s="26"/>
      <c r="J5" s="43"/>
    </row>
    <row r="6" customFormat="false" ht="15" hidden="false" customHeight="false" outlineLevel="0" collapsed="false">
      <c r="A6" s="27" t="s">
        <v>18</v>
      </c>
      <c r="B6" s="26"/>
      <c r="C6" s="26"/>
      <c r="D6" s="26"/>
      <c r="E6" s="26"/>
      <c r="F6" s="26"/>
      <c r="G6" s="26"/>
      <c r="H6" s="26"/>
      <c r="I6" s="26"/>
      <c r="J6" s="43"/>
    </row>
    <row r="7" customFormat="false" ht="14.25" hidden="false" customHeight="false" outlineLevel="0" collapsed="false">
      <c r="A7" s="26"/>
      <c r="B7" s="26" t="s">
        <v>28</v>
      </c>
      <c r="C7" s="26"/>
      <c r="D7" s="26"/>
      <c r="E7" s="28" t="n">
        <v>2.2</v>
      </c>
      <c r="F7" s="28"/>
      <c r="G7" s="28" t="n">
        <v>2.5</v>
      </c>
      <c r="H7" s="28"/>
      <c r="I7" s="28" t="n">
        <f aca="false">+G7-E7</f>
        <v>0.3</v>
      </c>
      <c r="J7" s="44"/>
      <c r="L7" s="28" t="n">
        <v>8.2</v>
      </c>
      <c r="M7" s="28"/>
      <c r="N7" s="28" t="n">
        <v>8.2</v>
      </c>
      <c r="O7" s="28"/>
      <c r="P7" s="28" t="n">
        <f aca="false">+L7-N7</f>
        <v>0</v>
      </c>
    </row>
    <row r="8" customFormat="false" ht="14.25" hidden="false" customHeight="false" outlineLevel="0" collapsed="false">
      <c r="A8" s="26"/>
      <c r="B8" s="26" t="s">
        <v>29</v>
      </c>
      <c r="C8" s="26"/>
      <c r="D8" s="26"/>
      <c r="E8" s="28" t="n">
        <v>-0.1</v>
      </c>
      <c r="F8" s="28"/>
      <c r="G8" s="28" t="n">
        <f aca="false">-4.7-0.3</f>
        <v>-5</v>
      </c>
      <c r="H8" s="28"/>
      <c r="I8" s="28" t="n">
        <f aca="false">+G8-E8</f>
        <v>-4.9</v>
      </c>
      <c r="J8" s="44"/>
      <c r="L8" s="28" t="n">
        <v>19</v>
      </c>
      <c r="M8" s="28"/>
      <c r="N8" s="28" t="n">
        <v>19</v>
      </c>
      <c r="O8" s="28"/>
      <c r="P8" s="28" t="n">
        <f aca="false">+L8-N8</f>
        <v>0</v>
      </c>
    </row>
    <row r="9" customFormat="false" ht="14.25" hidden="false" customHeight="false" outlineLevel="0" collapsed="false">
      <c r="A9" s="26"/>
      <c r="B9" s="26" t="s">
        <v>31</v>
      </c>
      <c r="C9" s="26"/>
      <c r="D9" s="26"/>
      <c r="E9" s="28" t="n">
        <v>0.2</v>
      </c>
      <c r="F9" s="28"/>
      <c r="G9" s="28" t="n">
        <v>4.2</v>
      </c>
      <c r="H9" s="28"/>
      <c r="I9" s="28" t="n">
        <f aca="false">+G9-E9</f>
        <v>4</v>
      </c>
      <c r="J9" s="44"/>
      <c r="L9" s="28" t="n">
        <v>19.1</v>
      </c>
      <c r="M9" s="28"/>
      <c r="N9" s="28" t="n">
        <v>29.2</v>
      </c>
      <c r="O9" s="28"/>
      <c r="P9" s="28" t="n">
        <f aca="false">+L9-N9</f>
        <v>-10.1</v>
      </c>
    </row>
    <row r="10" customFormat="false" ht="14.25" hidden="false" customHeight="false" outlineLevel="0" collapsed="false">
      <c r="A10" s="26"/>
      <c r="B10" s="26" t="s">
        <v>21</v>
      </c>
      <c r="C10" s="26"/>
      <c r="D10" s="26"/>
      <c r="E10" s="28" t="n">
        <v>0.2</v>
      </c>
      <c r="F10" s="28"/>
      <c r="G10" s="28" t="n">
        <v>1.8</v>
      </c>
      <c r="H10" s="28"/>
      <c r="I10" s="28" t="n">
        <f aca="false">+G10-E10</f>
        <v>1.6</v>
      </c>
      <c r="J10" s="44"/>
      <c r="L10" s="28" t="n">
        <v>6.2</v>
      </c>
      <c r="M10" s="28"/>
      <c r="N10" s="28" t="n">
        <v>6.2</v>
      </c>
      <c r="O10" s="28"/>
      <c r="P10" s="28" t="n">
        <f aca="false">+L10-N10</f>
        <v>0</v>
      </c>
    </row>
    <row r="11" customFormat="false" ht="14.25" hidden="false" customHeight="false" outlineLevel="0" collapsed="false">
      <c r="A11" s="26"/>
      <c r="B11" s="26" t="s">
        <v>32</v>
      </c>
      <c r="C11" s="26"/>
      <c r="D11" s="26"/>
      <c r="E11" s="28" t="n">
        <v>0</v>
      </c>
      <c r="F11" s="28"/>
      <c r="G11" s="28" t="n">
        <v>0</v>
      </c>
      <c r="H11" s="28"/>
      <c r="I11" s="28" t="n">
        <f aca="false">+G11-E11</f>
        <v>0</v>
      </c>
      <c r="J11" s="44"/>
      <c r="L11" s="28" t="n">
        <v>5.6</v>
      </c>
      <c r="M11" s="28"/>
      <c r="N11" s="28" t="n">
        <v>5.6</v>
      </c>
      <c r="O11" s="28"/>
      <c r="P11" s="28" t="n">
        <f aca="false">+L11-N11</f>
        <v>0</v>
      </c>
    </row>
    <row r="12" customFormat="false" ht="14.25" hidden="false" customHeight="false" outlineLevel="0" collapsed="false">
      <c r="A12" s="26"/>
      <c r="B12" s="26" t="s">
        <v>34</v>
      </c>
      <c r="C12" s="26"/>
      <c r="D12" s="26"/>
      <c r="E12" s="28" t="n">
        <v>0</v>
      </c>
      <c r="F12" s="28"/>
      <c r="G12" s="28" t="n">
        <f aca="false">-0.5+0.3</f>
        <v>-0.2</v>
      </c>
      <c r="H12" s="28"/>
      <c r="I12" s="28" t="n">
        <f aca="false">+G12-E12</f>
        <v>-0.2</v>
      </c>
      <c r="J12" s="44"/>
      <c r="L12" s="28" t="n">
        <v>16.1</v>
      </c>
      <c r="M12" s="28"/>
      <c r="N12" s="28" t="n">
        <f aca="false">11.5+4.6</f>
        <v>16.1</v>
      </c>
      <c r="O12" s="28"/>
      <c r="P12" s="28" t="n">
        <f aca="false">+L12-N12</f>
        <v>0</v>
      </c>
    </row>
    <row r="13" customFormat="false" ht="14.25" hidden="false" customHeight="false" outlineLevel="0" collapsed="false">
      <c r="A13" s="26"/>
      <c r="B13" s="26" t="s">
        <v>19</v>
      </c>
      <c r="C13" s="26"/>
      <c r="D13" s="26"/>
      <c r="E13" s="28" t="n">
        <v>0</v>
      </c>
      <c r="F13" s="28"/>
      <c r="G13" s="28" t="n">
        <v>0</v>
      </c>
      <c r="H13" s="28"/>
      <c r="I13" s="28" t="n">
        <f aca="false">+G13-E13</f>
        <v>0</v>
      </c>
      <c r="J13" s="44"/>
      <c r="L13" s="28" t="n">
        <v>-5</v>
      </c>
      <c r="M13" s="28"/>
      <c r="N13" s="28" t="n">
        <v>-5</v>
      </c>
      <c r="O13" s="28"/>
      <c r="P13" s="28" t="n">
        <f aca="false">+L13-N13</f>
        <v>0</v>
      </c>
    </row>
    <row r="14" customFormat="false" ht="14.25" hidden="false" customHeight="false" outlineLevel="0" collapsed="false">
      <c r="A14" s="26"/>
      <c r="B14" s="26" t="s">
        <v>26</v>
      </c>
      <c r="C14" s="26"/>
      <c r="D14" s="26"/>
      <c r="E14" s="28" t="n">
        <v>0</v>
      </c>
      <c r="F14" s="28"/>
      <c r="G14" s="28" t="n">
        <v>0</v>
      </c>
      <c r="H14" s="28"/>
      <c r="I14" s="28" t="n">
        <f aca="false">+G14-E14</f>
        <v>0</v>
      </c>
      <c r="J14" s="44"/>
      <c r="L14" s="28" t="n">
        <v>31.5</v>
      </c>
      <c r="M14" s="28"/>
      <c r="N14" s="28" t="n">
        <v>31.5</v>
      </c>
      <c r="O14" s="28"/>
      <c r="P14" s="28" t="n">
        <f aca="false">+L14-N14</f>
        <v>0</v>
      </c>
    </row>
    <row r="15" customFormat="false" ht="14.25" hidden="false" customHeight="false" outlineLevel="0" collapsed="false">
      <c r="A15" s="26"/>
      <c r="B15" s="26" t="s">
        <v>36</v>
      </c>
      <c r="C15" s="26"/>
      <c r="D15" s="26"/>
      <c r="E15" s="28" t="n">
        <v>0</v>
      </c>
      <c r="F15" s="28"/>
      <c r="G15" s="28" t="n">
        <v>0</v>
      </c>
      <c r="H15" s="28"/>
      <c r="I15" s="28" t="n">
        <f aca="false">+G15-E15</f>
        <v>0</v>
      </c>
      <c r="J15" s="44"/>
      <c r="L15" s="28" t="n">
        <v>40.8</v>
      </c>
      <c r="M15" s="28"/>
      <c r="N15" s="28" t="n">
        <v>43</v>
      </c>
      <c r="O15" s="28"/>
      <c r="P15" s="28" t="n">
        <f aca="false">+L15-N15</f>
        <v>-2.2</v>
      </c>
    </row>
    <row r="16" customFormat="false" ht="14.25" hidden="false" customHeight="false" outlineLevel="0" collapsed="false">
      <c r="A16" s="26"/>
      <c r="B16" s="26" t="s">
        <v>68</v>
      </c>
      <c r="C16" s="26"/>
      <c r="D16" s="26"/>
      <c r="E16" s="28" t="n">
        <v>0</v>
      </c>
      <c r="F16" s="28"/>
      <c r="G16" s="28" t="n">
        <v>0</v>
      </c>
      <c r="H16" s="28"/>
      <c r="I16" s="28" t="n">
        <f aca="false">+G16-E16</f>
        <v>0</v>
      </c>
      <c r="J16" s="44"/>
      <c r="L16" s="28" t="n">
        <v>0</v>
      </c>
      <c r="M16" s="28"/>
      <c r="N16" s="28" t="n">
        <v>0</v>
      </c>
      <c r="O16" s="28"/>
      <c r="P16" s="28" t="n">
        <f aca="false">+L16-N16</f>
        <v>0</v>
      </c>
    </row>
    <row r="17" customFormat="false" ht="14.25" hidden="false" customHeight="false" outlineLevel="0" collapsed="false">
      <c r="A17" s="26"/>
      <c r="B17" s="26" t="s">
        <v>69</v>
      </c>
      <c r="C17" s="26"/>
      <c r="D17" s="26"/>
      <c r="E17" s="28" t="n">
        <v>0.8</v>
      </c>
      <c r="F17" s="28"/>
      <c r="G17" s="28" t="n">
        <v>0</v>
      </c>
      <c r="H17" s="28"/>
      <c r="I17" s="28" t="n">
        <f aca="false">+G17-E17</f>
        <v>-0.8</v>
      </c>
      <c r="J17" s="44"/>
      <c r="L17" s="28" t="n">
        <v>0</v>
      </c>
      <c r="M17" s="28"/>
      <c r="N17" s="28" t="n">
        <v>0</v>
      </c>
      <c r="O17" s="28"/>
      <c r="P17" s="28" t="n">
        <f aca="false">+L17-N17</f>
        <v>0</v>
      </c>
    </row>
    <row r="18" customFormat="false" ht="14.25" hidden="false" customHeight="false" outlineLevel="0" collapsed="false">
      <c r="A18" s="26"/>
      <c r="B18" s="26" t="s">
        <v>45</v>
      </c>
      <c r="C18" s="26"/>
      <c r="D18" s="26"/>
      <c r="E18" s="28" t="n">
        <v>0</v>
      </c>
      <c r="F18" s="28"/>
      <c r="G18" s="28" t="n">
        <f aca="false">-3.8+1.3</f>
        <v>-2.5</v>
      </c>
      <c r="H18" s="28"/>
      <c r="I18" s="28" t="n">
        <f aca="false">+G18-E18</f>
        <v>-2.5</v>
      </c>
      <c r="J18" s="44"/>
      <c r="L18" s="28" t="n">
        <v>0</v>
      </c>
      <c r="M18" s="28"/>
      <c r="N18" s="28" t="n">
        <v>0</v>
      </c>
      <c r="O18" s="28"/>
      <c r="P18" s="28" t="n">
        <f aca="false">+L18-N18</f>
        <v>0</v>
      </c>
    </row>
    <row r="19" customFormat="false" ht="14.25" hidden="false" customHeight="false" outlineLevel="0" collapsed="false">
      <c r="B19" s="26" t="s">
        <v>44</v>
      </c>
      <c r="C19" s="26"/>
      <c r="D19" s="26"/>
      <c r="E19" s="28" t="n">
        <v>0.2</v>
      </c>
      <c r="F19" s="28"/>
      <c r="G19" s="28" t="n">
        <v>0.2</v>
      </c>
      <c r="H19" s="28"/>
      <c r="I19" s="28" t="n">
        <f aca="false">+G19-E19</f>
        <v>0</v>
      </c>
      <c r="J19" s="44"/>
      <c r="L19" s="28" t="n">
        <v>0</v>
      </c>
      <c r="M19" s="28"/>
      <c r="N19" s="28" t="n">
        <v>0</v>
      </c>
      <c r="O19" s="28"/>
      <c r="P19" s="28" t="n">
        <f aca="false">+L19-N19</f>
        <v>0</v>
      </c>
    </row>
    <row r="20" customFormat="false" ht="14.25" hidden="false" customHeight="false" outlineLevel="0" collapsed="false">
      <c r="A20" s="26"/>
      <c r="B20" s="26" t="s">
        <v>37</v>
      </c>
      <c r="C20" s="26"/>
      <c r="D20" s="26"/>
      <c r="E20" s="28" t="n">
        <f aca="false">0.3-0.8</f>
        <v>-0.5</v>
      </c>
      <c r="F20" s="28"/>
      <c r="G20" s="28" t="n">
        <f aca="false">-1.1-0.4</f>
        <v>-1.5</v>
      </c>
      <c r="H20" s="28"/>
      <c r="I20" s="28" t="n">
        <f aca="false">+G20-E20</f>
        <v>-1</v>
      </c>
      <c r="J20" s="44"/>
      <c r="K20" s="45" t="s">
        <v>58</v>
      </c>
      <c r="L20" s="28" t="n">
        <v>6.8</v>
      </c>
      <c r="M20" s="28"/>
      <c r="N20" s="28" t="n">
        <v>7.5</v>
      </c>
      <c r="O20" s="28"/>
      <c r="P20" s="28" t="n">
        <f aca="false">+L20-N20</f>
        <v>-0.7</v>
      </c>
    </row>
    <row r="21" customFormat="false" ht="14.25" hidden="false" customHeight="false" outlineLevel="0" collapsed="false">
      <c r="A21" s="26"/>
      <c r="B21" s="26" t="s">
        <v>53</v>
      </c>
      <c r="C21" s="26"/>
      <c r="D21" s="26"/>
      <c r="E21" s="29" t="n">
        <v>0</v>
      </c>
      <c r="F21" s="29"/>
      <c r="G21" s="29" t="n">
        <v>0</v>
      </c>
      <c r="H21" s="29"/>
      <c r="I21" s="29" t="n">
        <f aca="false">+G21-E21</f>
        <v>0</v>
      </c>
      <c r="J21" s="46"/>
      <c r="K21" s="47"/>
      <c r="L21" s="48" t="n">
        <v>0</v>
      </c>
      <c r="M21" s="48"/>
      <c r="N21" s="48" t="n">
        <v>0</v>
      </c>
      <c r="O21" s="49"/>
      <c r="P21" s="29" t="n">
        <f aca="false">+L21-N21</f>
        <v>0</v>
      </c>
    </row>
    <row r="22" customFormat="false" ht="6.75" hidden="false" customHeight="true" outlineLevel="0" collapsed="false">
      <c r="A22" s="26"/>
      <c r="B22" s="26"/>
      <c r="C22" s="26"/>
      <c r="D22" s="26"/>
      <c r="E22" s="28"/>
      <c r="F22" s="28"/>
      <c r="G22" s="28"/>
      <c r="H22" s="28"/>
      <c r="I22" s="28"/>
      <c r="J22" s="44"/>
      <c r="L22" s="26"/>
      <c r="M22" s="26"/>
      <c r="N22" s="26"/>
      <c r="O22" s="26"/>
      <c r="P22" s="26"/>
    </row>
    <row r="23" customFormat="false" ht="15" hidden="false" customHeight="false" outlineLevel="0" collapsed="false">
      <c r="A23" s="26"/>
      <c r="B23" s="26" t="s">
        <v>70</v>
      </c>
      <c r="C23" s="26"/>
      <c r="D23" s="26"/>
      <c r="E23" s="28" t="n">
        <f aca="false">SUM(E7:E22)</f>
        <v>3</v>
      </c>
      <c r="F23" s="28"/>
      <c r="G23" s="28" t="n">
        <f aca="false">SUM(G7:G22)</f>
        <v>-0.5</v>
      </c>
      <c r="H23" s="28"/>
      <c r="I23" s="28" t="n">
        <f aca="false">+G23-E23</f>
        <v>-3.5</v>
      </c>
      <c r="J23" s="44"/>
      <c r="L23" s="50" t="n">
        <f aca="false">SUM(L7:L22)</f>
        <v>148.3</v>
      </c>
      <c r="M23" s="51"/>
      <c r="N23" s="50" t="n">
        <f aca="false">SUM(N7:N22)</f>
        <v>161.3</v>
      </c>
      <c r="O23" s="51"/>
      <c r="P23" s="50" t="n">
        <f aca="false">SUM(P7:P22)</f>
        <v>-13</v>
      </c>
    </row>
    <row r="24" customFormat="false" ht="15" hidden="false" customHeight="false" outlineLevel="0" collapsed="false">
      <c r="A24" s="26"/>
      <c r="B24" s="26"/>
      <c r="C24" s="26"/>
      <c r="D24" s="26"/>
      <c r="E24" s="28"/>
      <c r="F24" s="28"/>
      <c r="G24" s="28"/>
      <c r="H24" s="28"/>
      <c r="I24" s="28"/>
      <c r="J24" s="44"/>
    </row>
    <row r="25" customFormat="false" ht="15" hidden="false" customHeight="false" outlineLevel="0" collapsed="false">
      <c r="A25" s="27" t="s">
        <v>47</v>
      </c>
      <c r="B25" s="26"/>
      <c r="C25" s="26"/>
      <c r="D25" s="26"/>
      <c r="E25" s="28" t="n">
        <f aca="false">-1.1+0.6</f>
        <v>-0.5</v>
      </c>
      <c r="F25" s="28"/>
      <c r="G25" s="28" t="n">
        <v>-8.1</v>
      </c>
      <c r="H25" s="28"/>
      <c r="I25" s="28" t="n">
        <f aca="false">+G25-E25</f>
        <v>-7.6</v>
      </c>
      <c r="J25" s="44"/>
      <c r="L25" s="0" t="s">
        <v>71</v>
      </c>
    </row>
    <row r="26" customFormat="false" ht="15" hidden="false" customHeight="false" outlineLevel="0" collapsed="false">
      <c r="A26" s="27"/>
      <c r="B26" s="26"/>
      <c r="C26" s="26"/>
      <c r="D26" s="26"/>
      <c r="E26" s="28"/>
      <c r="F26" s="28"/>
      <c r="G26" s="28"/>
      <c r="H26" s="28"/>
      <c r="I26" s="28"/>
      <c r="J26" s="44"/>
    </row>
    <row r="27" customFormat="false" ht="15" hidden="false" customHeight="false" outlineLevel="0" collapsed="false">
      <c r="A27" s="27" t="s">
        <v>50</v>
      </c>
      <c r="B27" s="26"/>
      <c r="C27" s="26"/>
      <c r="D27" s="26"/>
      <c r="E27" s="28" t="n">
        <v>-0.5</v>
      </c>
      <c r="F27" s="28"/>
      <c r="G27" s="28" t="n">
        <v>-1.5</v>
      </c>
      <c r="H27" s="28"/>
      <c r="I27" s="28" t="n">
        <f aca="false">+G27-E27</f>
        <v>-1</v>
      </c>
      <c r="J27" s="44"/>
    </row>
    <row r="28" customFormat="false" ht="15" hidden="false" customHeight="false" outlineLevel="0" collapsed="false">
      <c r="A28" s="27"/>
      <c r="B28" s="26"/>
      <c r="C28" s="26"/>
      <c r="D28" s="26"/>
      <c r="E28" s="28"/>
      <c r="F28" s="28"/>
      <c r="G28" s="28"/>
      <c r="H28" s="28"/>
      <c r="I28" s="28"/>
      <c r="J28" s="44"/>
    </row>
    <row r="29" customFormat="false" ht="15" hidden="false" customHeight="false" outlineLevel="0" collapsed="false">
      <c r="A29" s="27" t="s">
        <v>52</v>
      </c>
      <c r="B29" s="26"/>
      <c r="C29" s="26"/>
      <c r="D29" s="26"/>
      <c r="E29" s="29" t="n">
        <v>0.5</v>
      </c>
      <c r="F29" s="29"/>
      <c r="G29" s="29" t="n">
        <f aca="false">0.9+0.2-0.6+0.1</f>
        <v>0.6</v>
      </c>
      <c r="H29" s="29"/>
      <c r="I29" s="29" t="n">
        <f aca="false">+G29-E29</f>
        <v>0.1</v>
      </c>
      <c r="J29" s="44"/>
    </row>
    <row r="30" customFormat="false" ht="12.75" hidden="false" customHeight="false" outlineLevel="0" collapsed="false">
      <c r="E30" s="30"/>
      <c r="F30" s="30"/>
      <c r="G30" s="30"/>
      <c r="H30" s="30"/>
      <c r="I30" s="30"/>
      <c r="J30" s="52"/>
    </row>
    <row r="31" customFormat="false" ht="15.75" hidden="false" customHeight="false" outlineLevel="0" collapsed="false">
      <c r="A31" s="31" t="s">
        <v>54</v>
      </c>
      <c r="B31" s="24"/>
      <c r="C31" s="24"/>
      <c r="D31" s="24"/>
      <c r="E31" s="36" t="n">
        <f aca="false">SUM(E7:E30)-E23</f>
        <v>2.5</v>
      </c>
      <c r="F31" s="36"/>
      <c r="G31" s="36" t="n">
        <f aca="false">SUM(G7:G30)-G23</f>
        <v>-9.5</v>
      </c>
      <c r="H31" s="36"/>
      <c r="I31" s="36" t="n">
        <f aca="false">+G31-E31</f>
        <v>-12</v>
      </c>
      <c r="J31" s="53"/>
    </row>
    <row r="32" customFormat="false" ht="15" hidden="false" customHeight="false" outlineLevel="0" collapsed="false">
      <c r="A32" s="24"/>
      <c r="B32" s="24"/>
      <c r="C32" s="24"/>
      <c r="D32" s="24"/>
      <c r="E32" s="33"/>
      <c r="F32" s="33"/>
      <c r="G32" s="33"/>
      <c r="H32" s="33"/>
      <c r="I32" s="33"/>
      <c r="J32" s="54"/>
    </row>
    <row r="33" customFormat="false" ht="15.75" hidden="false" customHeight="false" outlineLevel="0" collapsed="false">
      <c r="A33" s="31" t="s">
        <v>72</v>
      </c>
      <c r="E33" s="55" t="n">
        <f aca="false">11.4+0.6</f>
        <v>12</v>
      </c>
      <c r="F33" s="55"/>
      <c r="G33" s="55" t="n">
        <v>10</v>
      </c>
      <c r="H33" s="55"/>
      <c r="I33" s="55" t="n">
        <f aca="false">+G33-E33</f>
        <v>-2</v>
      </c>
      <c r="J33" s="53"/>
    </row>
    <row r="34" customFormat="false" ht="15.75" hidden="false" customHeight="false" outlineLevel="0" collapsed="false">
      <c r="A34" s="31"/>
      <c r="E34" s="36"/>
      <c r="F34" s="36"/>
      <c r="G34" s="36"/>
      <c r="H34" s="36"/>
      <c r="I34" s="36"/>
      <c r="J34" s="53"/>
    </row>
    <row r="35" customFormat="false" ht="16.5" hidden="false" customHeight="false" outlineLevel="0" collapsed="false">
      <c r="A35" s="31" t="s">
        <v>73</v>
      </c>
      <c r="E35" s="32" t="n">
        <f aca="false">+E31+E33</f>
        <v>14.5</v>
      </c>
      <c r="F35" s="32"/>
      <c r="G35" s="32" t="n">
        <f aca="false">+G31+G33</f>
        <v>0.5</v>
      </c>
      <c r="H35" s="32"/>
      <c r="I35" s="32" t="n">
        <f aca="false">+I31+I33</f>
        <v>-14</v>
      </c>
      <c r="J35" s="53"/>
    </row>
    <row r="36" customFormat="false" ht="13.5" hidden="false" customHeight="false" outlineLevel="0" collapsed="false">
      <c r="E36" s="30"/>
      <c r="F36" s="30"/>
      <c r="G36" s="30"/>
      <c r="H36" s="30"/>
      <c r="I36" s="30"/>
      <c r="J36" s="30"/>
    </row>
    <row r="37" customFormat="false" ht="15" hidden="false" customHeight="false" outlineLevel="0" collapsed="false">
      <c r="A37" s="27"/>
      <c r="E37" s="30"/>
      <c r="F37" s="30"/>
      <c r="G37" s="30"/>
      <c r="H37" s="30"/>
      <c r="I37" s="30"/>
      <c r="J37" s="30"/>
    </row>
    <row r="38" customFormat="false" ht="12.75" hidden="false" customHeight="false" outlineLevel="0" collapsed="false">
      <c r="E38" s="30"/>
      <c r="F38" s="30"/>
      <c r="G38" s="30"/>
      <c r="H38" s="30"/>
      <c r="I38" s="30"/>
      <c r="J38" s="30"/>
    </row>
    <row r="39" customFormat="false" ht="12.75" hidden="false" customHeight="false" outlineLevel="0" collapsed="false">
      <c r="E39" s="30"/>
      <c r="F39" s="30"/>
      <c r="G39" s="30"/>
      <c r="H39" s="30"/>
      <c r="I39" s="30"/>
      <c r="J39" s="30"/>
    </row>
    <row r="40" customFormat="false" ht="12.75" hidden="false" customHeight="false" outlineLevel="0" collapsed="false">
      <c r="E40" s="30"/>
      <c r="F40" s="30"/>
      <c r="G40" s="30"/>
      <c r="H40" s="30"/>
      <c r="I40" s="30"/>
      <c r="J40" s="30"/>
    </row>
    <row r="41" customFormat="false" ht="12.75" hidden="false" customHeight="false" outlineLevel="0" collapsed="false">
      <c r="E41" s="30"/>
      <c r="F41" s="30"/>
      <c r="G41" s="30"/>
      <c r="H41" s="30"/>
      <c r="I41" s="30"/>
      <c r="J41" s="30"/>
    </row>
    <row r="42" customFormat="false" ht="12.75" hidden="false" customHeight="false" outlineLevel="0" collapsed="false">
      <c r="E42" s="30"/>
      <c r="F42" s="30"/>
      <c r="G42" s="30"/>
      <c r="H42" s="30"/>
      <c r="I42" s="30"/>
      <c r="J42" s="30"/>
    </row>
    <row r="43" customFormat="false" ht="12.75" hidden="false" customHeight="false" outlineLevel="0" collapsed="false">
      <c r="E43" s="30"/>
      <c r="F43" s="30"/>
      <c r="G43" s="30"/>
      <c r="H43" s="30"/>
      <c r="I43" s="30"/>
      <c r="J43" s="30"/>
    </row>
    <row r="44" customFormat="false" ht="12.75" hidden="false" customHeight="false" outlineLevel="0" collapsed="false">
      <c r="E44" s="30"/>
      <c r="F44" s="30"/>
      <c r="G44" s="30"/>
      <c r="H44" s="30"/>
      <c r="I44" s="30"/>
      <c r="J44" s="30"/>
    </row>
    <row r="45" customFormat="false" ht="12.75" hidden="false" customHeight="false" outlineLevel="0" collapsed="false">
      <c r="E45" s="30"/>
      <c r="F45" s="30"/>
      <c r="G45" s="30"/>
      <c r="H45" s="30"/>
      <c r="I45" s="30"/>
      <c r="J45" s="30"/>
    </row>
    <row r="46" customFormat="false" ht="12.75" hidden="false" customHeight="false" outlineLevel="0" collapsed="false">
      <c r="E46" s="30"/>
      <c r="F46" s="30"/>
      <c r="G46" s="30"/>
      <c r="H46" s="30"/>
      <c r="I46" s="30"/>
      <c r="J46" s="30"/>
    </row>
    <row r="47" customFormat="false" ht="12.75" hidden="false" customHeight="false" outlineLevel="0" collapsed="false">
      <c r="E47" s="30"/>
      <c r="F47" s="30"/>
      <c r="G47" s="30"/>
      <c r="H47" s="30"/>
      <c r="I47" s="30"/>
      <c r="J47" s="30"/>
    </row>
    <row r="48" customFormat="false" ht="12.75" hidden="false" customHeight="false" outlineLevel="0" collapsed="false">
      <c r="E48" s="30"/>
      <c r="F48" s="30"/>
      <c r="G48" s="30"/>
      <c r="H48" s="30"/>
      <c r="I48" s="30"/>
      <c r="J48" s="30"/>
    </row>
    <row r="49" customFormat="false" ht="12.75" hidden="false" customHeight="false" outlineLevel="0" collapsed="false">
      <c r="E49" s="30"/>
      <c r="F49" s="30"/>
      <c r="G49" s="30"/>
      <c r="H49" s="30"/>
      <c r="I49" s="30"/>
      <c r="J49" s="30"/>
    </row>
    <row r="50" customFormat="false" ht="12.75" hidden="false" customHeight="false" outlineLevel="0" collapsed="false">
      <c r="E50" s="30"/>
      <c r="F50" s="30"/>
      <c r="G50" s="30"/>
      <c r="H50" s="30"/>
      <c r="I50" s="30"/>
      <c r="J50" s="30"/>
    </row>
    <row r="51" customFormat="false" ht="12.75" hidden="false" customHeight="false" outlineLevel="0" collapsed="false">
      <c r="E51" s="30"/>
      <c r="F51" s="30"/>
      <c r="G51" s="30"/>
      <c r="H51" s="30"/>
      <c r="I51" s="30"/>
      <c r="J51" s="30"/>
    </row>
    <row r="52" customFormat="false" ht="12.75" hidden="false" customHeight="false" outlineLevel="0" collapsed="false">
      <c r="E52" s="30"/>
      <c r="F52" s="30"/>
      <c r="G52" s="30"/>
      <c r="H52" s="30"/>
      <c r="I52" s="30"/>
      <c r="J52" s="30"/>
    </row>
    <row r="53" customFormat="false" ht="12.75" hidden="false" customHeight="false" outlineLevel="0" collapsed="false">
      <c r="E53" s="30"/>
      <c r="F53" s="30"/>
      <c r="G53" s="30"/>
      <c r="H53" s="30"/>
      <c r="I53" s="30"/>
      <c r="J53" s="30"/>
    </row>
    <row r="54" customFormat="false" ht="12.75" hidden="false" customHeight="false" outlineLevel="0" collapsed="false">
      <c r="E54" s="30"/>
      <c r="F54" s="30"/>
      <c r="G54" s="30"/>
      <c r="H54" s="30"/>
      <c r="I54" s="30"/>
      <c r="J54" s="30"/>
    </row>
    <row r="55" customFormat="false" ht="12.75" hidden="false" customHeight="false" outlineLevel="0" collapsed="false">
      <c r="E55" s="30"/>
      <c r="F55" s="30"/>
      <c r="G55" s="30"/>
      <c r="H55" s="30"/>
      <c r="I55" s="30"/>
      <c r="J55" s="30"/>
    </row>
    <row r="56" customFormat="false" ht="12.75" hidden="false" customHeight="false" outlineLevel="0" collapsed="false">
      <c r="E56" s="30"/>
      <c r="F56" s="30"/>
      <c r="G56" s="30"/>
      <c r="H56" s="30"/>
      <c r="I56" s="30"/>
      <c r="J56" s="30"/>
    </row>
    <row r="57" customFormat="false" ht="12.75" hidden="false" customHeight="false" outlineLevel="0" collapsed="false">
      <c r="E57" s="30"/>
      <c r="F57" s="30"/>
      <c r="G57" s="30"/>
      <c r="H57" s="30"/>
      <c r="I57" s="30"/>
      <c r="J57" s="30"/>
    </row>
    <row r="58" customFormat="false" ht="12.75" hidden="false" customHeight="false" outlineLevel="0" collapsed="false">
      <c r="E58" s="30"/>
      <c r="F58" s="30"/>
      <c r="G58" s="30"/>
      <c r="H58" s="30"/>
      <c r="I58" s="30"/>
      <c r="J58" s="30"/>
    </row>
    <row r="59" customFormat="false" ht="12.75" hidden="false" customHeight="false" outlineLevel="0" collapsed="false">
      <c r="E59" s="30"/>
      <c r="F59" s="30"/>
      <c r="G59" s="30"/>
      <c r="H59" s="30"/>
      <c r="I59" s="30"/>
      <c r="J59" s="30"/>
    </row>
  </sheetData>
  <printOptions headings="false" gridLines="false" gridLinesSet="true" horizontalCentered="true" verticalCentered="false"/>
  <pageMargins left="0.747916666666667" right="0.747916666666667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&amp;C&amp;"Arial,Bold"&amp;18Enron Engineering and Operational Services
2001 2Q Forecast
&amp;14(millions)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P6" activePane="bottomRight" state="frozen"/>
      <selection pane="topLeft" activeCell="A1" activeCellId="0" sqref="A1"/>
      <selection pane="topRight" activeCell="P1" activeCellId="0" sqref="P1"/>
      <selection pane="bottomLeft" activeCell="A6" activeCellId="0" sqref="A6"/>
      <selection pane="bottomRight" activeCell="W18" activeCellId="0" sqref="W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  <col collapsed="false" customWidth="true" hidden="false" outlineLevel="0" max="4" min="4" style="0" width="6.85"/>
    <col collapsed="false" customWidth="true" hidden="false" outlineLevel="0" max="5" min="5" style="0" width="8.14"/>
    <col collapsed="false" customWidth="true" hidden="false" outlineLevel="0" max="6" min="6" style="0" width="3.28"/>
    <col collapsed="false" customWidth="true" hidden="false" outlineLevel="0" max="7" min="7" style="0" width="2.99"/>
    <col collapsed="false" customWidth="true" hidden="false" outlineLevel="0" max="8" min="8" style="0" width="8.85"/>
    <col collapsed="false" customWidth="true" hidden="false" outlineLevel="0" max="9" min="9" style="0" width="2.99"/>
    <col collapsed="false" customWidth="true" hidden="false" outlineLevel="0" max="10" min="10" style="0" width="7.56"/>
    <col collapsed="false" customWidth="true" hidden="false" outlineLevel="0" max="11" min="11" style="0" width="3.7"/>
    <col collapsed="false" customWidth="true" hidden="false" outlineLevel="0" max="12" min="12" style="0" width="8.7"/>
    <col collapsed="false" customWidth="true" hidden="false" outlineLevel="0" max="13" min="13" style="0" width="3.28"/>
    <col collapsed="false" customWidth="true" hidden="false" outlineLevel="0" max="14" min="14" style="0" width="2.84"/>
    <col collapsed="false" customWidth="true" hidden="false" outlineLevel="0" max="16" min="16" style="0" width="2.13"/>
    <col collapsed="false" customWidth="true" hidden="false" outlineLevel="0" max="18" min="18" style="0" width="1.56"/>
    <col collapsed="false" customWidth="true" hidden="false" outlineLevel="0" max="19" min="19" style="0" width="8.85"/>
    <col collapsed="false" customWidth="true" hidden="false" outlineLevel="0" max="20" min="20" style="0" width="1.56"/>
    <col collapsed="false" customWidth="true" hidden="false" outlineLevel="0" max="22" min="22" style="0" width="1.41"/>
    <col collapsed="false" customWidth="true" hidden="false" outlineLevel="0" max="24" min="24" style="0" width="2.84"/>
    <col collapsed="false" customWidth="true" hidden="false" outlineLevel="0" max="25" min="25" style="0" width="8.41"/>
    <col collapsed="false" customWidth="true" hidden="false" outlineLevel="0" max="26" min="26" style="0" width="2.84"/>
    <col collapsed="false" customWidth="false" hidden="true" outlineLevel="0" max="27" min="27" style="0" width="9.06"/>
    <col collapsed="false" customWidth="true" hidden="true" outlineLevel="0" max="28" min="28" style="0" width="2.42"/>
    <col collapsed="false" customWidth="true" hidden="false" outlineLevel="0" max="30" min="30" style="0" width="2.84"/>
    <col collapsed="false" customWidth="true" hidden="false" outlineLevel="0" max="31" min="31" style="0" width="9.56"/>
    <col collapsed="false" customWidth="true" hidden="false" outlineLevel="0" max="33" min="33" style="0" width="2.99"/>
    <col collapsed="false" customWidth="true" hidden="false" outlineLevel="0" max="35" min="35" style="0" width="2.99"/>
    <col collapsed="false" customWidth="true" hidden="false" outlineLevel="0" max="37" min="37" style="0" width="1.99"/>
  </cols>
  <sheetData>
    <row r="1" customFormat="false" ht="15.75" hidden="false" customHeight="false" outlineLevel="0" collapsed="false">
      <c r="F1" s="41"/>
      <c r="H1" s="34" t="s">
        <v>3</v>
      </c>
      <c r="J1" s="34" t="s">
        <v>3</v>
      </c>
      <c r="M1" s="40"/>
    </row>
    <row r="2" customFormat="false" ht="15.75" hidden="false" customHeight="false" outlineLevel="0" collapsed="false">
      <c r="F2" s="41"/>
      <c r="H2" s="56" t="s">
        <v>5</v>
      </c>
      <c r="J2" s="56" t="s">
        <v>5</v>
      </c>
      <c r="L2" s="56" t="s">
        <v>6</v>
      </c>
      <c r="M2" s="40"/>
      <c r="AF2" s="57"/>
      <c r="AG2" s="57"/>
      <c r="AH2" s="57"/>
      <c r="AI2" s="57"/>
      <c r="AJ2" s="57"/>
    </row>
    <row r="3" customFormat="false" ht="15.75" hidden="false" customHeight="false" outlineLevel="0" collapsed="false">
      <c r="E3" s="34" t="s">
        <v>3</v>
      </c>
      <c r="F3" s="41"/>
      <c r="G3" s="34"/>
      <c r="H3" s="56" t="s">
        <v>74</v>
      </c>
      <c r="I3" s="34"/>
      <c r="J3" s="56" t="s">
        <v>75</v>
      </c>
      <c r="L3" s="56" t="s">
        <v>76</v>
      </c>
      <c r="M3" s="40"/>
      <c r="O3" s="34" t="s">
        <v>0</v>
      </c>
      <c r="P3" s="34"/>
      <c r="Q3" s="34" t="s">
        <v>1</v>
      </c>
      <c r="R3" s="34"/>
      <c r="S3" s="34" t="s">
        <v>2</v>
      </c>
      <c r="T3" s="34"/>
      <c r="U3" s="34" t="s">
        <v>3</v>
      </c>
      <c r="W3" s="34" t="s">
        <v>64</v>
      </c>
      <c r="AA3" s="34"/>
      <c r="AB3" s="34"/>
      <c r="AC3" s="34"/>
      <c r="AF3" s="57"/>
      <c r="AG3" s="57"/>
      <c r="AH3" s="57"/>
      <c r="AI3" s="57"/>
      <c r="AJ3" s="57"/>
    </row>
    <row r="4" customFormat="false" ht="15.75" hidden="false" customHeight="false" outlineLevel="0" collapsed="false">
      <c r="E4" s="23" t="s">
        <v>4</v>
      </c>
      <c r="F4" s="58"/>
      <c r="G4" s="23"/>
      <c r="H4" s="23" t="s">
        <v>77</v>
      </c>
      <c r="I4" s="23"/>
      <c r="J4" s="23" t="s">
        <v>77</v>
      </c>
      <c r="K4" s="23"/>
      <c r="L4" s="23" t="s">
        <v>77</v>
      </c>
      <c r="M4" s="41"/>
      <c r="N4" s="24"/>
      <c r="O4" s="23" t="s">
        <v>78</v>
      </c>
      <c r="P4" s="23"/>
      <c r="Q4" s="23" t="s">
        <v>78</v>
      </c>
      <c r="R4" s="23"/>
      <c r="S4" s="23" t="s">
        <v>78</v>
      </c>
      <c r="T4" s="23"/>
      <c r="U4" s="23" t="s">
        <v>5</v>
      </c>
      <c r="V4" s="23"/>
      <c r="W4" s="23" t="s">
        <v>79</v>
      </c>
      <c r="X4" s="47"/>
      <c r="Y4" s="23" t="s">
        <v>80</v>
      </c>
      <c r="Z4" s="47"/>
      <c r="AA4" s="23" t="s">
        <v>16</v>
      </c>
      <c r="AB4" s="23"/>
      <c r="AC4" s="23" t="s">
        <v>6</v>
      </c>
      <c r="AF4" s="57"/>
      <c r="AG4" s="57"/>
      <c r="AH4" s="57"/>
      <c r="AI4" s="57"/>
      <c r="AJ4" s="57"/>
    </row>
    <row r="5" customFormat="false" ht="14.25" hidden="false" customHeight="false" outlineLevel="0" collapsed="false">
      <c r="A5" s="26"/>
      <c r="B5" s="26"/>
      <c r="C5" s="26"/>
      <c r="D5" s="26"/>
      <c r="E5" s="26"/>
      <c r="F5" s="43"/>
      <c r="G5" s="26"/>
      <c r="H5" s="26"/>
      <c r="I5" s="26"/>
      <c r="J5" s="26"/>
      <c r="K5" s="26"/>
      <c r="L5" s="26"/>
      <c r="M5" s="43"/>
      <c r="AF5" s="16"/>
      <c r="AG5" s="16"/>
      <c r="AH5" s="16"/>
      <c r="AI5" s="16"/>
      <c r="AJ5" s="16"/>
    </row>
    <row r="6" customFormat="false" ht="15" hidden="false" customHeight="false" outlineLevel="0" collapsed="false">
      <c r="A6" s="27" t="s">
        <v>18</v>
      </c>
      <c r="B6" s="26"/>
      <c r="C6" s="26"/>
      <c r="D6" s="26"/>
      <c r="E6" s="26"/>
      <c r="F6" s="43"/>
      <c r="G6" s="26"/>
      <c r="H6" s="26"/>
      <c r="I6" s="26"/>
      <c r="J6" s="26"/>
      <c r="K6" s="26"/>
      <c r="L6" s="26"/>
      <c r="M6" s="43"/>
      <c r="AF6" s="16"/>
      <c r="AG6" s="16"/>
      <c r="AH6" s="16"/>
      <c r="AI6" s="16"/>
      <c r="AJ6" s="16"/>
    </row>
    <row r="7" customFormat="false" ht="14.25" hidden="false" customHeight="false" outlineLevel="0" collapsed="false">
      <c r="A7" s="26"/>
      <c r="B7" s="26" t="s">
        <v>28</v>
      </c>
      <c r="C7" s="26"/>
      <c r="D7" s="26"/>
      <c r="E7" s="28" t="n">
        <v>0</v>
      </c>
      <c r="F7" s="44"/>
      <c r="G7" s="28"/>
      <c r="H7" s="28" t="n">
        <v>0</v>
      </c>
      <c r="I7" s="28"/>
      <c r="J7" s="28" t="n">
        <v>0</v>
      </c>
      <c r="K7" s="28"/>
      <c r="L7" s="28" t="n">
        <f aca="false">+J7-H7</f>
        <v>0</v>
      </c>
      <c r="M7" s="44"/>
      <c r="O7" s="28" t="n">
        <v>1.4</v>
      </c>
      <c r="Q7" s="28" t="n">
        <v>2.9</v>
      </c>
      <c r="R7" s="28"/>
      <c r="S7" s="28" t="n">
        <v>-0.9</v>
      </c>
      <c r="T7" s="28"/>
      <c r="U7" s="28" t="n">
        <v>0</v>
      </c>
      <c r="W7" s="59" t="n">
        <f aca="false">SUM(O7:V7)</f>
        <v>3.4</v>
      </c>
      <c r="Y7" s="28" t="n">
        <v>3.4</v>
      </c>
      <c r="AA7" s="59" t="n">
        <v>5.5</v>
      </c>
      <c r="AC7" s="59" t="n">
        <f aca="false">+W7-Y7</f>
        <v>0</v>
      </c>
      <c r="AF7" s="28"/>
      <c r="AG7" s="28"/>
      <c r="AH7" s="28"/>
      <c r="AI7" s="28"/>
      <c r="AJ7" s="28"/>
    </row>
    <row r="8" customFormat="false" ht="14.25" hidden="false" customHeight="false" outlineLevel="0" collapsed="false">
      <c r="A8" s="26"/>
      <c r="B8" s="26" t="s">
        <v>29</v>
      </c>
      <c r="C8" s="26"/>
      <c r="D8" s="26"/>
      <c r="E8" s="28" t="n">
        <v>-0.2</v>
      </c>
      <c r="F8" s="44"/>
      <c r="G8" s="28"/>
      <c r="H8" s="28" t="n">
        <v>0</v>
      </c>
      <c r="I8" s="28"/>
      <c r="J8" s="28" t="n">
        <v>0</v>
      </c>
      <c r="K8" s="28"/>
      <c r="L8" s="28" t="n">
        <f aca="false">+J8-H8</f>
        <v>0</v>
      </c>
      <c r="M8" s="44"/>
      <c r="O8" s="28" t="n">
        <v>1.4</v>
      </c>
      <c r="Q8" s="28" t="n">
        <v>-4.8</v>
      </c>
      <c r="R8" s="28"/>
      <c r="S8" s="28" t="n">
        <v>0</v>
      </c>
      <c r="T8" s="28"/>
      <c r="U8" s="28" t="n">
        <v>0</v>
      </c>
      <c r="W8" s="59" t="n">
        <f aca="false">SUM(O8:V8)</f>
        <v>-3.4</v>
      </c>
      <c r="Y8" s="28" t="n">
        <v>-3.4</v>
      </c>
      <c r="AA8" s="59" t="n">
        <v>-7.7</v>
      </c>
      <c r="AC8" s="59" t="n">
        <f aca="false">+W8-Y8</f>
        <v>0</v>
      </c>
      <c r="AF8" s="28"/>
      <c r="AG8" s="28"/>
      <c r="AH8" s="28"/>
      <c r="AI8" s="28"/>
      <c r="AJ8" s="28"/>
    </row>
    <row r="9" customFormat="false" ht="14.25" hidden="false" customHeight="false" outlineLevel="0" collapsed="false">
      <c r="A9" s="26"/>
      <c r="B9" s="26" t="s">
        <v>31</v>
      </c>
      <c r="C9" s="26"/>
      <c r="D9" s="26"/>
      <c r="E9" s="28" t="n">
        <v>0</v>
      </c>
      <c r="F9" s="44"/>
      <c r="G9" s="28"/>
      <c r="H9" s="28" t="n">
        <v>0</v>
      </c>
      <c r="I9" s="28"/>
      <c r="J9" s="28" t="n">
        <v>0</v>
      </c>
      <c r="K9" s="28"/>
      <c r="L9" s="28" t="n">
        <f aca="false">+J9-H9</f>
        <v>0</v>
      </c>
      <c r="M9" s="44"/>
      <c r="O9" s="28" t="n">
        <v>0.4</v>
      </c>
      <c r="Q9" s="28" t="n">
        <f aca="false">3.2</f>
        <v>3.2</v>
      </c>
      <c r="R9" s="28"/>
      <c r="S9" s="28" t="n">
        <v>0</v>
      </c>
      <c r="T9" s="28"/>
      <c r="U9" s="28" t="n">
        <v>0</v>
      </c>
      <c r="W9" s="59" t="n">
        <f aca="false">SUM(O9:V9)</f>
        <v>3.6</v>
      </c>
      <c r="Y9" s="28" t="n">
        <v>3.6</v>
      </c>
      <c r="AA9" s="59" t="n">
        <v>0.8</v>
      </c>
      <c r="AC9" s="59" t="n">
        <f aca="false">+W9-Y9</f>
        <v>0</v>
      </c>
      <c r="AF9" s="28"/>
      <c r="AG9" s="28"/>
      <c r="AH9" s="28"/>
      <c r="AI9" s="28"/>
      <c r="AJ9" s="28"/>
    </row>
    <row r="10" customFormat="false" ht="14.25" hidden="false" customHeight="false" outlineLevel="0" collapsed="false">
      <c r="A10" s="26"/>
      <c r="B10" s="26" t="s">
        <v>21</v>
      </c>
      <c r="C10" s="26"/>
      <c r="D10" s="26"/>
      <c r="E10" s="28" t="n">
        <v>1.7</v>
      </c>
      <c r="F10" s="44"/>
      <c r="G10" s="28"/>
      <c r="H10" s="28" t="n">
        <v>0</v>
      </c>
      <c r="I10" s="28"/>
      <c r="J10" s="28" t="n">
        <v>0</v>
      </c>
      <c r="K10" s="28"/>
      <c r="L10" s="28" t="n">
        <f aca="false">+J10-H10</f>
        <v>0</v>
      </c>
      <c r="M10" s="44"/>
      <c r="O10" s="28" t="n">
        <v>-1.1</v>
      </c>
      <c r="Q10" s="28" t="n">
        <v>1.8</v>
      </c>
      <c r="R10" s="28"/>
      <c r="S10" s="28" t="n">
        <v>0</v>
      </c>
      <c r="T10" s="28"/>
      <c r="U10" s="28" t="n">
        <v>0</v>
      </c>
      <c r="W10" s="59" t="n">
        <f aca="false">SUM(O10:V10)</f>
        <v>0.7</v>
      </c>
      <c r="Y10" s="28" t="n">
        <v>0.7</v>
      </c>
      <c r="AA10" s="59" t="n">
        <v>-3</v>
      </c>
      <c r="AC10" s="59" t="n">
        <f aca="false">+W10-Y10</f>
        <v>0</v>
      </c>
      <c r="AF10" s="28"/>
      <c r="AG10" s="28"/>
      <c r="AH10" s="28"/>
      <c r="AI10" s="28"/>
      <c r="AJ10" s="28"/>
    </row>
    <row r="11" customFormat="false" ht="14.25" hidden="false" customHeight="false" outlineLevel="0" collapsed="false">
      <c r="A11" s="26"/>
      <c r="B11" s="26" t="s">
        <v>32</v>
      </c>
      <c r="C11" s="26"/>
      <c r="D11" s="26"/>
      <c r="E11" s="28" t="n">
        <v>0</v>
      </c>
      <c r="F11" s="44"/>
      <c r="G11" s="28"/>
      <c r="H11" s="28" t="n">
        <v>-1</v>
      </c>
      <c r="I11" s="28"/>
      <c r="J11" s="28" t="n">
        <v>-1</v>
      </c>
      <c r="K11" s="28"/>
      <c r="L11" s="28" t="n">
        <f aca="false">+J11-H11</f>
        <v>0</v>
      </c>
      <c r="M11" s="44"/>
      <c r="O11" s="28" t="n">
        <v>0</v>
      </c>
      <c r="Q11" s="28" t="n">
        <v>0</v>
      </c>
      <c r="R11" s="28"/>
      <c r="S11" s="28" t="n">
        <v>0</v>
      </c>
      <c r="T11" s="28"/>
      <c r="U11" s="28" t="n">
        <v>-1</v>
      </c>
      <c r="W11" s="59" t="n">
        <f aca="false">SUM(O11:V11)</f>
        <v>-1</v>
      </c>
      <c r="Y11" s="28" t="n">
        <v>-1</v>
      </c>
      <c r="AA11" s="59" t="n">
        <v>-1</v>
      </c>
      <c r="AC11" s="59" t="n">
        <f aca="false">+W11-Y11</f>
        <v>0</v>
      </c>
      <c r="AF11" s="28"/>
      <c r="AG11" s="28"/>
      <c r="AH11" s="28"/>
      <c r="AI11" s="28"/>
      <c r="AJ11" s="28"/>
    </row>
    <row r="12" customFormat="false" ht="14.25" hidden="false" customHeight="false" outlineLevel="0" collapsed="false">
      <c r="A12" s="26"/>
      <c r="B12" s="26" t="s">
        <v>34</v>
      </c>
      <c r="C12" s="26"/>
      <c r="D12" s="26"/>
      <c r="E12" s="28" t="n">
        <v>0</v>
      </c>
      <c r="F12" s="44"/>
      <c r="G12" s="28"/>
      <c r="H12" s="28" t="n">
        <v>0</v>
      </c>
      <c r="I12" s="28"/>
      <c r="J12" s="28" t="n">
        <v>0</v>
      </c>
      <c r="K12" s="28"/>
      <c r="L12" s="28" t="n">
        <f aca="false">+J12-H12</f>
        <v>0</v>
      </c>
      <c r="M12" s="44"/>
      <c r="O12" s="28" t="n">
        <v>0</v>
      </c>
      <c r="Q12" s="28" t="n">
        <f aca="false">-0.5+0.3</f>
        <v>-0.2</v>
      </c>
      <c r="R12" s="28"/>
      <c r="S12" s="28" t="n">
        <v>-0.3</v>
      </c>
      <c r="T12" s="28"/>
      <c r="U12" s="28" t="n">
        <v>0</v>
      </c>
      <c r="W12" s="59" t="n">
        <f aca="false">SUM(O12:V12)</f>
        <v>-0.5</v>
      </c>
      <c r="Y12" s="28" t="n">
        <v>-0.5</v>
      </c>
      <c r="AA12" s="59" t="n">
        <v>-0.5</v>
      </c>
      <c r="AC12" s="59" t="n">
        <f aca="false">+W12-Y12</f>
        <v>0</v>
      </c>
      <c r="AF12" s="28"/>
      <c r="AG12" s="28"/>
      <c r="AH12" s="28"/>
      <c r="AI12" s="28"/>
      <c r="AJ12" s="28"/>
    </row>
    <row r="13" customFormat="false" ht="14.25" hidden="false" customHeight="false" outlineLevel="0" collapsed="false">
      <c r="A13" s="26"/>
      <c r="B13" s="26" t="s">
        <v>19</v>
      </c>
      <c r="C13" s="26"/>
      <c r="D13" s="26"/>
      <c r="E13" s="28" t="n">
        <v>0</v>
      </c>
      <c r="F13" s="44"/>
      <c r="G13" s="28"/>
      <c r="H13" s="28" t="n">
        <v>-17</v>
      </c>
      <c r="I13" s="28"/>
      <c r="J13" s="28" t="n">
        <v>-15</v>
      </c>
      <c r="K13" s="28"/>
      <c r="L13" s="28" t="n">
        <f aca="false">+J13-H13</f>
        <v>2</v>
      </c>
      <c r="M13" s="44"/>
      <c r="O13" s="28" t="n">
        <v>-5</v>
      </c>
      <c r="Q13" s="28" t="n">
        <v>0</v>
      </c>
      <c r="R13" s="28"/>
      <c r="S13" s="28" t="n">
        <v>0</v>
      </c>
      <c r="T13" s="28"/>
      <c r="U13" s="28" t="n">
        <f aca="false">-25+0.8+9.2</f>
        <v>-15</v>
      </c>
      <c r="W13" s="59" t="n">
        <f aca="false">SUM(O13:V13)</f>
        <v>-20</v>
      </c>
      <c r="Y13" s="28" t="n">
        <v>-20</v>
      </c>
      <c r="AA13" s="59" t="n">
        <v>-23</v>
      </c>
      <c r="AC13" s="59" t="n">
        <f aca="false">+W13-Y13</f>
        <v>0</v>
      </c>
      <c r="AF13" s="28"/>
      <c r="AG13" s="28"/>
      <c r="AH13" s="28"/>
      <c r="AI13" s="28"/>
      <c r="AJ13" s="28"/>
    </row>
    <row r="14" customFormat="false" ht="14.25" hidden="false" customHeight="false" outlineLevel="0" collapsed="false">
      <c r="A14" s="26"/>
      <c r="B14" s="26" t="s">
        <v>26</v>
      </c>
      <c r="C14" s="26"/>
      <c r="D14" s="26"/>
      <c r="E14" s="28" t="n">
        <v>0</v>
      </c>
      <c r="F14" s="44"/>
      <c r="G14" s="28"/>
      <c r="H14" s="28" t="n">
        <v>-5.2</v>
      </c>
      <c r="I14" s="28"/>
      <c r="J14" s="28" t="n">
        <v>-5.2</v>
      </c>
      <c r="K14" s="28"/>
      <c r="L14" s="28" t="n">
        <f aca="false">+J14-H14</f>
        <v>0</v>
      </c>
      <c r="M14" s="44"/>
      <c r="O14" s="28" t="n">
        <v>-2.1</v>
      </c>
      <c r="Q14" s="28" t="n">
        <v>0</v>
      </c>
      <c r="R14" s="28"/>
      <c r="S14" s="28" t="n">
        <v>-0.3</v>
      </c>
      <c r="T14" s="28"/>
      <c r="U14" s="28" t="n">
        <f aca="false">-5.5*0.94</f>
        <v>-5.17</v>
      </c>
      <c r="W14" s="59" t="n">
        <f aca="false">SUM(O14:V14)</f>
        <v>-7.57</v>
      </c>
      <c r="Y14" s="28" t="n">
        <v>-7.6</v>
      </c>
      <c r="AA14" s="59" t="n">
        <v>-2.1</v>
      </c>
      <c r="AC14" s="59" t="n">
        <f aca="false">+W14-Y14</f>
        <v>0.0299999999999994</v>
      </c>
      <c r="AF14" s="28"/>
      <c r="AG14" s="28"/>
      <c r="AH14" s="28"/>
      <c r="AI14" s="28"/>
      <c r="AJ14" s="28"/>
    </row>
    <row r="15" customFormat="false" ht="14.25" hidden="false" customHeight="false" outlineLevel="0" collapsed="false">
      <c r="A15" s="26"/>
      <c r="B15" s="26" t="s">
        <v>24</v>
      </c>
      <c r="C15" s="26"/>
      <c r="D15" s="26"/>
      <c r="E15" s="28" t="n">
        <v>4</v>
      </c>
      <c r="F15" s="44"/>
      <c r="G15" s="28"/>
      <c r="H15" s="28" t="n">
        <v>0</v>
      </c>
      <c r="I15" s="28"/>
      <c r="J15" s="28" t="n">
        <v>0</v>
      </c>
      <c r="K15" s="28"/>
      <c r="L15" s="28" t="n">
        <f aca="false">+J15-H15</f>
        <v>0</v>
      </c>
      <c r="M15" s="44"/>
      <c r="O15" s="28" t="n">
        <v>0</v>
      </c>
      <c r="Q15" s="28" t="n">
        <v>0</v>
      </c>
      <c r="R15" s="28"/>
      <c r="S15" s="28" t="n">
        <v>0</v>
      </c>
      <c r="T15" s="28"/>
      <c r="U15" s="28" t="n">
        <v>0</v>
      </c>
      <c r="W15" s="59" t="n">
        <f aca="false">SUM(O15:V15)</f>
        <v>0</v>
      </c>
      <c r="Y15" s="28" t="n">
        <v>0</v>
      </c>
      <c r="AA15" s="59" t="n">
        <v>0</v>
      </c>
      <c r="AC15" s="59" t="n">
        <f aca="false">+W15-Y15</f>
        <v>0</v>
      </c>
      <c r="AF15" s="28"/>
      <c r="AG15" s="28"/>
      <c r="AH15" s="28"/>
      <c r="AI15" s="28"/>
      <c r="AJ15" s="28"/>
    </row>
    <row r="16" customFormat="false" ht="14.25" hidden="false" customHeight="false" outlineLevel="0" collapsed="false">
      <c r="A16" s="26"/>
      <c r="B16" s="26" t="s">
        <v>36</v>
      </c>
      <c r="C16" s="26"/>
      <c r="D16" s="26"/>
      <c r="E16" s="28" t="n">
        <v>0</v>
      </c>
      <c r="F16" s="44"/>
      <c r="G16" s="28"/>
      <c r="H16" s="28" t="n">
        <v>0</v>
      </c>
      <c r="I16" s="28"/>
      <c r="J16" s="28" t="n">
        <v>0</v>
      </c>
      <c r="K16" s="28"/>
      <c r="L16" s="28" t="n">
        <f aca="false">+J16-H16</f>
        <v>0</v>
      </c>
      <c r="M16" s="44"/>
      <c r="O16" s="28" t="n">
        <v>0.4</v>
      </c>
      <c r="Q16" s="28" t="n">
        <v>0</v>
      </c>
      <c r="R16" s="28"/>
      <c r="S16" s="28" t="n">
        <v>-2.4</v>
      </c>
      <c r="T16" s="28"/>
      <c r="U16" s="28" t="n">
        <v>0</v>
      </c>
      <c r="W16" s="59" t="n">
        <f aca="false">SUM(O16:V16)</f>
        <v>-2</v>
      </c>
      <c r="Y16" s="28" t="n">
        <v>-2</v>
      </c>
      <c r="AA16" s="59" t="n">
        <f aca="false">0.6</f>
        <v>0.6</v>
      </c>
      <c r="AC16" s="59" t="n">
        <f aca="false">+W16-Y16</f>
        <v>0</v>
      </c>
      <c r="AF16" s="28"/>
      <c r="AG16" s="28"/>
      <c r="AH16" s="28"/>
      <c r="AI16" s="28"/>
      <c r="AJ16" s="28"/>
    </row>
    <row r="17" customFormat="false" ht="14.25" hidden="false" customHeight="false" outlineLevel="0" collapsed="false">
      <c r="A17" s="26"/>
      <c r="B17" s="26" t="s">
        <v>68</v>
      </c>
      <c r="C17" s="26"/>
      <c r="D17" s="26"/>
      <c r="E17" s="28" t="n">
        <v>0</v>
      </c>
      <c r="F17" s="44"/>
      <c r="G17" s="28"/>
      <c r="H17" s="28" t="n">
        <v>0</v>
      </c>
      <c r="I17" s="28"/>
      <c r="J17" s="28" t="n">
        <v>0</v>
      </c>
      <c r="K17" s="28"/>
      <c r="L17" s="28" t="n">
        <f aca="false">+J17-H17</f>
        <v>0</v>
      </c>
      <c r="M17" s="44"/>
      <c r="O17" s="28" t="n">
        <v>1.6</v>
      </c>
      <c r="Q17" s="28" t="n">
        <v>0</v>
      </c>
      <c r="R17" s="28"/>
      <c r="S17" s="28" t="n">
        <v>0</v>
      </c>
      <c r="T17" s="28"/>
      <c r="U17" s="28" t="n">
        <v>0</v>
      </c>
      <c r="W17" s="59" t="n">
        <f aca="false">SUM(O17:V17)</f>
        <v>1.6</v>
      </c>
      <c r="Y17" s="28" t="n">
        <v>1.6</v>
      </c>
      <c r="AA17" s="59" t="n">
        <v>1.6</v>
      </c>
      <c r="AC17" s="59" t="n">
        <f aca="false">+W17-Y17</f>
        <v>0</v>
      </c>
      <c r="AF17" s="28"/>
      <c r="AG17" s="28"/>
      <c r="AH17" s="28"/>
      <c r="AI17" s="28"/>
      <c r="AJ17" s="28"/>
    </row>
    <row r="18" customFormat="false" ht="14.25" hidden="false" customHeight="false" outlineLevel="0" collapsed="false">
      <c r="A18" s="26"/>
      <c r="B18" s="26" t="s">
        <v>69</v>
      </c>
      <c r="C18" s="26"/>
      <c r="D18" s="26"/>
      <c r="E18" s="28" t="n">
        <v>0</v>
      </c>
      <c r="F18" s="44"/>
      <c r="G18" s="28"/>
      <c r="H18" s="28" t="n">
        <v>0.3</v>
      </c>
      <c r="I18" s="28"/>
      <c r="J18" s="28" t="n">
        <v>0.3</v>
      </c>
      <c r="K18" s="28"/>
      <c r="L18" s="28" t="n">
        <f aca="false">+J18-H18</f>
        <v>0</v>
      </c>
      <c r="M18" s="44"/>
      <c r="O18" s="28" t="n">
        <v>1.1</v>
      </c>
      <c r="Q18" s="28" t="n">
        <v>1.8</v>
      </c>
      <c r="R18" s="28"/>
      <c r="S18" s="28" t="n">
        <v>0.4</v>
      </c>
      <c r="T18" s="28"/>
      <c r="U18" s="28" t="n">
        <v>0.3</v>
      </c>
      <c r="W18" s="59" t="n">
        <f aca="false">SUM(O18:V18)</f>
        <v>3.6</v>
      </c>
      <c r="Y18" s="28" t="n">
        <v>3.6</v>
      </c>
      <c r="AA18" s="59" t="n">
        <v>0</v>
      </c>
      <c r="AC18" s="59" t="n">
        <f aca="false">+W18-Y18</f>
        <v>0</v>
      </c>
      <c r="AF18" s="28"/>
      <c r="AG18" s="28"/>
      <c r="AH18" s="28"/>
      <c r="AI18" s="28"/>
      <c r="AJ18" s="28"/>
    </row>
    <row r="19" customFormat="false" ht="14.25" hidden="false" customHeight="false" outlineLevel="0" collapsed="false">
      <c r="A19" s="26"/>
      <c r="B19" s="26" t="s">
        <v>45</v>
      </c>
      <c r="C19" s="26"/>
      <c r="D19" s="26"/>
      <c r="E19" s="28" t="n">
        <v>0</v>
      </c>
      <c r="F19" s="44"/>
      <c r="G19" s="28"/>
      <c r="H19" s="28" t="n">
        <v>0</v>
      </c>
      <c r="I19" s="28"/>
      <c r="J19" s="28" t="n">
        <v>0</v>
      </c>
      <c r="K19" s="28"/>
      <c r="L19" s="28" t="n">
        <f aca="false">+J19-H19</f>
        <v>0</v>
      </c>
      <c r="M19" s="44"/>
      <c r="O19" s="28" t="n">
        <v>0</v>
      </c>
      <c r="Q19" s="28" t="n">
        <f aca="false">-3.8+1.3</f>
        <v>-2.5</v>
      </c>
      <c r="R19" s="28"/>
      <c r="S19" s="28" t="n">
        <v>-0.3</v>
      </c>
      <c r="T19" s="28"/>
      <c r="U19" s="28" t="n">
        <v>0</v>
      </c>
      <c r="W19" s="59" t="n">
        <f aca="false">SUM(O19:V19)</f>
        <v>-2.8</v>
      </c>
      <c r="Y19" s="28" t="n">
        <v>-2.8</v>
      </c>
      <c r="AA19" s="59" t="n">
        <v>-3.8</v>
      </c>
      <c r="AC19" s="59" t="n">
        <f aca="false">+W19-Y19</f>
        <v>0</v>
      </c>
      <c r="AF19" s="28"/>
      <c r="AG19" s="28"/>
      <c r="AH19" s="28"/>
      <c r="AI19" s="28"/>
      <c r="AJ19" s="28"/>
    </row>
    <row r="20" customFormat="false" ht="14.25" hidden="false" customHeight="false" outlineLevel="0" collapsed="false">
      <c r="B20" s="26" t="s">
        <v>44</v>
      </c>
      <c r="C20" s="26"/>
      <c r="D20" s="26"/>
      <c r="E20" s="28" t="n">
        <v>0.2</v>
      </c>
      <c r="F20" s="44"/>
      <c r="G20" s="28"/>
      <c r="H20" s="28" t="n">
        <v>0.3</v>
      </c>
      <c r="I20" s="28"/>
      <c r="J20" s="28" t="n">
        <v>0.3</v>
      </c>
      <c r="K20" s="28"/>
      <c r="L20" s="28" t="n">
        <f aca="false">+J20-H20</f>
        <v>0</v>
      </c>
      <c r="M20" s="44"/>
      <c r="O20" s="28" t="n">
        <v>0.1</v>
      </c>
      <c r="Q20" s="28" t="n">
        <v>0.3</v>
      </c>
      <c r="R20" s="28"/>
      <c r="S20" s="28" t="n">
        <v>0.3</v>
      </c>
      <c r="T20" s="28"/>
      <c r="U20" s="28" t="n">
        <v>0.3</v>
      </c>
      <c r="W20" s="59" t="n">
        <f aca="false">SUM(O20:V20)</f>
        <v>1</v>
      </c>
      <c r="Y20" s="28" t="n">
        <v>1</v>
      </c>
      <c r="AA20" s="59" t="n">
        <f aca="false">1+2.8</f>
        <v>3.8</v>
      </c>
      <c r="AC20" s="59" t="n">
        <f aca="false">+W20-Y20</f>
        <v>0</v>
      </c>
      <c r="AF20" s="28"/>
      <c r="AG20" s="28"/>
      <c r="AH20" s="28"/>
      <c r="AI20" s="28"/>
      <c r="AJ20" s="28"/>
    </row>
    <row r="21" customFormat="false" ht="14.25" hidden="false" customHeight="false" outlineLevel="0" collapsed="false">
      <c r="A21" s="26"/>
      <c r="B21" s="26" t="s">
        <v>37</v>
      </c>
      <c r="C21" s="26"/>
      <c r="D21" s="26"/>
      <c r="E21" s="28" t="n">
        <v>0.2</v>
      </c>
      <c r="F21" s="44"/>
      <c r="G21" s="28"/>
      <c r="H21" s="28" t="n">
        <v>-0.7</v>
      </c>
      <c r="I21" s="28"/>
      <c r="J21" s="28" t="n">
        <v>-1.5</v>
      </c>
      <c r="K21" s="28"/>
      <c r="L21" s="28" t="n">
        <f aca="false">+J21-H21</f>
        <v>-0.8</v>
      </c>
      <c r="M21" s="44"/>
      <c r="N21" s="16"/>
      <c r="O21" s="28" t="n">
        <v>0.3</v>
      </c>
      <c r="P21" s="16"/>
      <c r="Q21" s="28" t="n">
        <v>-0.2</v>
      </c>
      <c r="R21" s="28"/>
      <c r="S21" s="28" t="n">
        <v>-1.9</v>
      </c>
      <c r="T21" s="28"/>
      <c r="U21" s="28" t="n">
        <f aca="false">-0.5-0.2-0.8</f>
        <v>-1.5</v>
      </c>
      <c r="V21" s="16"/>
      <c r="W21" s="60" t="n">
        <f aca="false">SUM(O21:V21)</f>
        <v>-3.3</v>
      </c>
      <c r="X21" s="16"/>
      <c r="Y21" s="28" t="n">
        <v>-3.3</v>
      </c>
      <c r="Z21" s="16"/>
      <c r="AA21" s="60" t="n">
        <f aca="false">0.5-1.6</f>
        <v>-1.1</v>
      </c>
      <c r="AC21" s="59" t="n">
        <f aca="false">+W21-Y21</f>
        <v>0</v>
      </c>
      <c r="AF21" s="28"/>
      <c r="AG21" s="28"/>
      <c r="AH21" s="28"/>
      <c r="AI21" s="28"/>
      <c r="AJ21" s="28"/>
    </row>
    <row r="22" customFormat="false" ht="14.25" hidden="false" customHeight="false" outlineLevel="0" collapsed="false">
      <c r="A22" s="26"/>
      <c r="B22" s="26" t="s">
        <v>81</v>
      </c>
      <c r="C22" s="26"/>
      <c r="D22" s="26"/>
      <c r="E22" s="29" t="n">
        <v>2.3</v>
      </c>
      <c r="F22" s="46"/>
      <c r="G22" s="29"/>
      <c r="H22" s="29" t="n">
        <v>0</v>
      </c>
      <c r="I22" s="29"/>
      <c r="J22" s="29" t="n">
        <v>0</v>
      </c>
      <c r="K22" s="29"/>
      <c r="L22" s="29" t="n">
        <f aca="false">+J22-H22</f>
        <v>0</v>
      </c>
      <c r="M22" s="46"/>
      <c r="N22" s="47"/>
      <c r="O22" s="29" t="n">
        <v>0</v>
      </c>
      <c r="P22" s="47"/>
      <c r="Q22" s="29" t="n">
        <v>0</v>
      </c>
      <c r="R22" s="29"/>
      <c r="S22" s="29" t="n">
        <v>0</v>
      </c>
      <c r="T22" s="29"/>
      <c r="U22" s="29" t="n">
        <v>0</v>
      </c>
      <c r="V22" s="47"/>
      <c r="W22" s="61" t="n">
        <f aca="false">SUM(O22:V22)</f>
        <v>0</v>
      </c>
      <c r="X22" s="47"/>
      <c r="Y22" s="29" t="n">
        <v>0</v>
      </c>
      <c r="Z22" s="47"/>
      <c r="AA22" s="61" t="n">
        <v>7</v>
      </c>
      <c r="AB22" s="47"/>
      <c r="AC22" s="61" t="n">
        <f aca="false">+W22-Y22</f>
        <v>0</v>
      </c>
      <c r="AF22" s="62"/>
      <c r="AG22" s="62"/>
      <c r="AH22" s="62"/>
      <c r="AI22" s="63"/>
      <c r="AJ22" s="28"/>
    </row>
    <row r="23" customFormat="false" ht="6.75" hidden="false" customHeight="true" outlineLevel="0" collapsed="false">
      <c r="A23" s="26"/>
      <c r="B23" s="26"/>
      <c r="C23" s="26"/>
      <c r="D23" s="26"/>
      <c r="E23" s="28"/>
      <c r="F23" s="44"/>
      <c r="G23" s="28"/>
      <c r="H23" s="28"/>
      <c r="I23" s="28"/>
      <c r="J23" s="28"/>
      <c r="K23" s="28"/>
      <c r="L23" s="28"/>
      <c r="M23" s="44"/>
      <c r="O23" s="28"/>
      <c r="Q23" s="28"/>
      <c r="R23" s="28"/>
      <c r="S23" s="28"/>
      <c r="T23" s="28"/>
      <c r="U23" s="28"/>
      <c r="W23" s="26"/>
      <c r="Y23" s="28"/>
      <c r="AA23" s="26"/>
      <c r="AF23" s="63"/>
      <c r="AG23" s="63"/>
      <c r="AH23" s="63"/>
      <c r="AI23" s="63"/>
      <c r="AJ23" s="63"/>
    </row>
    <row r="24" customFormat="false" ht="14.25" hidden="false" customHeight="false" outlineLevel="0" collapsed="false">
      <c r="A24" s="26"/>
      <c r="B24" s="26" t="s">
        <v>70</v>
      </c>
      <c r="C24" s="26"/>
      <c r="D24" s="26"/>
      <c r="E24" s="28" t="n">
        <f aca="false">SUM(E7:E23)</f>
        <v>8.2</v>
      </c>
      <c r="F24" s="44"/>
      <c r="G24" s="28"/>
      <c r="H24" s="28" t="n">
        <f aca="false">SUM(H7:H23)</f>
        <v>-23.3</v>
      </c>
      <c r="I24" s="28"/>
      <c r="J24" s="28" t="n">
        <f aca="false">SUM(J7:J23)</f>
        <v>-22.1</v>
      </c>
      <c r="K24" s="28"/>
      <c r="L24" s="28" t="n">
        <f aca="false">+J24-H24</f>
        <v>1.2</v>
      </c>
      <c r="M24" s="44"/>
      <c r="O24" s="28" t="n">
        <f aca="false">SUM(O7:O23)</f>
        <v>-1.5</v>
      </c>
      <c r="Q24" s="28" t="n">
        <f aca="false">SUM(Q7:Q23)</f>
        <v>2.3</v>
      </c>
      <c r="R24" s="28"/>
      <c r="S24" s="28" t="n">
        <f aca="false">SUM(S7:S23)</f>
        <v>-5.4</v>
      </c>
      <c r="T24" s="28"/>
      <c r="U24" s="28" t="n">
        <f aca="false">SUM(U7:U23)</f>
        <v>-22.07</v>
      </c>
      <c r="W24" s="59" t="n">
        <f aca="false">SUM(W7:W23)</f>
        <v>-26.67</v>
      </c>
      <c r="Y24" s="28" t="n">
        <f aca="false">SUM(Y7:Y23)</f>
        <v>-26.7</v>
      </c>
      <c r="AA24" s="59" t="n">
        <f aca="false">SUM(AA7:AA23)</f>
        <v>-22.9</v>
      </c>
      <c r="AC24" s="59" t="n">
        <f aca="false">SUM(AC7:AC23)</f>
        <v>0.0299999999999994</v>
      </c>
      <c r="AF24" s="64"/>
      <c r="AG24" s="63"/>
      <c r="AH24" s="64"/>
      <c r="AI24" s="63"/>
      <c r="AJ24" s="64"/>
    </row>
    <row r="25" customFormat="false" ht="14.25" hidden="false" customHeight="false" outlineLevel="0" collapsed="false">
      <c r="A25" s="26"/>
      <c r="B25" s="26"/>
      <c r="C25" s="26"/>
      <c r="D25" s="26"/>
      <c r="E25" s="28"/>
      <c r="F25" s="44"/>
      <c r="G25" s="28"/>
      <c r="H25" s="28"/>
      <c r="I25" s="28"/>
      <c r="J25" s="28"/>
      <c r="K25" s="28"/>
      <c r="L25" s="28"/>
      <c r="M25" s="44"/>
      <c r="O25" s="28"/>
      <c r="Q25" s="28"/>
      <c r="R25" s="28"/>
      <c r="S25" s="28"/>
      <c r="T25" s="28"/>
      <c r="U25" s="28"/>
      <c r="W25" s="59"/>
      <c r="Y25" s="28"/>
      <c r="AA25" s="59"/>
      <c r="AC25" s="26"/>
      <c r="AF25" s="16"/>
      <c r="AG25" s="16"/>
      <c r="AH25" s="16"/>
      <c r="AI25" s="16"/>
      <c r="AJ25" s="16"/>
    </row>
    <row r="26" customFormat="false" ht="15" hidden="false" customHeight="false" outlineLevel="0" collapsed="false">
      <c r="A26" s="27" t="s">
        <v>47</v>
      </c>
      <c r="B26" s="26"/>
      <c r="C26" s="26"/>
      <c r="D26" s="26"/>
      <c r="E26" s="28" t="n">
        <f aca="false">-1.8+0.6</f>
        <v>-1.2</v>
      </c>
      <c r="F26" s="44"/>
      <c r="G26" s="28"/>
      <c r="H26" s="28" t="n">
        <v>-8.3</v>
      </c>
      <c r="I26" s="28"/>
      <c r="J26" s="28" t="n">
        <v>-9.3</v>
      </c>
      <c r="K26" s="28"/>
      <c r="L26" s="28" t="n">
        <f aca="false">+J26-H26</f>
        <v>-1</v>
      </c>
      <c r="M26" s="44"/>
      <c r="O26" s="28" t="n">
        <f aca="false">-8-0.8</f>
        <v>-8.8</v>
      </c>
      <c r="Q26" s="28" t="n">
        <f aca="false">-7.8-0.3-2.2+0.7+0.4-0.1+1.2-1.3+5.6-1.5</f>
        <v>-5.3</v>
      </c>
      <c r="R26" s="28"/>
      <c r="S26" s="28" t="n">
        <f aca="false">-4-2+1.6</f>
        <v>-4.4</v>
      </c>
      <c r="T26" s="28"/>
      <c r="U26" s="28" t="n">
        <f aca="false">-0.3-4.3-3.7-1</f>
        <v>-9.3</v>
      </c>
      <c r="W26" s="59" t="n">
        <f aca="false">SUM(O26:V26)</f>
        <v>-27.8</v>
      </c>
      <c r="Y26" s="28" t="n">
        <v>-27.8</v>
      </c>
      <c r="AA26" s="59" t="n">
        <v>-29.1</v>
      </c>
      <c r="AC26" s="59" t="n">
        <f aca="false">+W26-Y26</f>
        <v>0</v>
      </c>
    </row>
    <row r="27" customFormat="false" ht="15" hidden="false" customHeight="false" outlineLevel="0" collapsed="false">
      <c r="A27" s="27"/>
      <c r="B27" s="26"/>
      <c r="C27" s="26"/>
      <c r="D27" s="26"/>
      <c r="E27" s="28"/>
      <c r="F27" s="44"/>
      <c r="G27" s="28"/>
      <c r="H27" s="28"/>
      <c r="I27" s="28"/>
      <c r="J27" s="28"/>
      <c r="K27" s="28"/>
      <c r="L27" s="28"/>
      <c r="M27" s="44"/>
      <c r="O27" s="28"/>
      <c r="Q27" s="28"/>
      <c r="R27" s="28"/>
      <c r="S27" s="28"/>
      <c r="T27" s="28"/>
      <c r="U27" s="28"/>
      <c r="W27" s="59"/>
      <c r="Y27" s="28"/>
      <c r="AA27" s="59"/>
      <c r="AC27" s="26"/>
    </row>
    <row r="28" customFormat="false" ht="15" hidden="false" customHeight="false" outlineLevel="0" collapsed="false">
      <c r="A28" s="27" t="s">
        <v>50</v>
      </c>
      <c r="B28" s="26"/>
      <c r="C28" s="26"/>
      <c r="D28" s="26"/>
      <c r="E28" s="28" t="n">
        <v>-0.7</v>
      </c>
      <c r="F28" s="44"/>
      <c r="G28" s="28"/>
      <c r="H28" s="28" t="n">
        <v>-1.5</v>
      </c>
      <c r="I28" s="28"/>
      <c r="J28" s="28" t="n">
        <v>-1.5</v>
      </c>
      <c r="K28" s="28"/>
      <c r="L28" s="28" t="n">
        <f aca="false">+J28-H28</f>
        <v>0</v>
      </c>
      <c r="M28" s="44"/>
      <c r="O28" s="28" t="n">
        <v>-0.7</v>
      </c>
      <c r="Q28" s="28" t="n">
        <v>-5.6</v>
      </c>
      <c r="R28" s="28"/>
      <c r="S28" s="28" t="n">
        <v>-1.5</v>
      </c>
      <c r="T28" s="28"/>
      <c r="U28" s="28" t="n">
        <v>-1.5</v>
      </c>
      <c r="W28" s="59" t="n">
        <f aca="false">SUM(O28:V28)</f>
        <v>-9.3</v>
      </c>
      <c r="Y28" s="28" t="n">
        <v>-9.3</v>
      </c>
      <c r="AA28" s="59" t="n">
        <v>-4.4</v>
      </c>
      <c r="AC28" s="59" t="n">
        <f aca="false">+W28-Y28</f>
        <v>0</v>
      </c>
    </row>
    <row r="29" customFormat="false" ht="15" hidden="false" customHeight="false" outlineLevel="0" collapsed="false">
      <c r="A29" s="27"/>
      <c r="B29" s="26"/>
      <c r="C29" s="26"/>
      <c r="D29" s="26"/>
      <c r="E29" s="28"/>
      <c r="F29" s="44"/>
      <c r="G29" s="28"/>
      <c r="H29" s="28"/>
      <c r="I29" s="28"/>
      <c r="J29" s="28"/>
      <c r="K29" s="28"/>
      <c r="L29" s="28"/>
      <c r="M29" s="44"/>
      <c r="O29" s="28"/>
      <c r="Q29" s="28"/>
      <c r="R29" s="28"/>
      <c r="S29" s="28"/>
      <c r="T29" s="28"/>
      <c r="U29" s="28"/>
      <c r="W29" s="59"/>
      <c r="Y29" s="28"/>
      <c r="AA29" s="59"/>
      <c r="AC29" s="26"/>
    </row>
    <row r="30" customFormat="false" ht="15" hidden="false" customHeight="false" outlineLevel="0" collapsed="false">
      <c r="A30" s="27" t="s">
        <v>82</v>
      </c>
      <c r="B30" s="26"/>
      <c r="C30" s="26"/>
      <c r="D30" s="26"/>
      <c r="E30" s="29" t="n">
        <v>0.6</v>
      </c>
      <c r="F30" s="46"/>
      <c r="G30" s="29"/>
      <c r="H30" s="29" t="n">
        <v>0.4</v>
      </c>
      <c r="I30" s="29"/>
      <c r="J30" s="29" t="n">
        <v>0.4</v>
      </c>
      <c r="K30" s="29"/>
      <c r="L30" s="29" t="n">
        <f aca="false">+J30-H30</f>
        <v>0</v>
      </c>
      <c r="M30" s="44"/>
      <c r="O30" s="29" t="n">
        <v>2.8</v>
      </c>
      <c r="P30" s="47"/>
      <c r="Q30" s="29" t="n">
        <f aca="false">1-2.2+0.3</f>
        <v>-0.9</v>
      </c>
      <c r="R30" s="29"/>
      <c r="S30" s="29" t="n">
        <v>0.6</v>
      </c>
      <c r="T30" s="29"/>
      <c r="U30" s="29" t="n">
        <v>0.4</v>
      </c>
      <c r="V30" s="47"/>
      <c r="W30" s="61" t="n">
        <f aca="false">SUM(O30:V30)</f>
        <v>2.9</v>
      </c>
      <c r="X30" s="47"/>
      <c r="Y30" s="29" t="n">
        <v>2.9</v>
      </c>
      <c r="Z30" s="47"/>
      <c r="AA30" s="61" t="n">
        <v>4.9</v>
      </c>
      <c r="AB30" s="47"/>
      <c r="AC30" s="61" t="n">
        <f aca="false">+W30-Y30</f>
        <v>0</v>
      </c>
    </row>
    <row r="31" customFormat="false" ht="12.75" hidden="false" customHeight="false" outlineLevel="0" collapsed="false">
      <c r="E31" s="30"/>
      <c r="F31" s="52"/>
      <c r="G31" s="30"/>
      <c r="H31" s="30"/>
      <c r="I31" s="30"/>
      <c r="J31" s="30"/>
      <c r="K31" s="30"/>
      <c r="L31" s="30"/>
      <c r="M31" s="52"/>
      <c r="O31" s="30"/>
      <c r="Q31" s="30"/>
      <c r="R31" s="30"/>
      <c r="S31" s="30"/>
      <c r="T31" s="30"/>
      <c r="U31" s="30"/>
    </row>
    <row r="32" customFormat="false" ht="15.75" hidden="false" customHeight="false" outlineLevel="0" collapsed="false">
      <c r="A32" s="31" t="s">
        <v>54</v>
      </c>
      <c r="B32" s="24"/>
      <c r="C32" s="24"/>
      <c r="D32" s="24"/>
      <c r="E32" s="36" t="n">
        <f aca="false">SUM(E7:E31)-E24</f>
        <v>6.9</v>
      </c>
      <c r="F32" s="53"/>
      <c r="G32" s="36"/>
      <c r="H32" s="36" t="n">
        <f aca="false">SUM(H7:H31)-H24</f>
        <v>-32.7</v>
      </c>
      <c r="I32" s="36"/>
      <c r="J32" s="36" t="n">
        <f aca="false">SUM(J7:J31)-J24</f>
        <v>-32.5</v>
      </c>
      <c r="K32" s="36"/>
      <c r="L32" s="36" t="n">
        <f aca="false">+J32-H32</f>
        <v>0.200000000000003</v>
      </c>
      <c r="M32" s="53"/>
      <c r="O32" s="36" t="n">
        <f aca="false">SUM(O24:O31)</f>
        <v>-8.2</v>
      </c>
      <c r="Q32" s="36" t="n">
        <f aca="false">SUM(Q7:Q31)-Q24</f>
        <v>-9.5</v>
      </c>
      <c r="R32" s="36"/>
      <c r="S32" s="36" t="n">
        <f aca="false">SUM(S7:S31)-S24</f>
        <v>-10.7</v>
      </c>
      <c r="T32" s="36"/>
      <c r="U32" s="36" t="n">
        <f aca="false">SUM(U7:U31)-U24</f>
        <v>-32.47</v>
      </c>
      <c r="W32" s="36" t="n">
        <f aca="false">SUM(O32:U32)</f>
        <v>-60.87</v>
      </c>
      <c r="Y32" s="36" t="n">
        <f aca="false">SUM(Y24:Y31)</f>
        <v>-60.9</v>
      </c>
      <c r="AA32" s="36" t="n">
        <f aca="false">SUM(AA24:AA31)</f>
        <v>-51.5</v>
      </c>
      <c r="AC32" s="36" t="n">
        <f aca="false">SUM(AC24:AC31)</f>
        <v>0.0299999999999994</v>
      </c>
    </row>
    <row r="33" customFormat="false" ht="15" hidden="false" customHeight="false" outlineLevel="0" collapsed="false">
      <c r="A33" s="24"/>
      <c r="B33" s="24"/>
      <c r="C33" s="24"/>
      <c r="D33" s="24"/>
      <c r="E33" s="33"/>
      <c r="F33" s="54"/>
      <c r="G33" s="33"/>
      <c r="H33" s="33"/>
      <c r="I33" s="33"/>
      <c r="J33" s="33"/>
      <c r="K33" s="33"/>
      <c r="L33" s="33"/>
      <c r="M33" s="54"/>
      <c r="O33" s="33"/>
      <c r="Q33" s="33"/>
      <c r="R33" s="33"/>
      <c r="S33" s="33"/>
      <c r="T33" s="33"/>
      <c r="U33" s="33"/>
      <c r="W33" s="33"/>
      <c r="Y33" s="33"/>
      <c r="AA33" s="33"/>
    </row>
    <row r="34" customFormat="false" ht="15.75" hidden="false" customHeight="false" outlineLevel="0" collapsed="false">
      <c r="A34" s="31" t="s">
        <v>72</v>
      </c>
      <c r="E34" s="55" t="n">
        <v>24.2</v>
      </c>
      <c r="F34" s="65"/>
      <c r="G34" s="55"/>
      <c r="H34" s="55" t="n">
        <v>6.1</v>
      </c>
      <c r="I34" s="55"/>
      <c r="J34" s="55" t="n">
        <v>-3.4</v>
      </c>
      <c r="K34" s="55"/>
      <c r="L34" s="55" t="n">
        <f aca="false">+J34-H34</f>
        <v>-9.5</v>
      </c>
      <c r="M34" s="53"/>
      <c r="O34" s="55" t="n">
        <v>16.3</v>
      </c>
      <c r="P34" s="47"/>
      <c r="Q34" s="55" t="n">
        <v>10</v>
      </c>
      <c r="R34" s="55"/>
      <c r="S34" s="55" t="n">
        <f aca="false">14.2</f>
        <v>14.2</v>
      </c>
      <c r="T34" s="55"/>
      <c r="U34" s="55" t="n">
        <f aca="false">14.1-8-8.5-1</f>
        <v>-3.4</v>
      </c>
      <c r="V34" s="47"/>
      <c r="W34" s="55" t="n">
        <f aca="false">SUM(O34:V34)</f>
        <v>37.1</v>
      </c>
      <c r="X34" s="47"/>
      <c r="Y34" s="55" t="n">
        <v>37.1</v>
      </c>
      <c r="Z34" s="47"/>
      <c r="AA34" s="55" t="n">
        <v>85</v>
      </c>
      <c r="AB34" s="47"/>
      <c r="AC34" s="55" t="n">
        <f aca="false">+W34-Y34</f>
        <v>0</v>
      </c>
    </row>
    <row r="35" customFormat="false" ht="15.75" hidden="false" customHeight="false" outlineLevel="0" collapsed="false">
      <c r="A35" s="31"/>
      <c r="E35" s="36"/>
      <c r="F35" s="53"/>
      <c r="G35" s="36"/>
      <c r="H35" s="36"/>
      <c r="I35" s="36"/>
      <c r="J35" s="36"/>
      <c r="K35" s="36"/>
      <c r="L35" s="36"/>
      <c r="M35" s="53"/>
      <c r="O35" s="36"/>
      <c r="Q35" s="36"/>
      <c r="R35" s="36"/>
      <c r="S35" s="36"/>
      <c r="T35" s="36"/>
      <c r="U35" s="36"/>
      <c r="W35" s="36"/>
      <c r="Y35" s="36"/>
      <c r="AA35" s="36"/>
    </row>
    <row r="36" customFormat="false" ht="16.5" hidden="false" customHeight="false" outlineLevel="0" collapsed="false">
      <c r="A36" s="31" t="s">
        <v>73</v>
      </c>
      <c r="E36" s="32" t="n">
        <f aca="false">+E32+E34</f>
        <v>31.1</v>
      </c>
      <c r="F36" s="54"/>
      <c r="G36" s="36"/>
      <c r="H36" s="32" t="n">
        <f aca="false">+H32+H34</f>
        <v>-26.6</v>
      </c>
      <c r="I36" s="32"/>
      <c r="J36" s="32" t="n">
        <f aca="false">+J32+J34</f>
        <v>-35.9</v>
      </c>
      <c r="K36" s="32"/>
      <c r="L36" s="32" t="n">
        <f aca="false">+L32+L34</f>
        <v>-9.3</v>
      </c>
      <c r="M36" s="53"/>
      <c r="O36" s="32" t="n">
        <f aca="false">+O34+O32</f>
        <v>8.1</v>
      </c>
      <c r="P36" s="66"/>
      <c r="Q36" s="32" t="n">
        <f aca="false">+Q32+Q34</f>
        <v>0.499999999999998</v>
      </c>
      <c r="R36" s="32"/>
      <c r="S36" s="32" t="n">
        <f aca="false">+S32+S34</f>
        <v>3.5</v>
      </c>
      <c r="T36" s="32"/>
      <c r="U36" s="32" t="n">
        <f aca="false">+U32+U34</f>
        <v>-35.87</v>
      </c>
      <c r="V36" s="66"/>
      <c r="W36" s="32" t="n">
        <f aca="false">+W32+W34</f>
        <v>-23.77</v>
      </c>
      <c r="X36" s="66"/>
      <c r="Y36" s="32" t="n">
        <f aca="false">+Y32+Y34</f>
        <v>-23.8</v>
      </c>
      <c r="Z36" s="66"/>
      <c r="AA36" s="32" t="n">
        <f aca="false">+AA32+AA34</f>
        <v>33.5</v>
      </c>
      <c r="AB36" s="66"/>
      <c r="AC36" s="32" t="n">
        <f aca="false">+AC32+AC34</f>
        <v>0.0299999999999994</v>
      </c>
    </row>
    <row r="37" customFormat="false" ht="13.5" hidden="false" customHeight="false" outlineLevel="0" collapsed="false">
      <c r="E37" s="30"/>
      <c r="F37" s="30"/>
      <c r="G37" s="30"/>
      <c r="H37" s="30"/>
      <c r="I37" s="30"/>
      <c r="J37" s="30"/>
      <c r="K37" s="30"/>
      <c r="L37" s="30"/>
      <c r="M37" s="30"/>
    </row>
    <row r="38" customFormat="false" ht="12.75" hidden="false" customHeight="false" outlineLevel="0" collapsed="false">
      <c r="E38" s="30"/>
      <c r="F38" s="30"/>
      <c r="G38" s="30"/>
      <c r="H38" s="30"/>
      <c r="I38" s="30"/>
      <c r="J38" s="30"/>
      <c r="K38" s="30"/>
      <c r="L38" s="30"/>
      <c r="M38" s="30"/>
    </row>
    <row r="39" customFormat="false" ht="12.75" hidden="false" customHeight="false" outlineLevel="0" collapsed="false">
      <c r="E39" s="30"/>
      <c r="F39" s="30"/>
      <c r="G39" s="30"/>
      <c r="H39" s="30"/>
      <c r="I39" s="30"/>
      <c r="J39" s="30"/>
      <c r="K39" s="30"/>
      <c r="L39" s="30"/>
      <c r="M39" s="30"/>
    </row>
    <row r="40" customFormat="false" ht="15.75" hidden="false" customHeight="false" outlineLevel="0" collapsed="false">
      <c r="E40" s="30"/>
      <c r="F40" s="30"/>
      <c r="G40" s="30"/>
      <c r="H40" s="30"/>
      <c r="I40" s="30"/>
      <c r="J40" s="30"/>
      <c r="K40" s="30"/>
      <c r="L40" s="30"/>
      <c r="M40" s="30"/>
      <c r="S40" s="36"/>
    </row>
    <row r="41" customFormat="false" ht="16.5" hidden="false" customHeight="false" outlineLevel="0" collapsed="false">
      <c r="A41" s="27" t="s">
        <v>83</v>
      </c>
      <c r="E41" s="30"/>
      <c r="F41" s="30"/>
      <c r="G41" s="30"/>
      <c r="H41" s="30"/>
      <c r="I41" s="30"/>
      <c r="J41" s="30"/>
      <c r="K41" s="30"/>
      <c r="L41" s="30"/>
      <c r="M41" s="30"/>
      <c r="W41" s="32" t="n">
        <v>150</v>
      </c>
      <c r="AA41" s="32" t="n">
        <v>150</v>
      </c>
      <c r="AC41" s="67" t="n">
        <f aca="false">+W41-AA41</f>
        <v>0</v>
      </c>
    </row>
    <row r="42" customFormat="false" ht="13.5" hidden="false" customHeight="false" outlineLevel="0" collapsed="false">
      <c r="E42" s="30"/>
      <c r="F42" s="30"/>
      <c r="G42" s="30"/>
      <c r="H42" s="30"/>
      <c r="I42" s="30"/>
      <c r="J42" s="30"/>
      <c r="K42" s="30"/>
      <c r="L42" s="30"/>
      <c r="M42" s="30"/>
    </row>
    <row r="43" customFormat="false" ht="12.75" hidden="false" customHeight="false" outlineLevel="0" collapsed="false">
      <c r="E43" s="30"/>
      <c r="F43" s="30"/>
      <c r="G43" s="30"/>
      <c r="H43" s="30"/>
      <c r="I43" s="30"/>
      <c r="J43" s="30"/>
      <c r="K43" s="30"/>
      <c r="L43" s="30"/>
      <c r="M43" s="30"/>
    </row>
    <row r="44" customFormat="false" ht="12.75" hidden="false" customHeight="false" outlineLevel="0" collapsed="false">
      <c r="E44" s="30"/>
      <c r="F44" s="30"/>
      <c r="G44" s="30"/>
      <c r="H44" s="30"/>
      <c r="I44" s="30"/>
      <c r="J44" s="30"/>
      <c r="K44" s="30"/>
      <c r="L44" s="30"/>
      <c r="M44" s="30"/>
    </row>
    <row r="45" customFormat="false" ht="12.75" hidden="false" customHeight="false" outlineLevel="0" collapsed="false">
      <c r="E45" s="30"/>
      <c r="F45" s="30"/>
      <c r="G45" s="30"/>
      <c r="H45" s="30"/>
      <c r="I45" s="30"/>
      <c r="J45" s="30"/>
      <c r="K45" s="30"/>
      <c r="L45" s="30"/>
      <c r="M45" s="30"/>
    </row>
    <row r="46" customFormat="false" ht="12.75" hidden="false" customHeight="false" outlineLevel="0" collapsed="false">
      <c r="E46" s="30"/>
      <c r="F46" s="30"/>
      <c r="G46" s="30"/>
      <c r="H46" s="30"/>
      <c r="I46" s="30"/>
      <c r="J46" s="30"/>
      <c r="K46" s="30"/>
      <c r="L46" s="30"/>
      <c r="M46" s="30"/>
    </row>
    <row r="47" customFormat="false" ht="12.75" hidden="false" customHeight="false" outlineLevel="0" collapsed="false">
      <c r="E47" s="30"/>
      <c r="F47" s="30"/>
      <c r="G47" s="30"/>
      <c r="H47" s="30"/>
      <c r="I47" s="30"/>
      <c r="J47" s="30"/>
      <c r="K47" s="30"/>
      <c r="L47" s="30"/>
      <c r="M47" s="30"/>
    </row>
    <row r="48" customFormat="false" ht="12.75" hidden="false" customHeight="false" outlineLevel="0" collapsed="false">
      <c r="E48" s="30"/>
      <c r="F48" s="30"/>
      <c r="G48" s="30"/>
      <c r="H48" s="30"/>
      <c r="I48" s="30"/>
      <c r="J48" s="30"/>
      <c r="K48" s="30"/>
      <c r="L48" s="30"/>
      <c r="M48" s="30"/>
    </row>
    <row r="49" customFormat="false" ht="12.75" hidden="false" customHeight="false" outlineLevel="0" collapsed="false">
      <c r="E49" s="30"/>
      <c r="F49" s="30"/>
      <c r="G49" s="30"/>
      <c r="H49" s="30"/>
      <c r="I49" s="30"/>
      <c r="J49" s="30"/>
      <c r="K49" s="30"/>
      <c r="L49" s="30"/>
      <c r="M49" s="30"/>
    </row>
    <row r="50" customFormat="false" ht="12.75" hidden="false" customHeight="false" outlineLevel="0" collapsed="false">
      <c r="E50" s="30"/>
      <c r="F50" s="30"/>
      <c r="G50" s="30"/>
      <c r="H50" s="30"/>
      <c r="I50" s="30"/>
      <c r="J50" s="30"/>
      <c r="K50" s="30"/>
      <c r="L50" s="30"/>
      <c r="M50" s="30"/>
    </row>
    <row r="51" customFormat="false" ht="12.75" hidden="false" customHeight="false" outlineLevel="0" collapsed="false">
      <c r="E51" s="30"/>
      <c r="F51" s="30"/>
      <c r="G51" s="30"/>
      <c r="H51" s="30"/>
      <c r="I51" s="30"/>
      <c r="J51" s="30"/>
      <c r="K51" s="30"/>
      <c r="L51" s="30"/>
      <c r="M51" s="30"/>
    </row>
    <row r="52" customFormat="false" ht="12.75" hidden="false" customHeight="false" outlineLevel="0" collapsed="false">
      <c r="E52" s="30"/>
      <c r="F52" s="30"/>
      <c r="G52" s="30"/>
      <c r="H52" s="30"/>
      <c r="I52" s="30"/>
      <c r="J52" s="30"/>
      <c r="K52" s="30"/>
      <c r="L52" s="30"/>
      <c r="M52" s="30"/>
    </row>
    <row r="53" customFormat="false" ht="12.75" hidden="false" customHeight="false" outlineLevel="0" collapsed="false">
      <c r="E53" s="30"/>
      <c r="F53" s="30"/>
      <c r="G53" s="30"/>
      <c r="H53" s="30"/>
      <c r="I53" s="30"/>
      <c r="J53" s="30"/>
      <c r="K53" s="30"/>
      <c r="L53" s="30"/>
      <c r="M53" s="30"/>
    </row>
    <row r="54" customFormat="false" ht="12.75" hidden="false" customHeight="false" outlineLevel="0" collapsed="false">
      <c r="E54" s="30"/>
      <c r="F54" s="30"/>
      <c r="G54" s="30"/>
      <c r="H54" s="30"/>
      <c r="I54" s="30"/>
      <c r="J54" s="30"/>
      <c r="K54" s="30"/>
      <c r="L54" s="30"/>
      <c r="M54" s="30"/>
    </row>
    <row r="55" customFormat="false" ht="12.75" hidden="false" customHeight="false" outlineLevel="0" collapsed="false">
      <c r="E55" s="30"/>
      <c r="F55" s="30"/>
      <c r="G55" s="30"/>
      <c r="H55" s="30"/>
      <c r="I55" s="30"/>
      <c r="J55" s="30"/>
      <c r="K55" s="30"/>
      <c r="L55" s="30"/>
      <c r="M55" s="30"/>
    </row>
    <row r="56" customFormat="false" ht="12.75" hidden="false" customHeight="false" outlineLevel="0" collapsed="false">
      <c r="E56" s="30"/>
      <c r="F56" s="30"/>
      <c r="G56" s="30"/>
      <c r="H56" s="30"/>
      <c r="I56" s="30"/>
      <c r="J56" s="30"/>
      <c r="K56" s="30"/>
      <c r="L56" s="30"/>
      <c r="M56" s="30"/>
    </row>
    <row r="57" customFormat="false" ht="12.75" hidden="false" customHeight="false" outlineLevel="0" collapsed="false">
      <c r="E57" s="30"/>
      <c r="F57" s="30"/>
      <c r="G57" s="30"/>
      <c r="H57" s="30"/>
      <c r="I57" s="30"/>
      <c r="J57" s="30"/>
      <c r="K57" s="30"/>
      <c r="L57" s="30"/>
      <c r="M57" s="30"/>
    </row>
    <row r="58" customFormat="false" ht="12.75" hidden="false" customHeight="false" outlineLevel="0" collapsed="false">
      <c r="E58" s="30"/>
      <c r="F58" s="30"/>
      <c r="G58" s="30"/>
      <c r="H58" s="30"/>
      <c r="I58" s="30"/>
      <c r="J58" s="30"/>
      <c r="K58" s="30"/>
      <c r="L58" s="30"/>
      <c r="M58" s="30"/>
    </row>
    <row r="59" customFormat="false" ht="12.75" hidden="false" customHeight="false" outlineLevel="0" collapsed="false">
      <c r="E59" s="30"/>
      <c r="F59" s="30"/>
      <c r="G59" s="30"/>
      <c r="H59" s="30"/>
      <c r="I59" s="30"/>
      <c r="J59" s="30"/>
      <c r="K59" s="30"/>
      <c r="L59" s="30"/>
      <c r="M59" s="30"/>
    </row>
    <row r="60" customFormat="false" ht="12.75" hidden="false" customHeight="false" outlineLevel="0" collapsed="false">
      <c r="E60" s="30"/>
      <c r="F60" s="30"/>
      <c r="G60" s="30"/>
      <c r="H60" s="30"/>
      <c r="I60" s="30"/>
      <c r="J60" s="30"/>
      <c r="K60" s="30"/>
      <c r="L60" s="30"/>
      <c r="M60" s="30"/>
    </row>
    <row r="61" customFormat="false" ht="12.75" hidden="false" customHeight="false" outlineLevel="0" collapsed="false">
      <c r="E61" s="30"/>
      <c r="F61" s="30"/>
      <c r="G61" s="30"/>
      <c r="H61" s="30"/>
      <c r="I61" s="30"/>
      <c r="J61" s="30"/>
      <c r="K61" s="30"/>
      <c r="L61" s="30"/>
      <c r="M61" s="30"/>
    </row>
    <row r="62" customFormat="false" ht="12.75" hidden="false" customHeight="false" outlineLevel="0" collapsed="false">
      <c r="E62" s="30"/>
      <c r="F62" s="30"/>
      <c r="G62" s="30"/>
      <c r="H62" s="30"/>
      <c r="I62" s="30"/>
      <c r="J62" s="30"/>
      <c r="K62" s="30"/>
      <c r="L62" s="30"/>
      <c r="M62" s="30"/>
    </row>
    <row r="63" customFormat="false" ht="12.75" hidden="false" customHeight="false" outlineLevel="0" collapsed="false">
      <c r="E63" s="30"/>
      <c r="F63" s="30"/>
      <c r="G63" s="30"/>
      <c r="H63" s="30"/>
      <c r="I63" s="30"/>
      <c r="J63" s="30"/>
      <c r="K63" s="30"/>
      <c r="L63" s="30"/>
      <c r="M63" s="30"/>
    </row>
  </sheetData>
  <printOptions headings="false" gridLines="false" gridLinesSet="true" horizontalCentered="true" verticalCentered="false"/>
  <pageMargins left="0.5" right="0.5" top="1.25" bottom="0.5" header="0.5" footer="0.5"/>
  <pageSetup paperSize="1" scale="100" fitToWidth="1" fitToHeight="1" pageOrder="downThenOver" orientation="landscape" blackAndWhite="false" draft="false" cellComments="none" firstPageNumber="2" useFirstPageNumber="true" horizontalDpi="300" verticalDpi="300" copies="1"/>
  <headerFooter differentFirst="false" differentOddEven="false">
    <oddHeader>&amp;C&amp;"Arial,Bold"&amp;16Enron Engineering and Operational Services
2001 4Q and Total Year Forecast
&amp;14(millions)</oddHead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J33" activeCellId="0" sqref="J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2.84"/>
    <col collapsed="false" customWidth="true" hidden="false" outlineLevel="0" max="8" min="8" style="0" width="9.56"/>
    <col collapsed="false" customWidth="true" hidden="false" outlineLevel="0" max="9" min="9" style="0" width="2.84"/>
    <col collapsed="false" customWidth="true" hidden="false" outlineLevel="0" max="11" min="11" style="0" width="2.84"/>
  </cols>
  <sheetData>
    <row r="1" customFormat="false" ht="15.75" hidden="false" customHeight="false" outlineLevel="0" collapsed="false">
      <c r="F1" s="41"/>
      <c r="G1" s="34"/>
      <c r="H1" s="34" t="s">
        <v>3</v>
      </c>
      <c r="J1" s="34" t="s">
        <v>3</v>
      </c>
    </row>
    <row r="2" customFormat="false" ht="15.75" hidden="false" customHeight="false" outlineLevel="0" collapsed="false">
      <c r="E2" s="34"/>
      <c r="F2" s="41"/>
      <c r="G2" s="34"/>
      <c r="H2" s="56" t="s">
        <v>5</v>
      </c>
      <c r="J2" s="56" t="s">
        <v>5</v>
      </c>
      <c r="L2" s="56" t="s">
        <v>6</v>
      </c>
    </row>
    <row r="3" customFormat="false" ht="15.75" hidden="false" customHeight="false" outlineLevel="0" collapsed="false">
      <c r="E3" s="34" t="s">
        <v>3</v>
      </c>
      <c r="F3" s="41"/>
      <c r="G3" s="34"/>
      <c r="H3" s="56" t="s">
        <v>74</v>
      </c>
      <c r="I3" s="34"/>
      <c r="J3" s="56" t="s">
        <v>75</v>
      </c>
      <c r="L3" s="56" t="s">
        <v>76</v>
      </c>
    </row>
    <row r="4" customFormat="false" ht="15.75" hidden="false" customHeight="false" outlineLevel="0" collapsed="false">
      <c r="E4" s="23" t="s">
        <v>4</v>
      </c>
      <c r="F4" s="58"/>
      <c r="G4" s="23"/>
      <c r="H4" s="23" t="s">
        <v>77</v>
      </c>
      <c r="I4" s="23"/>
      <c r="J4" s="23" t="s">
        <v>77</v>
      </c>
      <c r="K4" s="23"/>
      <c r="L4" s="23" t="s">
        <v>77</v>
      </c>
    </row>
    <row r="5" customFormat="false" ht="14.25" hidden="false" customHeight="false" outlineLevel="0" collapsed="false">
      <c r="A5" s="26"/>
      <c r="B5" s="26"/>
      <c r="C5" s="26"/>
      <c r="D5" s="26"/>
      <c r="E5" s="26"/>
      <c r="F5" s="43"/>
      <c r="G5" s="26"/>
      <c r="H5" s="26"/>
      <c r="I5" s="26"/>
      <c r="J5" s="26"/>
      <c r="K5" s="26"/>
      <c r="L5" s="26"/>
    </row>
    <row r="6" customFormat="false" ht="15" hidden="false" customHeight="false" outlineLevel="0" collapsed="false">
      <c r="A6" s="27" t="s">
        <v>18</v>
      </c>
      <c r="B6" s="26"/>
      <c r="C6" s="26"/>
      <c r="D6" s="26"/>
      <c r="E6" s="26"/>
      <c r="F6" s="43"/>
      <c r="G6" s="26"/>
      <c r="H6" s="26"/>
      <c r="I6" s="26"/>
      <c r="J6" s="26"/>
      <c r="K6" s="26"/>
      <c r="L6" s="26"/>
    </row>
    <row r="7" customFormat="false" ht="15" hidden="false" customHeight="false" outlineLevel="0" collapsed="false">
      <c r="A7" s="27"/>
      <c r="B7" s="63" t="s">
        <v>84</v>
      </c>
      <c r="C7" s="26"/>
      <c r="D7" s="68"/>
      <c r="E7" s="28" t="n">
        <v>7.4</v>
      </c>
      <c r="F7" s="44"/>
      <c r="G7" s="28"/>
      <c r="H7" s="28" t="n">
        <v>1.4</v>
      </c>
      <c r="I7" s="28"/>
      <c r="J7" s="28" t="n">
        <v>0.4</v>
      </c>
      <c r="K7" s="28"/>
      <c r="L7" s="28" t="n">
        <f aca="false">+J7-H7</f>
        <v>-1</v>
      </c>
    </row>
    <row r="8" customFormat="false" ht="15" hidden="false" customHeight="false" outlineLevel="0" collapsed="false">
      <c r="A8" s="27"/>
      <c r="B8" s="69" t="s">
        <v>85</v>
      </c>
      <c r="C8" s="26"/>
      <c r="D8" s="68"/>
      <c r="E8" s="28" t="n">
        <v>1.3</v>
      </c>
      <c r="F8" s="44"/>
      <c r="G8" s="28"/>
      <c r="H8" s="28" t="n">
        <v>1.9</v>
      </c>
      <c r="I8" s="28"/>
      <c r="J8" s="28" t="n">
        <v>1.7</v>
      </c>
      <c r="K8" s="28"/>
      <c r="L8" s="28" t="n">
        <f aca="false">+J8-H8</f>
        <v>-0.2</v>
      </c>
    </row>
    <row r="9" customFormat="false" ht="15" hidden="false" customHeight="false" outlineLevel="0" collapsed="false">
      <c r="A9" s="27"/>
      <c r="B9" s="69" t="s">
        <v>86</v>
      </c>
      <c r="C9" s="26"/>
      <c r="D9" s="70"/>
      <c r="E9" s="28" t="n">
        <v>1.3</v>
      </c>
      <c r="F9" s="44"/>
      <c r="G9" s="28"/>
      <c r="H9" s="28" t="n">
        <v>1.2</v>
      </c>
      <c r="I9" s="28"/>
      <c r="J9" s="28" t="n">
        <v>0.6</v>
      </c>
      <c r="K9" s="28"/>
      <c r="L9" s="28" t="n">
        <f aca="false">+J9-H9</f>
        <v>-0.6</v>
      </c>
    </row>
    <row r="10" customFormat="false" ht="15" hidden="false" customHeight="false" outlineLevel="0" collapsed="false">
      <c r="A10" s="27"/>
      <c r="B10" s="69" t="s">
        <v>87</v>
      </c>
      <c r="C10" s="26"/>
      <c r="D10" s="68"/>
      <c r="E10" s="28" t="n">
        <v>1.4</v>
      </c>
      <c r="F10" s="44"/>
      <c r="G10" s="28"/>
      <c r="H10" s="28" t="n">
        <v>0</v>
      </c>
      <c r="I10" s="28"/>
      <c r="J10" s="28" t="n">
        <v>-5.5</v>
      </c>
      <c r="K10" s="28"/>
      <c r="L10" s="28" t="n">
        <f aca="false">+J10-H10</f>
        <v>-5.5</v>
      </c>
    </row>
    <row r="11" customFormat="false" ht="15" hidden="false" customHeight="false" outlineLevel="0" collapsed="false">
      <c r="A11" s="27"/>
      <c r="B11" s="63" t="s">
        <v>88</v>
      </c>
      <c r="C11" s="26"/>
      <c r="D11" s="68"/>
      <c r="E11" s="28" t="n">
        <v>0.1</v>
      </c>
      <c r="F11" s="44"/>
      <c r="G11" s="28"/>
      <c r="H11" s="28" t="n">
        <v>0</v>
      </c>
      <c r="I11" s="28"/>
      <c r="J11" s="28" t="n">
        <v>-4</v>
      </c>
      <c r="K11" s="28"/>
      <c r="L11" s="28" t="n">
        <f aca="false">+J11-H11</f>
        <v>-4</v>
      </c>
    </row>
    <row r="12" customFormat="false" ht="14.25" hidden="false" customHeight="false" outlineLevel="0" collapsed="false">
      <c r="A12" s="26"/>
      <c r="B12" s="26" t="s">
        <v>89</v>
      </c>
      <c r="C12" s="26"/>
      <c r="D12" s="70"/>
      <c r="E12" s="28" t="n">
        <v>0.8</v>
      </c>
      <c r="F12" s="44"/>
      <c r="G12" s="28"/>
      <c r="H12" s="28" t="n">
        <v>2.3</v>
      </c>
      <c r="I12" s="28"/>
      <c r="J12" s="28" t="n">
        <v>2.7</v>
      </c>
      <c r="K12" s="28"/>
      <c r="L12" s="28" t="n">
        <f aca="false">+J12-H12</f>
        <v>0.4</v>
      </c>
    </row>
    <row r="13" customFormat="false" ht="14.25" hidden="false" customHeight="false" outlineLevel="0" collapsed="false">
      <c r="A13" s="26"/>
      <c r="B13" s="69" t="s">
        <v>90</v>
      </c>
      <c r="C13" s="26"/>
      <c r="D13" s="68"/>
      <c r="E13" s="28" t="n">
        <v>0.1</v>
      </c>
      <c r="F13" s="44"/>
      <c r="G13" s="28"/>
      <c r="H13" s="28" t="n">
        <v>-6.5</v>
      </c>
      <c r="I13" s="28"/>
      <c r="J13" s="28" t="n">
        <v>-6.9</v>
      </c>
      <c r="K13" s="28"/>
      <c r="L13" s="28" t="n">
        <f aca="false">+J13-H13</f>
        <v>-0.4</v>
      </c>
    </row>
    <row r="14" customFormat="false" ht="14.25" hidden="false" customHeight="false" outlineLevel="0" collapsed="false">
      <c r="A14" s="26"/>
      <c r="B14" s="69" t="s">
        <v>91</v>
      </c>
      <c r="C14" s="26"/>
      <c r="D14" s="70"/>
      <c r="E14" s="28" t="n">
        <v>1.5</v>
      </c>
      <c r="F14" s="44"/>
      <c r="G14" s="28"/>
      <c r="H14" s="28" t="n">
        <v>1.3</v>
      </c>
      <c r="I14" s="28"/>
      <c r="J14" s="28" t="n">
        <v>1.5</v>
      </c>
      <c r="K14" s="28"/>
      <c r="L14" s="28" t="n">
        <f aca="false">+J14-H14</f>
        <v>0.2</v>
      </c>
    </row>
    <row r="15" customFormat="false" ht="14.25" hidden="false" customHeight="false" outlineLevel="0" collapsed="false">
      <c r="A15" s="26"/>
      <c r="B15" s="69" t="s">
        <v>92</v>
      </c>
      <c r="C15" s="26"/>
      <c r="D15" s="70"/>
      <c r="E15" s="28" t="n">
        <v>0.6</v>
      </c>
      <c r="F15" s="44"/>
      <c r="G15" s="28"/>
      <c r="H15" s="28" t="n">
        <v>1.1</v>
      </c>
      <c r="I15" s="28"/>
      <c r="J15" s="28" t="n">
        <v>1.3</v>
      </c>
      <c r="K15" s="28"/>
      <c r="L15" s="28" t="n">
        <f aca="false">+J15-H15</f>
        <v>0.2</v>
      </c>
    </row>
    <row r="16" customFormat="false" ht="14.25" hidden="true" customHeight="false" outlineLevel="0" collapsed="false">
      <c r="A16" s="26"/>
      <c r="B16" s="26" t="s">
        <v>93</v>
      </c>
      <c r="C16" s="26"/>
      <c r="D16" s="26"/>
      <c r="E16" s="28" t="n">
        <v>0</v>
      </c>
      <c r="F16" s="44"/>
      <c r="G16" s="28"/>
      <c r="H16" s="28"/>
      <c r="I16" s="28"/>
      <c r="J16" s="28" t="n">
        <v>0</v>
      </c>
      <c r="K16" s="28"/>
      <c r="L16" s="28" t="n">
        <f aca="false">+J16-H16</f>
        <v>0</v>
      </c>
    </row>
    <row r="17" customFormat="false" ht="14.25" hidden="false" customHeight="false" outlineLevel="0" collapsed="false">
      <c r="A17" s="26"/>
      <c r="B17" s="26" t="s">
        <v>94</v>
      </c>
      <c r="C17" s="26"/>
      <c r="D17" s="26"/>
      <c r="E17" s="28" t="n">
        <v>3.8</v>
      </c>
      <c r="F17" s="44"/>
      <c r="G17" s="28"/>
      <c r="H17" s="28" t="n">
        <v>1.4</v>
      </c>
      <c r="I17" s="28"/>
      <c r="J17" s="28" t="n">
        <v>1.3</v>
      </c>
      <c r="K17" s="28"/>
      <c r="L17" s="28" t="n">
        <f aca="false">+J17-H17</f>
        <v>-0.0999999999999999</v>
      </c>
    </row>
    <row r="18" customFormat="false" ht="14.25" hidden="false" customHeight="false" outlineLevel="0" collapsed="false">
      <c r="A18" s="26"/>
      <c r="B18" s="26" t="s">
        <v>95</v>
      </c>
      <c r="C18" s="26"/>
      <c r="D18" s="26"/>
      <c r="E18" s="28" t="n">
        <v>4.7</v>
      </c>
      <c r="F18" s="44"/>
      <c r="G18" s="28"/>
      <c r="H18" s="28" t="n">
        <v>0</v>
      </c>
      <c r="I18" s="28"/>
      <c r="J18" s="28" t="n">
        <v>0</v>
      </c>
      <c r="K18" s="28"/>
      <c r="L18" s="28" t="n">
        <f aca="false">+J18-H18</f>
        <v>0</v>
      </c>
    </row>
    <row r="19" customFormat="false" ht="14.25" hidden="false" customHeight="false" outlineLevel="0" collapsed="false">
      <c r="A19" s="26"/>
      <c r="B19" s="26" t="s">
        <v>96</v>
      </c>
      <c r="C19" s="26"/>
      <c r="D19" s="26"/>
      <c r="E19" s="28" t="n">
        <v>0.9</v>
      </c>
      <c r="F19" s="44"/>
      <c r="G19" s="28"/>
      <c r="H19" s="28" t="n">
        <v>0</v>
      </c>
      <c r="I19" s="28"/>
      <c r="J19" s="28" t="n">
        <v>0</v>
      </c>
      <c r="K19" s="28"/>
      <c r="L19" s="28" t="n">
        <f aca="false">+J19-H19</f>
        <v>0</v>
      </c>
    </row>
    <row r="20" customFormat="false" ht="14.25" hidden="false" customHeight="false" outlineLevel="0" collapsed="false">
      <c r="A20" s="26"/>
      <c r="B20" s="69" t="s">
        <v>97</v>
      </c>
      <c r="C20" s="26"/>
      <c r="D20" s="70"/>
      <c r="E20" s="28" t="n">
        <v>0</v>
      </c>
      <c r="F20" s="44"/>
      <c r="G20" s="28"/>
      <c r="H20" s="28" t="n">
        <v>5.3</v>
      </c>
      <c r="I20" s="28"/>
      <c r="J20" s="28" t="n">
        <v>4.3</v>
      </c>
      <c r="K20" s="28"/>
      <c r="L20" s="28" t="n">
        <f aca="false">+J20-H20</f>
        <v>-1</v>
      </c>
    </row>
    <row r="21" customFormat="false" ht="14.25" hidden="false" customHeight="false" outlineLevel="0" collapsed="false">
      <c r="A21" s="26"/>
      <c r="B21" s="69" t="s">
        <v>98</v>
      </c>
      <c r="C21" s="26"/>
      <c r="D21" s="70"/>
      <c r="E21" s="28" t="n">
        <v>0</v>
      </c>
      <c r="F21" s="44"/>
      <c r="G21" s="28"/>
      <c r="H21" s="28" t="n">
        <v>5.2</v>
      </c>
      <c r="I21" s="28"/>
      <c r="J21" s="28" t="n">
        <v>5.6</v>
      </c>
      <c r="K21" s="28"/>
      <c r="L21" s="28" t="n">
        <f aca="false">+J21-H21</f>
        <v>0.399999999999999</v>
      </c>
    </row>
    <row r="22" customFormat="false" ht="14.25" hidden="false" customHeight="false" outlineLevel="0" collapsed="false">
      <c r="A22" s="26"/>
      <c r="B22" s="26" t="s">
        <v>99</v>
      </c>
      <c r="C22" s="26"/>
      <c r="D22" s="26"/>
      <c r="E22" s="28" t="n">
        <v>0.7</v>
      </c>
      <c r="F22" s="44"/>
      <c r="G22" s="28"/>
      <c r="H22" s="28" t="n">
        <v>2.8</v>
      </c>
      <c r="I22" s="28"/>
      <c r="J22" s="28" t="n">
        <v>2.8</v>
      </c>
      <c r="K22" s="28"/>
      <c r="L22" s="28" t="n">
        <f aca="false">+J22-H22</f>
        <v>0</v>
      </c>
    </row>
    <row r="23" customFormat="false" ht="14.25" hidden="false" customHeight="false" outlineLevel="0" collapsed="false">
      <c r="A23" s="26"/>
      <c r="B23" s="26" t="s">
        <v>37</v>
      </c>
      <c r="C23" s="26"/>
      <c r="D23" s="26"/>
      <c r="E23" s="29" t="n">
        <f aca="false">0.8+1.1+0.7+0.2+2.7</f>
        <v>5.5</v>
      </c>
      <c r="F23" s="46"/>
      <c r="G23" s="29"/>
      <c r="H23" s="29" t="n">
        <v>-1.5</v>
      </c>
      <c r="I23" s="29"/>
      <c r="J23" s="29" t="n">
        <f aca="false">-1.2+0.6+0.4+0.8</f>
        <v>0.6</v>
      </c>
      <c r="K23" s="29"/>
      <c r="L23" s="29" t="n">
        <f aca="false">+J23-H23</f>
        <v>2.1</v>
      </c>
    </row>
    <row r="24" customFormat="false" ht="14.25" hidden="false" customHeight="false" outlineLevel="0" collapsed="false">
      <c r="A24" s="26"/>
      <c r="B24" s="26"/>
      <c r="C24" s="26"/>
      <c r="D24" s="26"/>
      <c r="E24" s="28"/>
      <c r="F24" s="44"/>
      <c r="G24" s="28"/>
      <c r="H24" s="28"/>
      <c r="I24" s="28"/>
      <c r="J24" s="28"/>
      <c r="K24" s="28"/>
      <c r="L24" s="28"/>
    </row>
    <row r="25" customFormat="false" ht="14.25" hidden="false" customHeight="false" outlineLevel="0" collapsed="false">
      <c r="A25" s="26"/>
      <c r="B25" s="26" t="s">
        <v>70</v>
      </c>
      <c r="C25" s="26"/>
      <c r="D25" s="26"/>
      <c r="E25" s="28" t="n">
        <f aca="false">SUM(E7:E24)</f>
        <v>30.1</v>
      </c>
      <c r="F25" s="44"/>
      <c r="G25" s="28"/>
      <c r="H25" s="28" t="n">
        <f aca="false">SUM(H7:H24)</f>
        <v>15.9</v>
      </c>
      <c r="I25" s="28"/>
      <c r="J25" s="28" t="n">
        <f aca="false">SUM(J7:J24)</f>
        <v>6.4</v>
      </c>
      <c r="K25" s="28"/>
      <c r="L25" s="28" t="n">
        <f aca="false">+J25-H25</f>
        <v>-9.5</v>
      </c>
    </row>
    <row r="26" customFormat="false" ht="14.25" hidden="false" customHeight="false" outlineLevel="0" collapsed="false">
      <c r="A26" s="26"/>
      <c r="B26" s="26"/>
      <c r="C26" s="26"/>
      <c r="D26" s="26"/>
      <c r="E26" s="28"/>
      <c r="F26" s="44"/>
      <c r="G26" s="28"/>
      <c r="H26" s="28"/>
      <c r="I26" s="28"/>
      <c r="J26" s="28"/>
      <c r="K26" s="28"/>
      <c r="L26" s="28"/>
    </row>
    <row r="27" customFormat="false" ht="15" hidden="false" customHeight="false" outlineLevel="0" collapsed="false">
      <c r="A27" s="27" t="s">
        <v>47</v>
      </c>
      <c r="B27" s="26"/>
      <c r="C27" s="26"/>
      <c r="D27" s="26"/>
      <c r="E27" s="28" t="n">
        <f aca="false">-4.2+0.6</f>
        <v>-3.6</v>
      </c>
      <c r="F27" s="44"/>
      <c r="G27" s="28"/>
      <c r="H27" s="28" t="n">
        <v>-7.2</v>
      </c>
      <c r="I27" s="28"/>
      <c r="J27" s="28" t="n">
        <v>-7.2</v>
      </c>
      <c r="K27" s="28"/>
      <c r="L27" s="28" t="n">
        <f aca="false">+J27-H27</f>
        <v>0</v>
      </c>
    </row>
    <row r="28" customFormat="false" ht="15" hidden="false" customHeight="false" outlineLevel="0" collapsed="false">
      <c r="A28" s="27"/>
      <c r="B28" s="26"/>
      <c r="C28" s="26"/>
      <c r="D28" s="26"/>
      <c r="E28" s="28"/>
      <c r="F28" s="44"/>
      <c r="G28" s="28"/>
      <c r="H28" s="28"/>
      <c r="I28" s="28"/>
      <c r="J28" s="28"/>
      <c r="K28" s="28"/>
      <c r="L28" s="28"/>
    </row>
    <row r="29" customFormat="false" ht="15" hidden="false" customHeight="false" outlineLevel="0" collapsed="false">
      <c r="A29" s="27" t="s">
        <v>50</v>
      </c>
      <c r="B29" s="26"/>
      <c r="C29" s="26"/>
      <c r="D29" s="26"/>
      <c r="E29" s="28" t="n">
        <v>-1.6</v>
      </c>
      <c r="F29" s="44"/>
      <c r="G29" s="28"/>
      <c r="H29" s="28" t="n">
        <v>-2.5</v>
      </c>
      <c r="I29" s="28"/>
      <c r="J29" s="28" t="n">
        <v>-2.5</v>
      </c>
      <c r="K29" s="28"/>
      <c r="L29" s="28" t="n">
        <f aca="false">+J29-H29</f>
        <v>0</v>
      </c>
    </row>
    <row r="30" customFormat="false" ht="15" hidden="false" customHeight="false" outlineLevel="0" collapsed="false">
      <c r="A30" s="27"/>
      <c r="B30" s="26"/>
      <c r="C30" s="26"/>
      <c r="D30" s="26"/>
      <c r="E30" s="28"/>
      <c r="F30" s="44"/>
      <c r="G30" s="28"/>
      <c r="H30" s="28"/>
      <c r="I30" s="28"/>
      <c r="J30" s="28"/>
      <c r="K30" s="28"/>
      <c r="L30" s="28"/>
    </row>
    <row r="31" customFormat="false" ht="15" hidden="false" customHeight="false" outlineLevel="0" collapsed="false">
      <c r="A31" s="27" t="s">
        <v>82</v>
      </c>
      <c r="B31" s="26"/>
      <c r="C31" s="26"/>
      <c r="D31" s="26"/>
      <c r="E31" s="29" t="n">
        <v>-0.1</v>
      </c>
      <c r="F31" s="46"/>
      <c r="G31" s="29"/>
      <c r="H31" s="29" t="n">
        <v>-0.1</v>
      </c>
      <c r="I31" s="29"/>
      <c r="J31" s="29" t="n">
        <v>-0.1</v>
      </c>
      <c r="K31" s="29"/>
      <c r="L31" s="29" t="n">
        <f aca="false">+J31-H31</f>
        <v>0</v>
      </c>
    </row>
    <row r="32" customFormat="false" ht="12.75" hidden="false" customHeight="false" outlineLevel="0" collapsed="false">
      <c r="E32" s="30"/>
      <c r="F32" s="52"/>
      <c r="G32" s="30"/>
      <c r="H32" s="30"/>
      <c r="I32" s="30"/>
      <c r="J32" s="30"/>
      <c r="K32" s="30"/>
      <c r="L32" s="30"/>
    </row>
    <row r="33" customFormat="false" ht="16.5" hidden="false" customHeight="false" outlineLevel="0" collapsed="false">
      <c r="A33" s="31" t="s">
        <v>100</v>
      </c>
      <c r="B33" s="24"/>
      <c r="C33" s="24"/>
      <c r="D33" s="24"/>
      <c r="E33" s="32" t="n">
        <f aca="false">SUM(E7:E32)-E25</f>
        <v>24.8</v>
      </c>
      <c r="F33" s="71"/>
      <c r="G33" s="32"/>
      <c r="H33" s="32" t="n">
        <f aca="false">SUM(H25:H32)</f>
        <v>6.1</v>
      </c>
      <c r="I33" s="32"/>
      <c r="J33" s="32" t="n">
        <f aca="false">SUM(J7:J32)-J25</f>
        <v>-3.4</v>
      </c>
      <c r="K33" s="32"/>
      <c r="L33" s="32" t="n">
        <f aca="false">+J33-H33</f>
        <v>-9.5</v>
      </c>
    </row>
    <row r="34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1.5" bottom="0.25" header="0.5" footer="0.25"/>
  <pageSetup paperSize="1" scale="100" fitToWidth="1" fitToHeight="1" pageOrder="downThenOver" orientation="landscape" blackAndWhite="false" draft="false" cellComments="none" firstPageNumber="3" useFirstPageNumber="true" horizontalDpi="300" verticalDpi="300" copies="1"/>
  <headerFooter differentFirst="false" differentOddEven="false">
    <oddHeader>&amp;C&amp;"Arial,Bold"&amp;16NEPCO
4Q Plan vs. 4Q Forecast
&amp;14(millions)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K33" activeCellId="0" sqref="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72" width="9.14"/>
    <col collapsed="false" customWidth="true" hidden="false" outlineLevel="0" max="7" min="7" style="72" width="10.85"/>
    <col collapsed="false" customWidth="true" hidden="true" outlineLevel="0" max="8" min="8" style="72" width="3.14"/>
    <col collapsed="false" customWidth="true" hidden="true" outlineLevel="0" max="9" min="9" style="0" width="12.14"/>
    <col collapsed="false" customWidth="true" hidden="false" outlineLevel="0" max="10" min="10" style="0" width="2.7"/>
    <col collapsed="false" customWidth="true" hidden="false" outlineLevel="0" max="12" min="12" style="0" width="2.56"/>
    <col collapsed="false" customWidth="true" hidden="false" outlineLevel="0" max="13" min="13" style="0" width="12.28"/>
  </cols>
  <sheetData>
    <row r="1" customFormat="false" ht="15.75" hidden="false" customHeight="false" outlineLevel="0" collapsed="false">
      <c r="A1" s="73"/>
      <c r="G1" s="56"/>
      <c r="I1" s="56" t="s">
        <v>101</v>
      </c>
    </row>
    <row r="2" customFormat="false" ht="15.75" hidden="false" customHeight="false" outlineLevel="0" collapsed="false">
      <c r="G2" s="23" t="s">
        <v>16</v>
      </c>
      <c r="I2" s="23" t="s">
        <v>5</v>
      </c>
      <c r="J2" s="34"/>
      <c r="K2" s="23" t="s">
        <v>102</v>
      </c>
      <c r="L2" s="34"/>
      <c r="M2" s="23" t="s">
        <v>103</v>
      </c>
    </row>
    <row r="3" customFormat="false" ht="12.75" hidden="false" customHeight="false" outlineLevel="0" collapsed="false">
      <c r="G3" s="0"/>
    </row>
    <row r="4" customFormat="false" ht="15.75" hidden="false" customHeight="false" outlineLevel="0" collapsed="false">
      <c r="A4" s="31" t="s">
        <v>104</v>
      </c>
      <c r="B4" s="31"/>
      <c r="C4" s="31"/>
      <c r="D4" s="31"/>
      <c r="E4" s="31"/>
      <c r="F4" s="74" t="s">
        <v>105</v>
      </c>
      <c r="G4" s="36" t="n">
        <v>11</v>
      </c>
      <c r="H4" s="74"/>
      <c r="I4" s="36" t="n">
        <v>11</v>
      </c>
      <c r="J4" s="30"/>
      <c r="K4" s="36" t="n">
        <v>11</v>
      </c>
      <c r="M4" s="36" t="n">
        <v>11</v>
      </c>
    </row>
    <row r="5" customFormat="false" ht="12.75" hidden="false" customHeight="false" outlineLevel="0" collapsed="false">
      <c r="E5" s="30"/>
      <c r="F5" s="75"/>
      <c r="G5" s="30"/>
      <c r="H5" s="75"/>
      <c r="I5" s="30"/>
      <c r="J5" s="30"/>
      <c r="K5" s="30"/>
    </row>
    <row r="6" customFormat="false" ht="12.75" hidden="false" customHeight="false" outlineLevel="0" collapsed="false">
      <c r="A6" s="0" t="s">
        <v>106</v>
      </c>
      <c r="E6" s="30"/>
      <c r="F6" s="75"/>
      <c r="G6" s="30"/>
      <c r="H6" s="75"/>
      <c r="I6" s="30"/>
      <c r="J6" s="30"/>
      <c r="K6" s="30"/>
    </row>
    <row r="7" customFormat="false" ht="12.75" hidden="false" customHeight="false" outlineLevel="0" collapsed="false">
      <c r="F7" s="75"/>
      <c r="G7" s="30"/>
      <c r="H7" s="75"/>
      <c r="I7" s="30"/>
      <c r="J7" s="30"/>
      <c r="K7" s="30"/>
      <c r="M7" s="30"/>
    </row>
    <row r="8" customFormat="false" ht="12.75" hidden="false" customHeight="false" outlineLevel="0" collapsed="false">
      <c r="B8" s="0" t="s">
        <v>107</v>
      </c>
      <c r="E8" s="30"/>
      <c r="F8" s="75"/>
      <c r="G8" s="30" t="n">
        <v>-23</v>
      </c>
      <c r="H8" s="75"/>
      <c r="I8" s="30" t="n">
        <v>-28</v>
      </c>
      <c r="J8" s="30"/>
      <c r="K8" s="30" t="n">
        <v>-9</v>
      </c>
      <c r="M8" s="30" t="n">
        <v>-28</v>
      </c>
    </row>
    <row r="9" customFormat="false" ht="12.75" hidden="false" customHeight="false" outlineLevel="0" collapsed="false">
      <c r="B9" s="0" t="s">
        <v>108</v>
      </c>
      <c r="E9" s="30"/>
      <c r="F9" s="75"/>
      <c r="G9" s="30" t="n">
        <v>-5.4</v>
      </c>
      <c r="H9" s="75"/>
      <c r="I9" s="30" t="n">
        <v>-5.8</v>
      </c>
      <c r="J9" s="30"/>
      <c r="K9" s="30" t="n">
        <v>0</v>
      </c>
      <c r="M9" s="30" t="n">
        <v>-9.4</v>
      </c>
    </row>
    <row r="10" customFormat="false" ht="12.75" hidden="false" customHeight="false" outlineLevel="0" collapsed="false">
      <c r="B10" s="0" t="s">
        <v>109</v>
      </c>
      <c r="E10" s="30"/>
      <c r="F10" s="75"/>
      <c r="G10" s="30" t="n">
        <v>-4</v>
      </c>
      <c r="H10" s="75"/>
      <c r="I10" s="30"/>
      <c r="J10" s="30"/>
      <c r="K10" s="30" t="n">
        <v>-4</v>
      </c>
      <c r="L10" s="16"/>
      <c r="M10" s="30" t="n">
        <v>-4</v>
      </c>
    </row>
    <row r="11" customFormat="false" ht="12.75" hidden="false" customHeight="false" outlineLevel="0" collapsed="false">
      <c r="B11" s="0" t="s">
        <v>110</v>
      </c>
      <c r="E11" s="30"/>
      <c r="F11" s="75"/>
      <c r="G11" s="30" t="n">
        <v>-2.145</v>
      </c>
      <c r="H11" s="75"/>
      <c r="I11" s="30" t="n">
        <v>-2.145</v>
      </c>
      <c r="J11" s="30"/>
      <c r="K11" s="30" t="n">
        <v>-2.1</v>
      </c>
      <c r="M11" s="30" t="n">
        <v>-7.7</v>
      </c>
    </row>
    <row r="12" customFormat="false" ht="12.75" hidden="false" customHeight="false" outlineLevel="0" collapsed="false">
      <c r="A12" s="76" t="s">
        <v>58</v>
      </c>
      <c r="B12" s="0" t="s">
        <v>111</v>
      </c>
      <c r="E12" s="30"/>
      <c r="F12" s="75"/>
      <c r="G12" s="30" t="n">
        <f aca="false">-5.3-2.2</f>
        <v>-7.5</v>
      </c>
      <c r="H12" s="75"/>
      <c r="I12" s="30" t="n">
        <v>-5.3</v>
      </c>
      <c r="J12" s="77"/>
      <c r="K12" s="30" t="n">
        <v>-7.5</v>
      </c>
      <c r="M12" s="30" t="n">
        <f aca="false">-4.8-0.5</f>
        <v>-5.3</v>
      </c>
    </row>
    <row r="13" customFormat="false" ht="12.75" hidden="false" customHeight="false" outlineLevel="0" collapsed="false">
      <c r="B13" s="0" t="s">
        <v>112</v>
      </c>
      <c r="E13" s="30"/>
      <c r="F13" s="75"/>
      <c r="G13" s="30" t="n">
        <f aca="false">-2.2+0.7-0.2+0.7</f>
        <v>-1</v>
      </c>
      <c r="H13" s="75"/>
      <c r="I13" s="30" t="n">
        <v>-2.2</v>
      </c>
      <c r="J13" s="30"/>
      <c r="K13" s="30" t="n">
        <f aca="false">-2.2+0.7-0.2+0.7</f>
        <v>-1</v>
      </c>
      <c r="L13" s="16"/>
      <c r="M13" s="30" t="n">
        <v>-1.7</v>
      </c>
    </row>
    <row r="14" customFormat="false" ht="12.75" hidden="false" customHeight="false" outlineLevel="0" collapsed="false">
      <c r="B14" s="0" t="s">
        <v>113</v>
      </c>
      <c r="E14" s="30"/>
      <c r="F14" s="75"/>
      <c r="G14" s="30" t="n">
        <v>-0.5</v>
      </c>
      <c r="H14" s="75"/>
      <c r="I14" s="30" t="n">
        <v>-3.3</v>
      </c>
      <c r="J14" s="30"/>
      <c r="K14" s="30" t="n">
        <v>-0.5</v>
      </c>
      <c r="M14" s="30" t="n">
        <v>-3.3</v>
      </c>
    </row>
    <row r="15" customFormat="false" ht="12.75" hidden="false" customHeight="false" outlineLevel="0" collapsed="false">
      <c r="B15" s="0" t="s">
        <v>37</v>
      </c>
      <c r="E15" s="30"/>
      <c r="F15" s="75"/>
      <c r="G15" s="30" t="n">
        <v>-0.3</v>
      </c>
      <c r="H15" s="75"/>
      <c r="I15" s="30"/>
      <c r="J15" s="30"/>
      <c r="K15" s="30" t="n">
        <v>-0.3</v>
      </c>
      <c r="L15" s="16"/>
      <c r="M15" s="30" t="n">
        <v>-0.3</v>
      </c>
    </row>
    <row r="16" customFormat="false" ht="12.75" hidden="false" customHeight="false" outlineLevel="0" collapsed="false">
      <c r="B16" s="0" t="s">
        <v>114</v>
      </c>
      <c r="E16" s="30"/>
      <c r="F16" s="75"/>
      <c r="G16" s="78" t="n">
        <v>20</v>
      </c>
      <c r="H16" s="75"/>
      <c r="I16" s="30"/>
      <c r="J16" s="30"/>
      <c r="K16" s="78" t="n">
        <v>20</v>
      </c>
      <c r="L16" s="16"/>
      <c r="M16" s="78" t="n">
        <v>20</v>
      </c>
    </row>
    <row r="17" customFormat="false" ht="12.75" hidden="false" customHeight="false" outlineLevel="0" collapsed="false">
      <c r="G17" s="79" t="n">
        <f aca="false">SUM(G8:G16)</f>
        <v>-23.845</v>
      </c>
      <c r="I17" s="79" t="n">
        <f aca="false">SUM(I8:I13)</f>
        <v>-43.445</v>
      </c>
      <c r="J17" s="30"/>
      <c r="K17" s="30" t="n">
        <f aca="false">SUM(K8:K16)</f>
        <v>-4.4</v>
      </c>
      <c r="M17" s="79" t="n">
        <f aca="false">SUM(M8:M16)</f>
        <v>-39.7</v>
      </c>
    </row>
    <row r="18" customFormat="false" ht="12.75" hidden="false" customHeight="false" outlineLevel="0" collapsed="false">
      <c r="G18" s="79"/>
      <c r="I18" s="79"/>
      <c r="J18" s="30"/>
      <c r="K18" s="30"/>
      <c r="M18" s="79"/>
    </row>
    <row r="19" customFormat="false" ht="12.75" hidden="false" customHeight="false" outlineLevel="0" collapsed="false">
      <c r="A19" s="0" t="s">
        <v>41</v>
      </c>
      <c r="F19" s="75"/>
      <c r="G19" s="30" t="n">
        <v>0</v>
      </c>
      <c r="H19" s="75"/>
      <c r="I19" s="30" t="n">
        <v>-21.5</v>
      </c>
      <c r="J19" s="30"/>
      <c r="K19" s="30" t="n">
        <v>0</v>
      </c>
      <c r="M19" s="30" t="n">
        <v>-21.5</v>
      </c>
    </row>
    <row r="20" customFormat="false" ht="12.75" hidden="false" customHeight="false" outlineLevel="0" collapsed="false">
      <c r="G20" s="0"/>
      <c r="J20" s="30"/>
      <c r="K20" s="30"/>
    </row>
    <row r="21" customFormat="false" ht="12.75" hidden="false" customHeight="false" outlineLevel="0" collapsed="false">
      <c r="A21" s="0" t="s">
        <v>115</v>
      </c>
      <c r="F21" s="75"/>
      <c r="G21" s="30" t="n">
        <v>0</v>
      </c>
      <c r="H21" s="75"/>
      <c r="I21" s="30" t="n">
        <v>0</v>
      </c>
      <c r="J21" s="30"/>
      <c r="K21" s="80" t="n">
        <v>18</v>
      </c>
      <c r="M21" s="30" t="n">
        <v>0</v>
      </c>
    </row>
    <row r="22" customFormat="false" ht="12.75" hidden="false" customHeight="false" outlineLevel="0" collapsed="false">
      <c r="G22" s="0"/>
      <c r="J22" s="30"/>
      <c r="K22" s="30"/>
    </row>
    <row r="23" customFormat="false" ht="15.75" hidden="false" customHeight="false" outlineLevel="0" collapsed="false">
      <c r="A23" s="0" t="s">
        <v>116</v>
      </c>
      <c r="F23" s="74"/>
      <c r="G23" s="30" t="n">
        <v>2.8</v>
      </c>
      <c r="H23" s="74"/>
      <c r="I23" s="30" t="n">
        <v>0</v>
      </c>
      <c r="J23" s="30"/>
      <c r="K23" s="80" t="n">
        <v>12.3</v>
      </c>
      <c r="M23" s="81" t="n">
        <v>0</v>
      </c>
    </row>
    <row r="24" customFormat="false" ht="12.75" hidden="false" customHeight="false" outlineLevel="0" collapsed="false">
      <c r="G24" s="0"/>
      <c r="J24" s="30"/>
      <c r="K24" s="30"/>
    </row>
    <row r="25" customFormat="false" ht="12.75" hidden="false" customHeight="false" outlineLevel="0" collapsed="false">
      <c r="A25" s="0" t="s">
        <v>45</v>
      </c>
      <c r="F25" s="75"/>
      <c r="G25" s="30" t="n">
        <f aca="false">-2.3-1.5</f>
        <v>-3.8</v>
      </c>
      <c r="H25" s="75"/>
      <c r="I25" s="30" t="n">
        <v>-8.5</v>
      </c>
      <c r="J25" s="30"/>
      <c r="K25" s="30" t="n">
        <f aca="false">-2.3-1.5</f>
        <v>-3.8</v>
      </c>
      <c r="M25" s="30" t="n">
        <f aca="false">-10.9+1.7</f>
        <v>-9.2</v>
      </c>
    </row>
    <row r="26" customFormat="false" ht="12.75" hidden="false" customHeight="false" outlineLevel="0" collapsed="false">
      <c r="F26" s="75"/>
      <c r="G26" s="30"/>
      <c r="H26" s="75"/>
      <c r="I26" s="30"/>
      <c r="J26" s="30"/>
      <c r="K26" s="30"/>
    </row>
    <row r="27" customFormat="false" ht="12.75" hidden="false" customHeight="false" outlineLevel="0" collapsed="false">
      <c r="A27" s="0" t="s">
        <v>117</v>
      </c>
      <c r="F27" s="75"/>
      <c r="G27" s="0"/>
      <c r="H27" s="75"/>
    </row>
    <row r="28" customFormat="false" ht="12.75" hidden="false" customHeight="false" outlineLevel="0" collapsed="false">
      <c r="B28" s="0" t="s">
        <v>118</v>
      </c>
      <c r="F28" s="75"/>
      <c r="G28" s="30" t="n">
        <f aca="false">-7.4-6.9</f>
        <v>-14.3</v>
      </c>
      <c r="H28" s="75"/>
      <c r="I28" s="30" t="n">
        <v>-7.4</v>
      </c>
      <c r="J28" s="30"/>
      <c r="K28" s="30" t="n">
        <v>-5</v>
      </c>
      <c r="M28" s="30" t="n">
        <f aca="false">-7.4-6.9</f>
        <v>-14.3</v>
      </c>
    </row>
    <row r="29" customFormat="false" ht="12.75" hidden="false" customHeight="false" outlineLevel="0" collapsed="false">
      <c r="B29" s="0" t="s">
        <v>119</v>
      </c>
      <c r="F29" s="75"/>
      <c r="G29" s="30" t="n">
        <v>-7.8</v>
      </c>
      <c r="H29" s="75"/>
      <c r="I29" s="30"/>
      <c r="J29" s="30"/>
      <c r="K29" s="30"/>
      <c r="M29" s="30" t="n">
        <v>-7.8</v>
      </c>
    </row>
    <row r="30" customFormat="false" ht="12.75" hidden="false" customHeight="false" outlineLevel="0" collapsed="false">
      <c r="F30" s="75"/>
      <c r="G30" s="30"/>
      <c r="H30" s="75"/>
      <c r="I30" s="30"/>
      <c r="J30" s="30"/>
      <c r="K30" s="30"/>
    </row>
    <row r="31" customFormat="false" ht="12.75" hidden="false" customHeight="false" outlineLevel="0" collapsed="false">
      <c r="A31" s="0" t="s">
        <v>120</v>
      </c>
      <c r="F31" s="75"/>
      <c r="G31" s="30" t="n">
        <f aca="false">-4.5+1.6+0.3-0.8</f>
        <v>-3.4</v>
      </c>
      <c r="H31" s="75"/>
      <c r="I31" s="30" t="n">
        <v>-3.5</v>
      </c>
      <c r="J31" s="30"/>
      <c r="K31" s="80" t="n">
        <f aca="false">-4.5+1.6+0.3-0.8</f>
        <v>-3.4</v>
      </c>
      <c r="L31" s="16"/>
      <c r="M31" s="80" t="n">
        <f aca="false">-4.5+1.6+0.3-0.8</f>
        <v>-3.4</v>
      </c>
    </row>
    <row r="32" customFormat="false" ht="12.75" hidden="false" customHeight="false" outlineLevel="0" collapsed="false">
      <c r="F32" s="75"/>
      <c r="G32" s="30"/>
      <c r="H32" s="75"/>
      <c r="I32" s="30"/>
      <c r="J32" s="30"/>
      <c r="K32" s="30"/>
    </row>
    <row r="33" customFormat="false" ht="12.75" hidden="false" customHeight="false" outlineLevel="0" collapsed="false">
      <c r="A33" s="0" t="s">
        <v>52</v>
      </c>
      <c r="G33" s="30" t="n">
        <v>2.3</v>
      </c>
      <c r="K33" s="30" t="n">
        <v>2.3</v>
      </c>
      <c r="M33" s="0" t="n">
        <v>2.3</v>
      </c>
    </row>
    <row r="34" customFormat="false" ht="12.75" hidden="false" customHeight="false" outlineLevel="0" collapsed="false">
      <c r="F34" s="75"/>
      <c r="G34" s="30"/>
      <c r="H34" s="75"/>
      <c r="I34" s="30"/>
      <c r="J34" s="30"/>
      <c r="K34" s="30"/>
    </row>
    <row r="35" customFormat="false" ht="12.75" hidden="false" customHeight="false" outlineLevel="0" collapsed="false">
      <c r="A35" s="0" t="s">
        <v>121</v>
      </c>
      <c r="F35" s="75"/>
      <c r="G35" s="30" t="n">
        <v>0</v>
      </c>
      <c r="H35" s="75"/>
      <c r="I35" s="30" t="n">
        <v>0</v>
      </c>
      <c r="J35" s="30"/>
      <c r="K35" s="30" t="n">
        <v>4</v>
      </c>
      <c r="M35" s="81" t="n">
        <v>0</v>
      </c>
    </row>
    <row r="36" customFormat="false" ht="12.75" hidden="false" customHeight="false" outlineLevel="0" collapsed="false">
      <c r="F36" s="75"/>
      <c r="G36" s="30"/>
      <c r="H36" s="75"/>
      <c r="I36" s="30"/>
      <c r="J36" s="30"/>
      <c r="K36" s="30"/>
    </row>
    <row r="37" customFormat="false" ht="12.75" hidden="false" customHeight="false" outlineLevel="0" collapsed="false">
      <c r="A37" s="0" t="s">
        <v>122</v>
      </c>
      <c r="F37" s="75"/>
      <c r="G37" s="30" t="n">
        <v>0</v>
      </c>
      <c r="H37" s="75"/>
      <c r="I37" s="30" t="n">
        <v>0</v>
      </c>
      <c r="J37" s="30"/>
      <c r="K37" s="80" t="n">
        <v>0</v>
      </c>
      <c r="L37" s="16"/>
      <c r="M37" s="80" t="n">
        <v>-16</v>
      </c>
    </row>
    <row r="38" customFormat="false" ht="12.75" hidden="false" customHeight="false" outlineLevel="0" collapsed="false">
      <c r="F38" s="75"/>
      <c r="G38" s="30"/>
      <c r="H38" s="75"/>
      <c r="I38" s="30"/>
      <c r="J38" s="30"/>
      <c r="K38" s="80"/>
      <c r="M38" s="80"/>
    </row>
    <row r="39" customFormat="false" ht="12.75" hidden="false" customHeight="false" outlineLevel="0" collapsed="false">
      <c r="A39" s="0" t="s">
        <v>53</v>
      </c>
      <c r="F39" s="75"/>
      <c r="G39" s="78" t="n">
        <v>7</v>
      </c>
      <c r="H39" s="75"/>
      <c r="I39" s="30"/>
      <c r="J39" s="30"/>
      <c r="K39" s="82" t="n">
        <v>7</v>
      </c>
      <c r="M39" s="82" t="n">
        <f aca="false">+K39-G39</f>
        <v>0</v>
      </c>
    </row>
    <row r="40" customFormat="false" ht="12.75" hidden="false" customHeight="false" outlineLevel="0" collapsed="false">
      <c r="F40" s="75"/>
      <c r="G40" s="30"/>
      <c r="H40" s="75"/>
      <c r="I40" s="30"/>
      <c r="J40" s="30"/>
      <c r="K40" s="30"/>
    </row>
    <row r="41" customFormat="false" ht="16.5" hidden="false" customHeight="false" outlineLevel="0" collapsed="false">
      <c r="A41" s="31" t="s">
        <v>123</v>
      </c>
      <c r="B41" s="31"/>
      <c r="C41" s="31"/>
      <c r="D41" s="31"/>
      <c r="E41" s="31"/>
      <c r="F41" s="74"/>
      <c r="G41" s="32" t="n">
        <f aca="false">SUM(G17:G40)+G4</f>
        <v>-30.045</v>
      </c>
      <c r="H41" s="74"/>
      <c r="I41" s="32" t="n">
        <f aca="false">SUM(I17:I40)+I4</f>
        <v>-73.345</v>
      </c>
      <c r="J41" s="30"/>
      <c r="K41" s="32" t="n">
        <f aca="false">SUM(K17:K40)+K4</f>
        <v>38</v>
      </c>
      <c r="M41" s="32" t="n">
        <f aca="false">SUM(M17:M40)+M4</f>
        <v>-98.6</v>
      </c>
    </row>
    <row r="42" customFormat="false" ht="13.5" hidden="false" customHeight="false" outlineLevel="0" collapsed="false">
      <c r="F42" s="75"/>
      <c r="G42" s="75"/>
      <c r="H42" s="75"/>
      <c r="I42" s="30"/>
      <c r="J42" s="30"/>
      <c r="K42" s="30"/>
    </row>
    <row r="43" customFormat="false" ht="12.75" hidden="false" customHeight="false" outlineLevel="0" collapsed="false">
      <c r="A43" s="0" t="s">
        <v>124</v>
      </c>
      <c r="F43" s="75"/>
      <c r="G43" s="75"/>
      <c r="H43" s="75"/>
      <c r="I43" s="30"/>
      <c r="J43" s="30"/>
      <c r="K43" s="30"/>
    </row>
    <row r="44" customFormat="false" ht="12.75" hidden="false" customHeight="false" outlineLevel="0" collapsed="false">
      <c r="F44" s="75"/>
      <c r="G44" s="75"/>
      <c r="H44" s="75"/>
      <c r="I44" s="30"/>
      <c r="J44" s="30"/>
      <c r="K44" s="30"/>
    </row>
    <row r="45" customFormat="false" ht="12.75" hidden="false" customHeight="false" outlineLevel="0" collapsed="false">
      <c r="E45" s="30"/>
      <c r="F45" s="75"/>
      <c r="G45" s="75"/>
      <c r="H45" s="75"/>
      <c r="I45" s="30"/>
      <c r="J45" s="30"/>
      <c r="K45" s="30"/>
    </row>
  </sheetData>
  <printOptions headings="false" gridLines="false" gridLinesSet="true" horizontalCentered="true" verticalCentered="false"/>
  <pageMargins left="0.5" right="0.5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&amp;C&amp;"Arial,Bold"&amp;16Enron Engineering and Operations Services
Upside/Downside to 1CE
&amp;14(millions)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2001-04-23T17:23:39Z</dcterms:created>
  <dc:creator>Erin Copeland</dc:creator>
  <dc:description/>
  <dc:language>en-US</dc:language>
  <cp:lastModifiedBy>Erin Copeland</cp:lastModifiedBy>
  <cp:lastPrinted>2001-10-19T15:57:27Z</cp:lastPrinted>
  <dcterms:modified xsi:type="dcterms:W3CDTF">2001-10-19T16:03:20Z</dcterms:modified>
  <cp:revision>0</cp:revision>
  <dc:subject/>
  <dc:title/>
</cp:coreProperties>
</file>