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sset Marketing" sheetId="16" state="visible" r:id="rId18"/>
    <sheet name="Canada Power" sheetId="17" state="visible" r:id="rId19"/>
    <sheet name="Ercot" sheetId="18" state="visible" r:id="rId20"/>
    <sheet name="Midwest Power" sheetId="19" state="visible" r:id="rId21"/>
    <sheet name="North East Power" sheetId="20" state="visible" r:id="rId22"/>
    <sheet name="Southeast Power" sheetId="21" state="visible" r:id="rId23"/>
    <sheet name="West Power" sheetId="22" state="visible" r:id="rId24"/>
    <sheet name="Assets" sheetId="23" state="visible" r:id="rId25"/>
    <sheet name="HPL" sheetId="24" state="visible" r:id="rId26"/>
    <sheet name="Canada Gas" sheetId="25" state="visible" r:id="rId27"/>
    <sheet name="Central Gas" sheetId="26" state="visible" r:id="rId28"/>
    <sheet name="Derivatives" sheetId="27" state="visible" r:id="rId29"/>
    <sheet name="East Gas" sheetId="28" state="visible" r:id="rId30"/>
    <sheet name="ECR" sheetId="29" state="visible" r:id="rId31"/>
    <sheet name="Mexico" sheetId="30" state="visible" r:id="rId32"/>
    <sheet name="Texas Gas" sheetId="31" state="visible" r:id="rId33"/>
    <sheet name="West Gas" sheetId="32" state="visible" r:id="rId34"/>
  </sheets>
  <externalReferences>
    <externalReference r:id="rId35"/>
  </externalReferences>
  <definedNames>
    <definedName function="false" hidden="false" localSheetId="14" name="_xlnm.Print_Area" vbProcedure="false">'All Originators by Value'!$A$5:$I$156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  <definedName function="false" hidden="false" localSheetId="14" name="Excel_BuiltIn__FilterDatabase" vbProcedure="false">'All Originators by Value'!$A$5:$G$153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<sst xmlns="http://schemas.openxmlformats.org/spreadsheetml/2006/main" count="113505" uniqueCount="5692">
  <si>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</si>
  <si>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</si>
  <si>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</si>
  <si>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</si>
  <si>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</si>
  <si>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</si>
  <si>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</si>
  <si>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</si>
  <si>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</si>
  <si>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</si>
  <si>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</si>
  <si>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</si>
  <si>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</si>
  <si>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</si>
  <si>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</si>
  <si>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</si>
  <si>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</si>
  <si>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</si>
  <si>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</si>
  <si>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</si>
  <si>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</si>
  <si>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</si>
  <si>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</si>
  <si>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</si>
  <si>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</si>
  <si>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</si>
  <si>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</si>
  <si>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</si>
  <si>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</si>
  <si>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</si>
  <si>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</si>
  <si>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</si>
  <si>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</si>
  <si>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</si>
  <si>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</si>
  <si>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</si>
  <si>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</si>
  <si>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</si>
  <si>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</si>
  <si>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</si>
  <si>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</si>
  <si>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</si>
  <si>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</si>
  <si>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</si>
  <si>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</si>
  <si>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</si>
  <si>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</si>
  <si>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</si>
  <si>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</si>
  <si>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</si>
  <si>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</si>
  <si>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</si>
  <si>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</si>
  <si>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</si>
  <si>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</si>
  <si>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</si>
  <si>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</si>
  <si>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</si>
  <si>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</si>
  <si>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</si>
  <si>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</si>
  <si>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</si>
  <si>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</si>
  <si>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</si>
  <si>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</si>
  <si>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</si>
  <si>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</si>
  <si>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</si>
  <si>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</si>
  <si>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</si>
  <si>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</si>
  <si>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</si>
  <si>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</si>
  <si>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</si>
  <si>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</si>
  <si>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</si>
  <si>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</si>
  <si>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</si>
  <si>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</si>
  <si>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</si>
  <si>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</si>
  <si>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</si>
  <si>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</si>
  <si>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</si>
  <si>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</si>
  <si>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</si>
  <si>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</si>
  <si>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</si>
  <si>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</si>
  <si>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</si>
  <si>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</si>
  <si>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</si>
  <si>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</si>
  <si>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</si>
  <si>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</si>
  <si>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</si>
  <si>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</si>
  <si>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</si>
  <si>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</si>
  <si>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</si>
  <si>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</si>
  <si>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</si>
  <si>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</si>
  <si>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</si>
  <si>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</si>
  <si>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</si>
  <si>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</si>
  <si>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</si>
  <si>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</si>
  <si>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</si>
  <si>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</si>
  <si>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</si>
  <si>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</si>
  <si>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</si>
  <si>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</si>
  <si>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</si>
  <si>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</si>
  <si>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</si>
  <si>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</si>
  <si>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</si>
  <si>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</si>
  <si>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</si>
  <si>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</si>
  <si>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</si>
  <si>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</si>
  <si>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</si>
  <si>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</si>
  <si>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</si>
  <si>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</si>
  <si>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</si>
  <si>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</si>
  <si>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</si>
  <si>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</si>
  <si>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</si>
  <si>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</si>
  <si>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</si>
  <si>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</si>
  <si>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</si>
  <si>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</si>
  <si>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</si>
  <si>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</si>
  <si>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</si>
  <si>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</si>
  <si>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</si>
  <si>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</si>
  <si>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</si>
  <si>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</si>
  <si>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</si>
  <si>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</si>
  <si>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</si>
  <si>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</si>
  <si>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</si>
  <si>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</si>
  <si>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</si>
  <si>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</si>
  <si>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</si>
  <si>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</si>
  <si>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</si>
  <si>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</si>
  <si>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</si>
  <si>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</si>
  <si>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</si>
  <si>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</si>
  <si>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</si>
  <si>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</si>
  <si>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</si>
  <si>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</si>
  <si>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</si>
  <si>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</si>
  <si>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</si>
  <si>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</si>
  <si>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</si>
  <si>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</si>
  <si>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</si>
  <si>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</si>
  <si>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</si>
  <si>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</si>
  <si>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</si>
  <si>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</si>
  <si>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</si>
  <si>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</si>
  <si>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</si>
  <si>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</si>
  <si>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</si>
  <si>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</si>
  <si>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</si>
  <si>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</si>
  <si>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</si>
  <si>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</si>
  <si>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</si>
  <si>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</si>
  <si>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</si>
  <si>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</si>
  <si>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</si>
  <si>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</si>
  <si>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</si>
  <si>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</si>
  <si>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</si>
  <si>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</si>
  <si>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</si>
  <si>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</si>
  <si>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</si>
  <si>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</si>
  <si>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</si>
  <si>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</si>
  <si>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</si>
  <si>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</si>
  <si>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</si>
  <si>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</si>
  <si>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</si>
  <si>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</si>
  <si>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</si>
  <si>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</si>
  <si>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</si>
  <si>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</si>
  <si>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</si>
  <si>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</si>
  <si>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</si>
  <si>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</si>
  <si>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</si>
  <si>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</si>
  <si>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</si>
  <si>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</si>
  <si>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</si>
  <si>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</si>
  <si>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</si>
  <si>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</si>
  <si>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</si>
  <si>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</si>
  <si>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</si>
  <si>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</si>
  <si>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</si>
  <si>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</si>
  <si>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</si>
  <si>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</si>
  <si>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</si>
  <si>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</si>
  <si>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</si>
  <si>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</si>
  <si>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</si>
  <si>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</si>
  <si>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</si>
  <si>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</si>
  <si>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</si>
  <si>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</si>
  <si>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</si>
  <si>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</si>
  <si>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</si>
  <si>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</si>
  <si>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</si>
  <si>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</si>
  <si>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</si>
  <si>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</si>
  <si>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</si>
  <si>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</si>
  <si>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</si>
  <si>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</si>
  <si>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</si>
  <si>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</si>
  <si>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</si>
  <si>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</si>
  <si>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</si>
  <si>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</si>
  <si>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</si>
  <si>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</si>
  <si>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</si>
  <si>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</si>
  <si>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</si>
  <si>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</si>
  <si>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</si>
  <si>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</si>
  <si>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</si>
  <si>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</si>
  <si>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</si>
  <si>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</si>
  <si>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</si>
  <si>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</si>
  <si>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</si>
  <si>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</si>
  <si>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</si>
  <si>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</si>
  <si>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</si>
  <si>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</si>
  <si>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</si>
  <si>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</si>
  <si>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</si>
  <si>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</si>
  <si>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</si>
  <si>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</si>
  <si>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</si>
  <si>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</si>
  <si>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</si>
  <si>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</si>
  <si>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</si>
  <si>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</si>
  <si>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</si>
  <si>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</si>
  <si>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</si>
  <si>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</si>
  <si>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</si>
  <si>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</si>
  <si>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</si>
  <si>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</si>
  <si>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</si>
  <si>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</si>
  <si>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</si>
  <si>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</si>
  <si>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</si>
  <si>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</si>
  <si>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</si>
  <si>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</si>
  <si>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</si>
  <si>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</si>
  <si>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</si>
  <si>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</si>
  <si>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</si>
  <si>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</si>
  <si>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</si>
  <si>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</si>
  <si>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</si>
  <si>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</si>
  <si>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</si>
  <si>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</si>
  <si>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</si>
  <si>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</si>
  <si>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</si>
  <si>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</si>
  <si>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</si>
  <si>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</si>
  <si>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</si>
  <si>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</si>
  <si>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</si>
  <si>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</si>
  <si>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</si>
  <si>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</si>
  <si>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</si>
  <si>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</si>
  <si>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</si>
  <si>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</si>
  <si>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</si>
  <si>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</si>
  <si>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</si>
  <si>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</si>
  <si>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</si>
  <si>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</si>
  <si>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</si>
  <si>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</si>
  <si>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</si>
  <si>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</si>
  <si>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</si>
  <si>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</si>
  <si>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</si>
  <si>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</si>
  <si>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</si>
  <si>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</si>
  <si>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</si>
  <si>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</si>
  <si>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</si>
  <si>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</si>
  <si>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</si>
  <si>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</si>
  <si>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</si>
  <si>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</si>
  <si>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</si>
  <si>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</si>
  <si>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</si>
  <si>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</si>
  <si>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</si>
  <si>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</si>
  <si>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</si>
  <si>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</si>
  <si>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</si>
  <si>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</si>
  <si>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</si>
  <si>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</si>
  <si>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</si>
  <si>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</si>
  <si>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</si>
  <si>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</si>
  <si>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</si>
  <si>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</si>
  <si>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</si>
  <si>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</si>
  <si>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</si>
  <si>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</si>
  <si>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</si>
  <si>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</si>
  <si>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</si>
  <si>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</si>
  <si>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</si>
  <si>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</si>
  <si>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</si>
  <si>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</si>
  <si>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</si>
  <si>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</si>
  <si>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</si>
  <si>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</si>
  <si>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</si>
  <si>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</si>
  <si>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</si>
  <si>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</si>
  <si>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</si>
  <si>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</si>
  <si>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</si>
  <si>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</si>
  <si>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</si>
  <si>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</si>
  <si>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</si>
  <si>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</si>
  <si>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</si>
  <si>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</si>
  <si>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</si>
  <si>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</si>
  <si>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</si>
  <si>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</si>
  <si>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</si>
  <si>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</si>
  <si>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</si>
  <si>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</si>
  <si>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</si>
  <si>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</si>
  <si>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</si>
  <si>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</si>
  <si>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</si>
  <si>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</si>
  <si>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</si>
  <si>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</si>
  <si>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</si>
  <si>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</si>
  <si>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</si>
  <si>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</si>
  <si>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</si>
  <si>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</si>
  <si>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</si>
  <si>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</si>
  <si>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</si>
  <si>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</si>
  <si>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</si>
  <si>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</si>
  <si>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</si>
  <si>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</si>
  <si>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</si>
  <si>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</si>
  <si>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</si>
  <si>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</si>
  <si>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</si>
  <si>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</si>
  <si>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</si>
  <si>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</si>
  <si>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</si>
  <si>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</si>
  <si>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</si>
  <si>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</si>
  <si>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</si>
  <si>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</si>
  <si>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</si>
  <si>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</si>
  <si>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</si>
  <si>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</si>
  <si>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</si>
  <si>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</si>
  <si>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</si>
  <si>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</si>
  <si>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</si>
  <si>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</si>
  <si>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</si>
  <si>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</si>
  <si>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</si>
  <si>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</si>
  <si>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</si>
  <si>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</si>
  <si>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</si>
  <si>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</si>
  <si>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</si>
  <si>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</si>
  <si>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</si>
  <si>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</si>
  <si>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</si>
  <si>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</si>
  <si>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</si>
  <si>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</si>
  <si>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</si>
  <si>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</si>
  <si>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</si>
  <si>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</si>
  <si>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</si>
  <si>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</si>
  <si>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</si>
  <si>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</si>
  <si>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</si>
  <si>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</si>
  <si>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</si>
  <si>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</si>
  <si>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</si>
  <si>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</si>
  <si>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</si>
  <si>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</si>
  <si>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</si>
  <si>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</si>
  <si>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</si>
  <si>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</si>
  <si>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</si>
  <si>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</si>
  <si>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</si>
  <si>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</si>
  <si>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</si>
  <si>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</si>
  <si>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</si>
  <si>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</si>
  <si>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</si>
  <si>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</si>
  <si>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</si>
  <si>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</si>
  <si>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</si>
  <si>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</si>
  <si>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</si>
  <si>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</si>
  <si>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</si>
  <si>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</si>
  <si>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</si>
  <si>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</si>
  <si>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</si>
  <si>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</si>
  <si>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</si>
  <si>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</si>
  <si>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</si>
  <si>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</si>
  <si>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</si>
  <si>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</si>
  <si>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</si>
  <si>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</si>
  <si>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</si>
  <si>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</si>
  <si>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</si>
  <si>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</si>
  <si>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</si>
  <si>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</si>
  <si>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</si>
  <si>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</si>
  <si>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</si>
  <si>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</si>
  <si>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</si>
  <si>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</si>
  <si>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</si>
  <si>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</si>
  <si>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</si>
  <si>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</si>
  <si>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</si>
  <si>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</si>
  <si>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</si>
  <si>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</si>
  <si>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</si>
  <si>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</si>
  <si>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</si>
  <si>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</si>
  <si>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</si>
  <si>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</si>
  <si>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</si>
  <si>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</si>
  <si>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</si>
  <si>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</si>
  <si>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</si>
  <si>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</si>
  <si>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</si>
  <si>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</si>
  <si>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</si>
  <si>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</si>
  <si>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</si>
  <si>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</si>
  <si>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</si>
  <si>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</si>
  <si>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</si>
  <si>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</si>
  <si>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</si>
  <si>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</si>
  <si>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</si>
  <si>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</si>
  <si>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</si>
  <si>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</si>
  <si>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</si>
  <si>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</si>
  <si>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</si>
  <si>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</si>
  <si>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</si>
  <si>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</si>
  <si>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</si>
  <si>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</si>
  <si>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</si>
  <si>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</si>
  <si>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</si>
  <si>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</si>
  <si>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</si>
  <si>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</si>
  <si>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</si>
  <si>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</si>
  <si>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</si>
  <si>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</si>
  <si>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</si>
  <si>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</si>
  <si>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</si>
  <si>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</si>
  <si>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</si>
  <si>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</si>
  <si>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</si>
  <si>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</si>
  <si>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</si>
  <si>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</si>
  <si>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</si>
  <si>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</si>
  <si>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</si>
  <si>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</si>
  <si>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</si>
  <si>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</si>
  <si>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</si>
  <si>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</si>
  <si>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</si>
  <si>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</si>
  <si>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</si>
  <si>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</si>
  <si>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</si>
  <si>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</si>
  <si>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</si>
  <si>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</si>
  <si>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</si>
  <si>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</si>
  <si>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</si>
  <si>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</si>
  <si>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</si>
  <si>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</si>
  <si>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</si>
  <si>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</si>
  <si>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</si>
  <si>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</si>
  <si>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</si>
  <si>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</si>
  <si>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</si>
  <si>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</si>
  <si>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</si>
  <si>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</si>
  <si>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</si>
  <si>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</si>
  <si>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</si>
  <si>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</si>
  <si>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</si>
  <si>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</si>
  <si>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</si>
  <si>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</si>
  <si>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</si>
  <si>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</si>
  <si>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</si>
  <si>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</si>
  <si>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</si>
  <si>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</si>
  <si>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</si>
  <si>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</si>
  <si>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</si>
  <si>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</si>
  <si>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</si>
  <si>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</si>
  <si>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</si>
  <si>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</si>
  <si>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</si>
  <si>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</si>
  <si>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</si>
  <si>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</si>
  <si>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</si>
  <si>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</si>
  <si>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</si>
  <si>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</si>
  <si>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</si>
  <si>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</si>
  <si>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</si>
  <si>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</si>
  <si>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</si>
  <si>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</si>
  <si>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</si>
  <si>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</si>
  <si>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</si>
  <si>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</si>
  <si>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</si>
  <si>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</si>
  <si>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</si>
  <si>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</si>
  <si>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</si>
  <si>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</si>
  <si>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</si>
  <si>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</si>
  <si>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</si>
  <si>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</si>
  <si>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</si>
  <si>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</si>
  <si>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</si>
  <si>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</si>
  <si>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</si>
  <si>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</si>
  <si>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</si>
  <si>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</si>
  <si>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</si>
  <si>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</si>
  <si>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</si>
  <si>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</si>
  <si>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</si>
  <si>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</si>
  <si>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</si>
  <si>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</si>
  <si>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</si>
  <si>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</si>
  <si>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</si>
  <si>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</si>
  <si>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</si>
  <si>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</si>
  <si>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</si>
  <si>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</si>
  <si>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</si>
  <si>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</si>
  <si>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</si>
  <si>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</si>
  <si>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</si>
  <si>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</si>
  <si>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</si>
  <si>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</si>
  <si>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</si>
  <si>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</si>
  <si>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</si>
  <si>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</si>
  <si>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</si>
  <si>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</si>
  <si>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</si>
  <si>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</si>
  <si>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</si>
  <si>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</si>
  <si>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</si>
  <si>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</si>
  <si>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</si>
  <si>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</si>
  <si>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</si>
  <si>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</si>
  <si>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</si>
  <si>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</si>
  <si>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</si>
  <si>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</si>
  <si>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</si>
  <si>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</si>
  <si>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</si>
  <si>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</si>
  <si>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</si>
  <si>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</si>
  <si>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</si>
  <si>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</si>
  <si>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</si>
  <si>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</si>
  <si>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</si>
  <si>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</si>
  <si>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</si>
  <si>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</si>
  <si>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</si>
  <si>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</si>
  <si>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</si>
  <si>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</si>
  <si>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</si>
  <si>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</si>
  <si>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</si>
  <si>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</si>
  <si>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</si>
  <si>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</si>
  <si>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</si>
  <si>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</si>
  <si>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</si>
  <si>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</si>
  <si>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</si>
  <si>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</si>
  <si>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</si>
  <si>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</si>
  <si>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</si>
  <si>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</si>
  <si>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</si>
  <si>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</si>
  <si>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</si>
  <si>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</si>
  <si>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</si>
  <si>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</si>
  <si>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</si>
  <si>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</si>
  <si>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</si>
  <si>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</si>
  <si>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</si>
  <si>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</si>
  <si>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</si>
  <si>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</si>
  <si>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</si>
  <si>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</si>
  <si>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</si>
  <si>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</si>
  <si>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</si>
  <si>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</si>
  <si>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</si>
  <si>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</si>
  <si>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</si>
  <si>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</si>
  <si>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</si>
  <si>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</si>
  <si>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</si>
  <si>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</si>
  <si>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</si>
  <si>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</si>
  <si>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</si>
  <si>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</si>
  <si>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</si>
  <si>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</si>
  <si>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</si>
  <si>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</si>
  <si>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</si>
  <si>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</si>
  <si>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</si>
  <si>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</si>
  <si>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</si>
  <si>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</si>
  <si>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</si>
  <si>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</si>
  <si>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</si>
  <si>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</si>
  <si>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</si>
  <si>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</si>
  <si>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</si>
  <si>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</si>
  <si>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</si>
  <si>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</si>
  <si>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</si>
  <si>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</si>
  <si>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</si>
  <si>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</si>
  <si>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</si>
  <si>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</si>
  <si>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</si>
  <si>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</si>
  <si>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</si>
  <si>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</si>
  <si>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</si>
  <si>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</si>
  <si>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</si>
  <si>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</si>
  <si>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</si>
  <si>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</si>
  <si>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</si>
  <si>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</si>
  <si>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</si>
  <si>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</si>
  <si>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</si>
  <si>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</si>
  <si>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</si>
  <si>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</si>
  <si>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</si>
  <si>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</si>
  <si>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</si>
  <si>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</si>
  <si>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</si>
  <si>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</si>
  <si>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</si>
  <si>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</si>
  <si>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</si>
  <si>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</si>
  <si>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</si>
  <si>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</si>
  <si>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</si>
  <si>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</si>
  <si>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</si>
  <si>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</si>
  <si>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</si>
  <si>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</si>
  <si>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</si>
  <si>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</si>
  <si>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</si>
  <si>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</si>
  <si>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</si>
  <si>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</si>
  <si>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</si>
  <si>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</si>
  <si>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</si>
  <si>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</si>
  <si>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</si>
  <si>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</si>
  <si>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</si>
  <si>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</si>
  <si>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</si>
  <si>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</si>
  <si>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</si>
  <si>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</si>
  <si>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</si>
  <si>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</si>
  <si>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</si>
  <si>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</si>
  <si>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</si>
  <si>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</si>
  <si>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</si>
  <si>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</si>
  <si>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</si>
  <si>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</si>
  <si>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</si>
  <si>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</si>
  <si>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</si>
  <si>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</si>
  <si>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</si>
  <si>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</si>
  <si>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</si>
  <si>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</si>
  <si>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</si>
  <si>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</si>
  <si>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</si>
  <si>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</si>
  <si>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</si>
  <si>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</si>
  <si>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</si>
  <si>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</si>
  <si>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</si>
  <si>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</si>
  <si>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</si>
  <si>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</si>
  <si>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</si>
  <si>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</si>
  <si>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</si>
  <si>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</si>
  <si>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</si>
  <si>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</si>
  <si>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</si>
  <si>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</si>
  <si>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</si>
  <si>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</si>
  <si>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</si>
  <si>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</si>
  <si>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</si>
  <si>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</si>
  <si>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</si>
  <si>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</si>
  <si>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</si>
  <si>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</si>
  <si>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</si>
  <si>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</si>
  <si>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</si>
  <si>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</si>
  <si>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</si>
  <si>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</si>
  <si>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</si>
  <si>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</si>
  <si>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</si>
  <si>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</si>
  <si>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</si>
  <si>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</si>
  <si>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</si>
  <si>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</si>
  <si>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</si>
  <si>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</si>
  <si>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</si>
  <si>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</si>
  <si>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</si>
  <si>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</si>
  <si>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</si>
  <si>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</si>
  <si>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</si>
  <si>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</si>
  <si>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</si>
  <si>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</si>
  <si>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</si>
  <si>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</si>
  <si>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</si>
  <si>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</si>
  <si>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</si>
  <si>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</si>
  <si>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</si>
  <si>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</si>
  <si>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</si>
  <si>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</si>
  <si>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</si>
  <si>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</si>
  <si>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</si>
  <si>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</si>
  <si>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</si>
  <si>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</si>
  <si>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</si>
  <si>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</si>
  <si>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</si>
  <si>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</si>
  <si>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</si>
  <si>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</si>
  <si>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</si>
  <si>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</si>
  <si>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</si>
  <si>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</si>
  <si>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</si>
  <si>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</si>
  <si>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</si>
  <si>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</si>
  <si>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</si>
  <si>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</si>
  <si>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</si>
  <si>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</si>
  <si>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</si>
  <si>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</si>
  <si>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</si>
  <si>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</si>
  <si>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</si>
  <si>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</si>
  <si>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</si>
  <si>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</si>
  <si>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</si>
  <si>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</si>
  <si>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</si>
  <si>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</si>
  <si>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</si>
  <si>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</si>
  <si>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</si>
  <si>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</si>
  <si>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</si>
  <si>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</si>
  <si>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</si>
  <si>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</si>
  <si>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</si>
  <si>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</si>
  <si>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</si>
  <si>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</si>
  <si>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</si>
  <si>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</si>
  <si>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</si>
  <si>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</si>
  <si>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</si>
  <si>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</si>
  <si>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</si>
  <si>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</si>
  <si>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</si>
  <si>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</si>
  <si>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</si>
  <si>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</si>
  <si>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</si>
  <si>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</si>
  <si>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</si>
  <si>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</si>
  <si>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</si>
  <si>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</si>
  <si>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</si>
  <si>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</si>
  <si>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</si>
  <si>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</si>
  <si>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</si>
  <si>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</si>
  <si>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</si>
  <si>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</si>
  <si>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</si>
  <si>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</si>
  <si>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</si>
  <si>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</si>
  <si>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</si>
  <si>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</si>
  <si>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</si>
  <si>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</si>
  <si>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</si>
  <si>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</si>
  <si>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</si>
  <si>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</si>
  <si>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</si>
  <si>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</si>
  <si>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</si>
  <si>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</si>
  <si>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</si>
  <si>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</si>
  <si>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</si>
  <si>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</si>
  <si>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</si>
  <si>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</si>
  <si>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</si>
  <si>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</si>
  <si>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</si>
  <si>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</si>
  <si>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</si>
  <si>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</si>
  <si>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</si>
  <si>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</si>
  <si>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</si>
  <si>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</si>
  <si>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</si>
  <si>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</si>
  <si>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</si>
  <si>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</si>
  <si>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</si>
  <si>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</si>
  <si>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</si>
  <si>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</si>
  <si>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</si>
  <si>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</si>
  <si>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</si>
  <si>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</si>
  <si>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</si>
  <si>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</si>
  <si>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</si>
  <si>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</si>
  <si>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</si>
  <si>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</si>
  <si>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</si>
  <si>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</si>
  <si>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</si>
  <si>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</si>
  <si>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</si>
  <si>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</si>
  <si>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</si>
  <si>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</si>
  <si>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</si>
  <si>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</si>
  <si>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</si>
  <si>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</si>
  <si>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</si>
  <si>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</si>
  <si>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</si>
  <si>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</si>
  <si>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</si>
  <si>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</si>
  <si>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</si>
  <si>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</si>
  <si>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</si>
  <si>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</si>
  <si>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</si>
  <si>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</si>
  <si>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</si>
  <si>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</si>
  <si>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</si>
  <si>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</si>
  <si>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</si>
  <si>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</si>
  <si>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</si>
  <si>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</si>
  <si>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</si>
  <si>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</si>
  <si>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</si>
  <si>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</si>
  <si>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</si>
  <si>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</si>
  <si>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</si>
  <si>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</si>
  <si>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</si>
  <si>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</si>
  <si>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</si>
  <si>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</si>
  <si>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</si>
  <si>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</si>
  <si>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</si>
  <si>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</si>
  <si>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</si>
  <si>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</si>
  <si>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</si>
  <si>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</si>
  <si>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</si>
  <si>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</si>
  <si>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</si>
  <si>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</si>
  <si>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</si>
  <si>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</si>
  <si>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</si>
  <si>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</si>
  <si>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</si>
  <si>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</si>
  <si>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</si>
  <si>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</si>
  <si>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</si>
  <si>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</si>
  <si>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</si>
  <si>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</si>
  <si>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</si>
  <si>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</si>
  <si>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</si>
  <si>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</si>
  <si>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</si>
  <si>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</si>
  <si>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</si>
  <si>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</si>
  <si>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</si>
  <si>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</si>
  <si>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</si>
  <si>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</si>
  <si>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</si>
  <si>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</si>
  <si>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</si>
  <si>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</si>
  <si>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</si>
  <si>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</si>
  <si>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</si>
  <si>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</si>
  <si>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</si>
  <si>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</si>
  <si>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</si>
  <si>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</si>
  <si>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</si>
  <si>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</si>
  <si>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</si>
  <si>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</si>
  <si>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</si>
  <si>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</si>
  <si>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</si>
  <si>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</si>
  <si>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</si>
  <si>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</si>
  <si>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</si>
  <si>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</si>
  <si>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</si>
  <si>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</si>
  <si>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</si>
  <si>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</si>
  <si>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</si>
  <si>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</si>
  <si>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</si>
  <si>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</si>
  <si>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</si>
  <si>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</si>
  <si>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</si>
  <si>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</si>
  <si>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</si>
  <si>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</si>
  <si>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</si>
  <si>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</si>
  <si>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</si>
  <si>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</si>
  <si>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</si>
  <si>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</si>
  <si>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</si>
  <si>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</si>
  <si>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</si>
  <si>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</si>
  <si>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</si>
  <si>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</si>
  <si>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</si>
  <si>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</si>
  <si>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</si>
  <si>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</si>
  <si>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</si>
  <si>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</si>
  <si>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</si>
  <si>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</si>
  <si>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</si>
  <si>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</si>
  <si>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</si>
  <si>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</si>
  <si>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</si>
  <si>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</si>
  <si>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</si>
  <si>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</si>
  <si>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</si>
  <si>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</si>
  <si>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</si>
  <si>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</si>
  <si>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</si>
  <si>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</si>
  <si>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</si>
  <si>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</si>
  <si>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</si>
  <si>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</si>
  <si>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</si>
  <si>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</si>
  <si>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</si>
  <si>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</si>
  <si>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</si>
  <si>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</si>
  <si>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</si>
  <si>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</si>
  <si>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</si>
  <si>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</si>
  <si>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</si>
  <si>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</si>
  <si>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</si>
  <si>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</si>
  <si>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</si>
  <si>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</si>
  <si>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</si>
  <si>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</si>
  <si>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</si>
  <si>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</si>
  <si>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</si>
  <si>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</si>
  <si>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</si>
  <si>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</si>
  <si>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</si>
  <si>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</si>
  <si>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</si>
  <si>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</si>
  <si>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</si>
  <si>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</si>
  <si>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</si>
  <si>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</si>
  <si>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</si>
  <si>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</si>
  <si>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</si>
  <si>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</si>
  <si>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</si>
  <si>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</si>
  <si>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</si>
  <si>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</si>
  <si>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</si>
  <si>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</si>
  <si>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</si>
  <si>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</si>
  <si>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</si>
  <si>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</si>
  <si>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</si>
  <si>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</si>
  <si>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</si>
  <si>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</si>
  <si>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</si>
  <si>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</si>
  <si>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</si>
  <si>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</si>
  <si>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</si>
  <si>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</si>
  <si>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</si>
  <si>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</si>
  <si>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</si>
  <si>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</si>
  <si>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</si>
  <si>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</si>
  <si>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</si>
  <si>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</si>
  <si>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</si>
  <si>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</si>
  <si>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</si>
  <si>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</si>
  <si>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</si>
  <si>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</si>
  <si>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</si>
  <si>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</si>
  <si>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</si>
  <si>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</si>
  <si>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</si>
  <si>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</si>
  <si>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</si>
  <si>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</si>
  <si>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</si>
  <si>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</si>
  <si>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</si>
  <si>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</si>
  <si>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</si>
  <si>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</si>
  <si>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</si>
  <si>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</si>
  <si>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</si>
  <si>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</si>
  <si>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</si>
  <si>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</si>
  <si>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</si>
  <si>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</si>
  <si>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</si>
  <si>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</si>
  <si>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</si>
  <si>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</si>
  <si>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</si>
  <si>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</si>
  <si>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</si>
  <si>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</si>
  <si>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</si>
  <si>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</si>
  <si>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</si>
  <si>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</si>
  <si>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</si>
  <si>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</si>
  <si>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</si>
  <si>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</si>
  <si>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</si>
  <si>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</si>
  <si>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</si>
  <si>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</si>
  <si>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</si>
  <si>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</si>
  <si>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</si>
  <si>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</si>
  <si>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</si>
  <si>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</si>
  <si>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</si>
  <si>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</si>
  <si>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</si>
  <si>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</si>
  <si>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</si>
  <si>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</si>
  <si>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</si>
  <si>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</si>
  <si>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</si>
  <si>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</si>
  <si>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</si>
  <si>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</si>
  <si>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</si>
  <si>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</si>
  <si>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</si>
  <si>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</si>
  <si>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</si>
  <si>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</si>
  <si>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</si>
  <si>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</si>
  <si>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</si>
  <si>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</si>
  <si>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</si>
  <si>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</si>
  <si>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</si>
  <si>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</si>
  <si>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</si>
  <si>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</si>
  <si>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</si>
  <si>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</si>
  <si>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</si>
  <si>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</si>
  <si>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</si>
  <si>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</si>
  <si>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</si>
  <si>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</si>
  <si>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</si>
  <si>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</si>
  <si>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</si>
  <si>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</si>
  <si>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</si>
  <si>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</si>
  <si>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</si>
  <si>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</si>
  <si>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</si>
  <si>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</si>
  <si>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</si>
  <si>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</si>
  <si>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</si>
  <si>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</si>
  <si>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</si>
  <si>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</si>
  <si>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</si>
  <si>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</si>
  <si>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</si>
  <si>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</si>
  <si>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</si>
  <si>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</si>
  <si>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</si>
  <si>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</si>
  <si>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</si>
  <si>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</si>
  <si>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</si>
  <si>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</si>
  <si>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</si>
  <si>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</si>
  <si>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</si>
  <si>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</si>
  <si>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</si>
  <si>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</si>
  <si>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</si>
  <si>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</si>
  <si>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</si>
  <si>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</si>
  <si>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</si>
  <si>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</si>
  <si>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</si>
  <si>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</si>
  <si>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</si>
  <si>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</si>
  <si>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</si>
  <si>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</si>
  <si>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</si>
  <si>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</si>
  <si>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</si>
  <si>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</si>
  <si>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</si>
  <si>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</si>
  <si>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</si>
  <si>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</si>
  <si>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</si>
  <si>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</si>
  <si>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</si>
  <si>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</si>
  <si>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</si>
  <si>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</si>
  <si>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</si>
  <si>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</si>
  <si>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</si>
  <si>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</si>
  <si>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</si>
  <si>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</si>
  <si>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</si>
  <si>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</si>
  <si>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</si>
  <si>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</si>
  <si>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</si>
  <si>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</si>
  <si>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</si>
  <si>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</si>
  <si>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</si>
  <si>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</si>
  <si>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</si>
  <si>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</si>
  <si>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</si>
  <si>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</si>
  <si>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</si>
  <si>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</si>
  <si>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</si>
  <si>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</si>
  <si>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</si>
  <si>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</si>
  <si>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</si>
  <si>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</si>
  <si>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</si>
  <si>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</si>
  <si>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</si>
  <si>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</si>
  <si>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</si>
  <si>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</si>
  <si>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</si>
  <si>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</si>
  <si>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</si>
  <si>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</si>
  <si>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</si>
  <si>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</si>
  <si>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</si>
  <si>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</si>
  <si>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</si>
  <si>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</si>
  <si>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</si>
  <si>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</si>
  <si>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</si>
  <si>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</si>
  <si>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</si>
  <si>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</si>
  <si>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</si>
  <si>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</si>
  <si>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</si>
  <si>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</si>
  <si>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</si>
  <si>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</si>
  <si>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</si>
  <si>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</si>
  <si>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</si>
  <si>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</si>
  <si>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</si>
  <si>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</si>
  <si>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</si>
  <si>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</si>
  <si>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</si>
  <si>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</si>
  <si>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</si>
  <si>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</si>
  <si>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</si>
  <si>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</si>
  <si>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</si>
  <si>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</si>
  <si>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</si>
  <si>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</si>
  <si>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</si>
  <si>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</si>
  <si>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</si>
  <si>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</si>
  <si>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</si>
  <si>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</si>
  <si>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</si>
  <si>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</si>
  <si>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</si>
  <si>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</si>
  <si>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</si>
  <si>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</si>
  <si>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</si>
  <si>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</si>
  <si>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</si>
  <si>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</si>
  <si>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</si>
  <si>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</si>
  <si>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</si>
  <si>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</si>
  <si>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</si>
  <si>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</si>
  <si>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</si>
  <si>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</si>
  <si>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</si>
  <si>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</si>
  <si>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</si>
  <si>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</si>
  <si>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</si>
  <si>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</si>
  <si>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</si>
  <si>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</si>
  <si>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</si>
  <si>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</si>
  <si>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</si>
  <si>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</si>
  <si>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</si>
  <si>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</si>
  <si>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</si>
  <si>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</si>
  <si>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</si>
  <si>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</si>
  <si>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</si>
  <si>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</si>
  <si>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</si>
  <si>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</si>
  <si>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</si>
  <si>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</si>
  <si>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</si>
  <si>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</si>
  <si>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</si>
  <si>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</si>
  <si>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</si>
  <si>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</si>
  <si>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</si>
  <si>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</si>
  <si>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</si>
  <si>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</si>
  <si>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</si>
  <si>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</si>
  <si>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</si>
  <si>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</si>
  <si>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</si>
  <si>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</si>
  <si>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</si>
  <si>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</si>
  <si>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</si>
  <si>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</si>
  <si>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</si>
  <si>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</si>
  <si>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</si>
  <si>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</si>
  <si>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</si>
  <si>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</si>
  <si>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</si>
  <si>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</si>
  <si>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</si>
  <si>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</si>
  <si>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</si>
  <si>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</si>
  <si>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</si>
  <si>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</si>
  <si>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</si>
  <si>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</si>
  <si>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</si>
  <si>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</si>
  <si>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</si>
  <si>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</si>
  <si>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</si>
  <si>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</si>
  <si>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</si>
  <si>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</si>
  <si>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</si>
  <si>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</si>
  <si>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</si>
  <si>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</si>
  <si>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</si>
  <si>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</si>
  <si>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</si>
  <si>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</si>
  <si>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</si>
  <si>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</si>
  <si>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</si>
  <si>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</si>
  <si>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</si>
  <si>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</si>
  <si>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</si>
  <si>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</si>
  <si>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</si>
  <si>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</si>
  <si>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</si>
  <si>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</si>
  <si>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</si>
  <si>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</si>
  <si>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</si>
  <si>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</si>
  <si>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</si>
  <si>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</si>
  <si>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</si>
  <si>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</si>
  <si>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</si>
  <si>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</si>
  <si>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</si>
  <si>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</si>
  <si>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</si>
  <si>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</si>
  <si>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</si>
  <si>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</si>
  <si>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</si>
  <si>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</si>
  <si>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</si>
  <si>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</si>
  <si>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</si>
  <si>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</si>
  <si>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</si>
  <si>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</si>
  <si>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</si>
  <si>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</si>
  <si>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</si>
  <si>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</si>
  <si>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</si>
  <si>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</si>
  <si>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</si>
  <si>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</si>
  <si>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</si>
  <si>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</si>
  <si>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</si>
  <si>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</si>
  <si>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</si>
  <si>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</si>
  <si>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</si>
  <si>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</si>
  <si>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</si>
  <si>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</si>
  <si>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</si>
  <si>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</si>
  <si>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</si>
  <si>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</si>
  <si>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</si>
  <si>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</si>
  <si>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</si>
  <si>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</si>
  <si>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</si>
  <si>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</si>
  <si>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</si>
  <si>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</si>
  <si>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</si>
  <si>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</si>
  <si>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</si>
  <si>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</si>
  <si>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</si>
  <si>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</si>
  <si>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</si>
  <si>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</si>
  <si>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</si>
  <si>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</si>
  <si>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</si>
  <si>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</si>
  <si>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</si>
  <si>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</si>
  <si>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</si>
  <si>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</si>
  <si>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</si>
  <si>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</si>
  <si>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</si>
  <si>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</si>
  <si>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</si>
  <si>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</si>
  <si>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</si>
  <si>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</si>
  <si>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</si>
  <si>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</si>
  <si>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</si>
  <si>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</si>
  <si>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</si>
  <si>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</si>
  <si>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</si>
  <si>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</si>
  <si>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</si>
  <si>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</si>
  <si>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</si>
  <si>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</si>
  <si>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</si>
  <si>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</si>
  <si>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</si>
  <si>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</si>
  <si>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</si>
  <si>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</si>
  <si>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</si>
  <si>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</si>
  <si>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</si>
  <si>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</si>
  <si>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</si>
  <si>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</si>
  <si>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</si>
  <si>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</si>
  <si>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</si>
  <si>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</si>
  <si>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</si>
  <si>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</si>
  <si>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</si>
  <si>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</si>
  <si>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</si>
  <si>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</si>
  <si>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</si>
  <si>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</si>
  <si>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</si>
  <si>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</si>
  <si>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</si>
  <si>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</si>
  <si>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</si>
  <si>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</si>
  <si>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</si>
  <si>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</si>
  <si>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</si>
  <si>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</si>
  <si>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</si>
  <si>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</si>
  <si>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</si>
  <si>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</si>
  <si>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</si>
  <si>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</si>
  <si>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</si>
  <si>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</si>
  <si>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</si>
  <si>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</si>
  <si>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</si>
  <si>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</si>
  <si>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</si>
  <si>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</si>
  <si>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</si>
  <si>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</si>
  <si>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</si>
  <si>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</si>
  <si>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</si>
  <si>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</si>
  <si>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</si>
  <si>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</si>
  <si>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</si>
  <si>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</si>
  <si>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</si>
  <si>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</si>
  <si>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</si>
  <si>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</si>
  <si>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</si>
  <si>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</si>
  <si>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</si>
  <si>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</si>
  <si>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</si>
  <si>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</si>
  <si>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</si>
  <si>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</si>
  <si>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</si>
  <si>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</si>
  <si>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</si>
  <si>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</si>
  <si>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</si>
  <si>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</si>
  <si>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</si>
  <si>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</si>
  <si>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</si>
  <si>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</si>
  <si>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</si>
  <si>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</si>
  <si>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</si>
  <si>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</si>
  <si>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</si>
  <si>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</si>
  <si>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</si>
  <si>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</si>
  <si>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</si>
  <si>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</si>
  <si>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</si>
  <si>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</si>
  <si>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</si>
  <si>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</si>
  <si>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</si>
  <si>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</si>
  <si>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</si>
  <si>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</si>
  <si>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</si>
  <si>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</si>
  <si>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</si>
  <si>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</si>
  <si>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</si>
  <si>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</si>
  <si>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</si>
  <si>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</si>
  <si>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</si>
  <si>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</si>
  <si>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</si>
  <si>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</si>
  <si>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</si>
  <si>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</si>
  <si>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</si>
  <si>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</si>
  <si>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</si>
  <si>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</si>
  <si>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</si>
  <si>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</si>
  <si>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</si>
  <si>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</si>
  <si>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</si>
  <si>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</si>
  <si>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</si>
  <si>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</si>
  <si>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</si>
  <si>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</si>
  <si>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</si>
  <si>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</si>
  <si>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</si>
  <si>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</si>
  <si>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</si>
  <si>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</si>
  <si>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</si>
  <si>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</si>
  <si>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</si>
  <si>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</si>
  <si>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</si>
  <si>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</si>
  <si>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</si>
  <si>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</si>
  <si>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</si>
  <si>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</si>
  <si>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</si>
  <si>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</si>
  <si>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</si>
  <si>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</si>
  <si>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</si>
  <si>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</si>
  <si>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</si>
  <si>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</si>
  <si>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</si>
  <si>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</si>
  <si>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</si>
  <si>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</si>
  <si>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</si>
  <si>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</si>
  <si>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</si>
  <si>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</si>
  <si>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</si>
  <si>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</si>
  <si>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</si>
  <si>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</si>
  <si>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</si>
  <si>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</si>
  <si>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</si>
  <si>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</si>
  <si>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</si>
  <si>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</si>
  <si>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</si>
  <si>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</si>
  <si>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</si>
  <si>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</si>
  <si>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</si>
  <si>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</si>
  <si>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</si>
  <si>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</si>
  <si>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</si>
  <si>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</si>
  <si>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</si>
  <si>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</si>
  <si>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</si>
  <si>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</si>
  <si>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</si>
  <si>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</si>
  <si>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</si>
  <si>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</si>
  <si>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</si>
  <si>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</si>
  <si>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</si>
  <si>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</si>
  <si>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</si>
  <si>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</si>
  <si>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</si>
  <si>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</si>
  <si>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</si>
  <si>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</si>
  <si>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</si>
  <si>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</si>
  <si>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</si>
  <si>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</si>
  <si>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</si>
  <si>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</si>
  <si>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</si>
  <si>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</si>
  <si>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</si>
  <si>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</si>
  <si>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</si>
  <si>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</si>
  <si>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</si>
  <si>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</si>
  <si>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</si>
  <si>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</si>
  <si>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</si>
  <si>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</si>
  <si>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</si>
  <si>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</si>
  <si>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</si>
  <si>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</si>
  <si>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</si>
  <si>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</si>
  <si>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</si>
  <si>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</si>
  <si>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</si>
  <si>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</si>
  <si>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</si>
  <si>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</si>
  <si>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</si>
  <si>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</si>
  <si>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</si>
  <si>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</si>
  <si>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</si>
  <si>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</si>
  <si>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</si>
  <si>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</si>
  <si>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</si>
  <si>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</si>
  <si>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</si>
  <si>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</si>
  <si>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</si>
  <si>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</si>
  <si>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</si>
  <si>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</si>
  <si>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</si>
  <si>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</si>
  <si>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</si>
  <si>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</si>
  <si>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</si>
  <si>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</si>
  <si>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</si>
  <si>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</si>
  <si>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</si>
  <si>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</si>
  <si>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</si>
  <si>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</si>
  <si>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</si>
  <si>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</si>
  <si>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</si>
  <si>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</si>
  <si>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</si>
  <si>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</si>
  <si>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</si>
  <si>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</si>
  <si>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</si>
  <si>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</si>
  <si>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</si>
  <si>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</si>
  <si>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</si>
  <si>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</si>
  <si>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</si>
  <si>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</si>
  <si>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</si>
  <si>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</si>
  <si>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</si>
  <si>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</si>
  <si>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</si>
  <si>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</si>
  <si>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</si>
  <si>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</si>
  <si>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</si>
  <si>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</si>
  <si>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</si>
  <si>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</si>
  <si>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</si>
  <si>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</si>
  <si>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</si>
  <si>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</si>
  <si>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</si>
  <si>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</si>
  <si>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</si>
  <si>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</si>
  <si>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</si>
  <si>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</si>
  <si>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</si>
  <si>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</si>
  <si>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</si>
  <si>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</si>
  <si>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</si>
  <si>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</si>
  <si>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</si>
  <si>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</si>
  <si>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</si>
  <si>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</si>
  <si>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</si>
  <si>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</si>
  <si>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</si>
  <si>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</si>
  <si>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</si>
  <si>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</si>
  <si>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</si>
  <si>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</si>
  <si>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</si>
  <si>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</si>
  <si>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</si>
  <si>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</si>
  <si>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</si>
  <si>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</si>
  <si>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</si>
  <si>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</si>
  <si>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</si>
  <si>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</si>
  <si>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</si>
  <si>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</si>
  <si>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</si>
  <si>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</si>
  <si>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</si>
  <si>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</si>
  <si>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</si>
  <si>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</si>
  <si>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</si>
  <si>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</si>
  <si>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</si>
  <si>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</si>
  <si>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</si>
  <si>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</si>
  <si>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</si>
  <si>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</si>
  <si>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</si>
  <si>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</si>
  <si>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</si>
  <si>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</si>
  <si>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</si>
  <si>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</si>
  <si>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</si>
  <si>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</si>
  <si>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</si>
  <si>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</si>
  <si>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</si>
  <si>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</si>
  <si>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</si>
  <si>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</si>
  <si>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</si>
  <si>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</si>
  <si>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</si>
  <si>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</si>
  <si>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</si>
  <si>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</si>
  <si>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</si>
  <si>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</si>
  <si>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</si>
  <si>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</si>
  <si>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</si>
  <si>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</si>
  <si>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</si>
  <si>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</si>
  <si>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</si>
  <si>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</si>
  <si>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</si>
  <si>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</si>
  <si>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</si>
  <si>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</si>
  <si>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</si>
  <si>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</si>
  <si>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</si>
  <si>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</si>
  <si>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</si>
  <si>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</si>
  <si>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</si>
  <si>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</si>
  <si>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</si>
  <si>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</si>
  <si>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</si>
  <si>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</si>
  <si>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</si>
  <si>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</si>
  <si>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</si>
  <si>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</si>
  <si>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</si>
  <si>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</si>
  <si>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</si>
  <si>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</si>
  <si>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</si>
  <si>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</si>
  <si>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</si>
  <si>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</si>
  <si>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</si>
  <si>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</si>
  <si>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</si>
  <si>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</si>
  <si>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</si>
  <si>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</si>
  <si>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</si>
  <si>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</si>
  <si>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</si>
  <si>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</si>
  <si>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</si>
  <si>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</si>
  <si>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</si>
  <si>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</si>
  <si>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</si>
  <si>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</si>
  <si>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</si>
  <si>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</si>
  <si>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</si>
  <si>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</si>
  <si>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</si>
  <si>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</si>
  <si>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</si>
  <si>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</si>
  <si>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</si>
  <si>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</si>
  <si>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</si>
  <si>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</si>
  <si>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</si>
  <si>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</si>
  <si>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</si>
  <si>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</si>
  <si>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</si>
  <si>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</si>
  <si>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</si>
  <si>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</si>
  <si>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</si>
  <si>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</si>
  <si>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</si>
  <si>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</si>
  <si>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</si>
  <si>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</si>
  <si>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</si>
  <si>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</si>
  <si>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</si>
  <si>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</si>
  <si>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</si>
  <si>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</si>
  <si>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</si>
  <si>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</si>
  <si>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</si>
  <si>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</si>
  <si>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</si>
  <si>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</si>
  <si>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</si>
  <si>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</si>
  <si>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</si>
  <si>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</si>
  <si>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</si>
  <si>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</si>
  <si>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</si>
  <si>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</si>
  <si>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</si>
  <si>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</si>
  <si>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</si>
  <si>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</si>
  <si>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</si>
  <si>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</si>
  <si>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</si>
  <si>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</si>
  <si>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</si>
  <si>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</si>
  <si>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</si>
  <si>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</si>
  <si>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</si>
  <si>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</si>
  <si>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</si>
  <si>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</si>
  <si>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</si>
  <si>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</si>
  <si>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</si>
  <si>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</si>
  <si>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</si>
  <si>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</si>
  <si>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</si>
  <si>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</si>
  <si>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</si>
  <si>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</si>
  <si>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</si>
  <si>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</si>
  <si>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</si>
  <si>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</si>
  <si>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</si>
  <si>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</si>
  <si>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</si>
  <si>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</si>
  <si>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</si>
  <si>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</si>
  <si>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</si>
  <si>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</si>
  <si>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</si>
  <si>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</si>
  <si>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</si>
  <si>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</si>
  <si>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</si>
  <si>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</si>
  <si>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</si>
  <si>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</si>
  <si>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</si>
  <si>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</si>
  <si>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</si>
  <si>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</si>
  <si>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</si>
  <si>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</si>
  <si>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</si>
  <si>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</si>
  <si>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</si>
  <si>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</si>
  <si>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</si>
  <si>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</si>
  <si>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</si>
  <si>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</si>
  <si>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</si>
  <si>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</si>
  <si>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</si>
  <si>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</si>
  <si>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</si>
  <si>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</si>
  <si>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</si>
  <si>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</si>
  <si>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</si>
  <si>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</si>
  <si>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</si>
  <si>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</si>
  <si>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</si>
  <si>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</si>
  <si>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</si>
  <si>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</si>
  <si>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</si>
  <si>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</si>
  <si>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</si>
  <si>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</si>
  <si>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</si>
  <si>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</si>
  <si>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</si>
  <si>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</si>
  <si>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</si>
  <si>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</si>
  <si>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</si>
  <si>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</si>
  <si>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</si>
  <si>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</si>
  <si>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</si>
  <si>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</si>
  <si>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</si>
  <si>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</si>
  <si>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</si>
  <si>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</si>
  <si>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</si>
  <si>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</si>
  <si>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</si>
  <si>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</si>
  <si>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</si>
  <si>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</si>
  <si>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</si>
  <si>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</si>
  <si>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</si>
  <si>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</si>
  <si>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</si>
  <si>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</si>
  <si>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</si>
  <si>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</si>
  <si>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</si>
  <si>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</si>
  <si>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</si>
  <si>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</si>
  <si>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</si>
  <si>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</si>
  <si>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</si>
  <si>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</si>
  <si>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</si>
  <si>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</si>
  <si>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</si>
  <si>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</si>
  <si>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</si>
  <si>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</si>
  <si>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</si>
  <si>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</si>
  <si>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</si>
  <si>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</si>
  <si>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</si>
  <si>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</si>
  <si>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</si>
  <si>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</si>
  <si>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</si>
  <si>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</si>
  <si>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</si>
  <si>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</si>
  <si>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</si>
  <si>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</si>
  <si>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</si>
  <si>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</si>
  <si>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</si>
  <si>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</si>
  <si>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</si>
  <si>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</si>
  <si>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</si>
  <si>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</si>
  <si>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</si>
  <si>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</si>
  <si>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</si>
  <si>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</si>
  <si>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</si>
  <si>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</si>
  <si>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</si>
  <si>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</si>
  <si>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</si>
  <si>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</si>
  <si>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</si>
  <si>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</si>
  <si>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</si>
  <si>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</si>
  <si>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</si>
  <si>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</si>
  <si>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</si>
  <si>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</si>
  <si>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</si>
  <si>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</si>
  <si>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</si>
  <si>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</si>
  <si>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</si>
  <si>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</si>
  <si>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</si>
  <si>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</si>
  <si>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</si>
  <si>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</si>
  <si>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</si>
  <si>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</si>
  <si>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</si>
  <si>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</si>
  <si>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</si>
  <si>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</si>
  <si>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</si>
  <si>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</si>
  <si>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</si>
  <si>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</si>
  <si>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</si>
  <si>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</si>
  <si>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</si>
  <si>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</si>
  <si>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</si>
  <si>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</si>
  <si>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</si>
  <si>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</si>
  <si>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</si>
  <si>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</si>
  <si>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</si>
  <si>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</si>
  <si>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</si>
  <si>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</si>
  <si>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</si>
  <si>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</si>
  <si>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</si>
  <si>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</si>
  <si>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</si>
  <si>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</si>
  <si>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</si>
  <si>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</si>
  <si>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</si>
  <si>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</si>
  <si>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</si>
  <si>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</si>
  <si>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</si>
  <si>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</si>
  <si>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</si>
  <si>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</si>
  <si>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</si>
  <si>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</si>
  <si>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</si>
  <si>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</si>
  <si>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</si>
  <si>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</si>
  <si>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</si>
  <si>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</si>
  <si>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</si>
  <si>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</si>
  <si>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</si>
  <si>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</si>
  <si>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</si>
  <si>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</si>
  <si>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</si>
  <si>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</si>
  <si>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</si>
  <si>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</si>
  <si>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</si>
  <si>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</si>
  <si>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</si>
  <si>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</si>
  <si>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</si>
  <si>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</si>
  <si>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</si>
  <si>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</si>
  <si>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</si>
  <si>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</si>
  <si>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</si>
  <si>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</si>
  <si>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</si>
  <si>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</si>
  <si>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</si>
  <si>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</si>
  <si>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</si>
  <si>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</si>
  <si>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</si>
  <si>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</si>
  <si>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</si>
  <si>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</si>
  <si>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</si>
  <si>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</si>
  <si>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</si>
  <si>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</si>
  <si>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</si>
  <si>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</si>
  <si>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</si>
  <si>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</si>
  <si>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</si>
  <si>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</si>
  <si>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</si>
  <si>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</si>
  <si>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</si>
  <si>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</si>
  <si>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</si>
  <si>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</si>
  <si>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</si>
  <si>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</si>
  <si>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</si>
  <si>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</si>
  <si>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</si>
  <si>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</si>
  <si>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</si>
  <si>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</si>
  <si>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</si>
  <si>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</si>
  <si>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</si>
  <si>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</si>
  <si>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</si>
  <si>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</si>
  <si>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</si>
  <si>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</si>
  <si>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</si>
  <si>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</si>
  <si>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</si>
  <si>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</si>
  <si>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</si>
  <si>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</si>
  <si>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</si>
  <si>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</si>
  <si>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</si>
  <si>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</si>
  <si>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</si>
  <si>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</si>
  <si>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</si>
  <si>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</si>
  <si>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</si>
  <si>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</si>
  <si>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</si>
  <si>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</si>
  <si>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</si>
  <si>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</si>
  <si>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</si>
  <si>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</si>
  <si>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</si>
  <si>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</si>
  <si>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</si>
  <si>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</si>
  <si>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</si>
  <si>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</si>
  <si>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</si>
  <si>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</si>
  <si>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</si>
  <si>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</si>
  <si>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</si>
  <si>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</si>
  <si>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</si>
  <si>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</si>
  <si>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</si>
  <si>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</si>
  <si>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</si>
  <si>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</si>
  <si>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</si>
  <si>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</si>
  <si>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</si>
  <si>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</si>
  <si>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</si>
  <si>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</si>
  <si>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</si>
  <si>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</si>
  <si>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</si>
  <si>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</si>
  <si>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</si>
  <si>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</si>
  <si>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</si>
  <si>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</si>
  <si>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</si>
  <si>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</si>
  <si>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</si>
  <si>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</si>
  <si>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</si>
  <si>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</si>
  <si>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</si>
  <si>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</si>
  <si>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</si>
  <si>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</si>
  <si>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</si>
  <si>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</si>
  <si>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</si>
  <si>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</si>
  <si>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</si>
  <si>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</si>
  <si>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</si>
  <si>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</si>
  <si>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</si>
  <si>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</si>
  <si>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</si>
  <si>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</si>
  <si>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</si>
  <si>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</si>
  <si>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</si>
  <si>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</si>
  <si>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</si>
  <si>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</si>
  <si>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</si>
  <si>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</si>
  <si>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</si>
  <si>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</si>
  <si>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</si>
  <si>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</si>
  <si>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</si>
  <si>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</si>
  <si>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</si>
  <si>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</si>
  <si>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</si>
  <si>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</si>
  <si>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</si>
  <si>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</si>
  <si>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</si>
  <si>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</si>
  <si>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</si>
  <si>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</si>
  <si>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</si>
  <si>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</si>
  <si>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</si>
  <si>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</si>
  <si>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</si>
  <si>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</si>
  <si>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</si>
  <si>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</si>
  <si>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</si>
  <si>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</si>
  <si>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</si>
  <si>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</si>
  <si>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</si>
  <si>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</si>
  <si>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</si>
  <si>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</si>
  <si>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</si>
  <si>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</si>
  <si>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</si>
  <si>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</si>
  <si>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</si>
  <si>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</si>
  <si>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</si>
  <si>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</si>
  <si>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</si>
  <si>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</si>
  <si>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</si>
  <si>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</si>
  <si>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</si>
  <si>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</si>
  <si>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</si>
  <si>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</si>
  <si>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</si>
  <si>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</si>
  <si>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</si>
  <si>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</si>
  <si>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</si>
  <si>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</si>
  <si>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</si>
  <si>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</si>
  <si>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</si>
  <si>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</si>
  <si>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</si>
  <si>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</si>
  <si>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</si>
  <si>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</si>
  <si>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</si>
  <si>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</si>
  <si>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</si>
  <si>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</si>
  <si>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</si>
  <si>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</si>
  <si>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</si>
  <si>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</si>
  <si>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</si>
  <si>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</si>
  <si>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</si>
  <si>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</si>
  <si>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</si>
  <si>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</si>
  <si>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</si>
  <si>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</si>
  <si>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</si>
  <si>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</si>
  <si>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</si>
  <si>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</si>
  <si>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</si>
  <si>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</si>
  <si>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</si>
  <si>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</si>
  <si>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</si>
  <si>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</si>
  <si>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</si>
  <si>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</si>
  <si>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</si>
  <si>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</si>
  <si>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</si>
  <si>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</si>
  <si>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</si>
  <si>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</si>
  <si>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</si>
  <si>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</si>
  <si>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</si>
  <si>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</si>
  <si>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</si>
  <si>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</si>
  <si>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</si>
  <si>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</si>
  <si>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</si>
  <si>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</si>
  <si>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</si>
  <si>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</si>
  <si>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</si>
  <si>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</si>
  <si>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</si>
  <si>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</si>
  <si>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</si>
  <si>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</si>
  <si>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</si>
  <si>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</si>
  <si>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</si>
  <si>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</si>
  <si>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</si>
  <si>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</si>
  <si>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</si>
  <si>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</si>
  <si>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</si>
  <si>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</si>
  <si>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</si>
  <si>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</si>
  <si>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</si>
  <si>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</si>
  <si>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</si>
  <si>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</si>
  <si>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</si>
  <si>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</si>
  <si>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</si>
  <si>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</si>
  <si>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</si>
  <si>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</si>
  <si>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</si>
  <si>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</si>
  <si>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</si>
  <si>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</si>
  <si>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</si>
  <si>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</si>
  <si>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</si>
  <si>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</si>
  <si>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</si>
  <si>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</si>
  <si>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</si>
  <si>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</si>
  <si>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</si>
  <si>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</si>
  <si>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</si>
  <si>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</si>
  <si>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</si>
  <si>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</si>
  <si>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</si>
  <si>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</si>
  <si>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</si>
  <si>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</si>
  <si>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</si>
  <si>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</si>
  <si>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</si>
  <si>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</si>
  <si>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</si>
  <si>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</si>
  <si>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</si>
  <si>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</si>
  <si>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</si>
  <si>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</si>
  <si>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</si>
  <si>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</si>
  <si>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</si>
  <si>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</si>
  <si>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</si>
  <si>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</si>
  <si>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</si>
  <si>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</si>
  <si>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</si>
  <si>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</si>
  <si>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</si>
  <si>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</si>
  <si>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</si>
  <si>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</si>
  <si>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</si>
  <si>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</si>
  <si>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</si>
  <si>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</si>
  <si>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</si>
  <si>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</si>
  <si>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</si>
  <si>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</si>
  <si>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</si>
  <si>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</si>
  <si>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</si>
  <si>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</si>
  <si>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</si>
  <si>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</si>
  <si>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</si>
  <si>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</si>
  <si>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</si>
  <si>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</si>
  <si>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</si>
  <si>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</si>
  <si>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</si>
  <si>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</si>
  <si>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</si>
  <si>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</si>
  <si>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</si>
  <si>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</si>
  <si>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</si>
  <si>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</si>
  <si>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</si>
  <si>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</si>
  <si>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</si>
  <si>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</si>
  <si>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</si>
  <si>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</si>
  <si>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</si>
  <si>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</si>
  <si>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</si>
  <si>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</si>
  <si>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</si>
  <si>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</si>
  <si>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</si>
  <si>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</si>
  <si>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</si>
  <si>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</si>
  <si>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</si>
  <si>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</si>
  <si>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</si>
  <si>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</si>
  <si>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</si>
  <si>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</si>
  <si>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</si>
  <si>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</si>
  <si>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</si>
  <si>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</si>
  <si>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</si>
  <si>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</si>
  <si>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</si>
  <si>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</si>
  <si>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</si>
  <si>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</si>
  <si>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</si>
  <si>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</si>
  <si>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</si>
  <si>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</si>
  <si>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</si>
  <si>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</si>
  <si>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</si>
  <si>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</si>
  <si>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</si>
  <si>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</si>
  <si>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</si>
  <si>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</si>
  <si>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</si>
  <si>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</si>
  <si>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</si>
  <si>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</si>
  <si>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</si>
  <si>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</si>
  <si>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</si>
  <si>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</si>
  <si>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</si>
  <si>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</si>
  <si>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</si>
  <si>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</si>
  <si>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</si>
  <si>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</si>
  <si>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</si>
  <si>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</si>
  <si>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</si>
  <si>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</si>
  <si>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</si>
  <si>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</si>
  <si>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</si>
  <si>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</si>
  <si>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</si>
  <si>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</si>
  <si>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</si>
  <si>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</si>
  <si>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</si>
  <si>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</si>
  <si>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</si>
  <si>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</si>
  <si>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</si>
  <si>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</si>
  <si>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</si>
  <si>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</si>
  <si>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</si>
  <si>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</si>
  <si>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</si>
  <si>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</si>
  <si>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</si>
  <si>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</si>
  <si>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</si>
  <si>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</si>
  <si>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</si>
  <si>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</si>
  <si>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</si>
  <si>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</si>
  <si>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</si>
  <si>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</si>
  <si>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</si>
  <si>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</si>
  <si>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</si>
  <si>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</si>
  <si>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</si>
  <si>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</si>
  <si>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</si>
  <si>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</si>
  <si>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</si>
  <si>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</si>
  <si>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</si>
  <si>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</si>
  <si>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</si>
  <si>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</si>
  <si>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</si>
  <si>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</si>
  <si>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</si>
  <si>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</si>
  <si>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</si>
  <si>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</si>
  <si>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</si>
  <si>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</si>
  <si>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</si>
  <si>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</si>
  <si>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</si>
  <si>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</si>
  <si>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</si>
  <si>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</si>
  <si>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</si>
  <si>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</si>
  <si>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</si>
  <si>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</si>
  <si>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</si>
  <si>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</si>
  <si>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</si>
  <si>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</si>
  <si>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</si>
  <si>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</si>
  <si>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</si>
  <si>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</si>
  <si>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</si>
  <si>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</si>
  <si>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</si>
  <si>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</si>
  <si>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</si>
  <si>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</si>
  <si>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</si>
  <si>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</si>
  <si>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</si>
  <si>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</si>
  <si>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</si>
  <si>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</si>
  <si>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</si>
  <si>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</si>
  <si>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</si>
  <si>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</si>
  <si>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</si>
  <si>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</si>
  <si>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</si>
  <si>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</si>
  <si>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</si>
  <si>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</si>
  <si>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</si>
  <si>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</si>
  <si>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</si>
  <si>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</si>
  <si>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</si>
  <si>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</si>
  <si>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</si>
  <si>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</si>
  <si>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</si>
  <si>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</si>
  <si>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</si>
  <si>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</si>
  <si>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</si>
  <si>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</si>
  <si>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</si>
  <si>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</si>
  <si>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</si>
  <si>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</si>
  <si>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</si>
  <si>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</si>
  <si>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</si>
  <si>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</si>
  <si>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</si>
  <si>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</si>
  <si>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</si>
  <si>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</si>
  <si>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</si>
  <si>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</si>
  <si>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</si>
  <si>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</si>
  <si>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</si>
  <si>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</si>
  <si>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</si>
  <si>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</si>
  <si>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</si>
  <si>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</si>
  <si>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</si>
  <si>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</si>
  <si>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</si>
  <si>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</si>
  <si>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</si>
  <si>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</si>
  <si>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</si>
  <si>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</si>
  <si>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</si>
  <si>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</si>
  <si>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</si>
  <si>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</si>
  <si>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</si>
  <si>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</si>
  <si>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</si>
  <si>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</si>
  <si>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</si>
  <si>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</si>
  <si>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</si>
  <si>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</si>
  <si>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</si>
  <si>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</si>
  <si>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</si>
  <si>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</si>
  <si>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</si>
  <si>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</si>
  <si>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</si>
  <si>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</si>
  <si>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</si>
  <si>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</si>
  <si>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</si>
  <si>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</si>
  <si>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</si>
  <si>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</si>
  <si>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</si>
  <si>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</si>
  <si>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</si>
  <si>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</si>
  <si>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</si>
  <si>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</si>
  <si>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</si>
  <si>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</si>
  <si>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</si>
  <si>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</si>
  <si>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</si>
  <si>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</si>
  <si>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</si>
  <si>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</si>
  <si>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</si>
  <si>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</si>
  <si>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</si>
  <si>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</si>
  <si>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</si>
  <si>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</si>
  <si>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</si>
  <si>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</si>
  <si>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</si>
  <si>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</si>
  <si>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</si>
  <si>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</si>
  <si>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</si>
  <si>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</si>
  <si>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</si>
  <si>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</si>
  <si>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</si>
  <si>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</si>
  <si>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</si>
  <si>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</si>
  <si>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</si>
  <si>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</si>
  <si>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</si>
  <si>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</si>
  <si>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</si>
  <si>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</si>
  <si>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</si>
  <si>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</si>
  <si>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</si>
  <si>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</si>
  <si>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</si>
  <si>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</si>
  <si>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</si>
  <si>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</si>
  <si>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</si>
  <si>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</si>
  <si>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</si>
  <si>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</si>
  <si>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</si>
  <si>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</si>
  <si>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</si>
  <si>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</si>
  <si>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</si>
  <si>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</si>
  <si>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</si>
  <si>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</si>
  <si>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</si>
  <si>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</si>
  <si>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</si>
  <si>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</si>
  <si>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</si>
  <si>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</si>
  <si>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</si>
  <si>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</si>
  <si>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</si>
  <si>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</si>
  <si>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</si>
  <si>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</si>
  <si>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</si>
  <si>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</si>
  <si>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</si>
  <si>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</si>
  <si>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</si>
  <si>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</si>
  <si>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</si>
  <si>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</si>
  <si>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</si>
  <si>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</si>
  <si>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</si>
  <si>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</si>
  <si>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</si>
  <si>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</si>
  <si>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</si>
  <si>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</si>
  <si>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</si>
  <si>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</si>
  <si>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</si>
  <si>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</si>
  <si>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</si>
  <si>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</si>
  <si>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</si>
  <si>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</si>
  <si>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</si>
  <si>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</si>
  <si>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</si>
  <si>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</si>
  <si>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</si>
  <si>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</si>
  <si>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</si>
  <si>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</si>
  <si>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</si>
  <si>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</si>
  <si>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</si>
  <si>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</si>
  <si>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</si>
  <si>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</si>
  <si>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</si>
  <si>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</si>
  <si>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</si>
  <si>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</si>
  <si>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</si>
  <si>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</si>
  <si>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</si>
  <si>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</si>
  <si>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</si>
  <si>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</si>
  <si>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</si>
  <si>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</si>
  <si>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</si>
  <si>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</si>
  <si>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</si>
  <si>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</si>
  <si>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</si>
  <si>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</si>
  <si>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</si>
  <si>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</si>
  <si>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</si>
  <si>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</si>
  <si>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</si>
  <si>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</si>
  <si>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</si>
  <si>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</si>
  <si>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</si>
  <si>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</si>
  <si>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</si>
  <si>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</si>
  <si>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</si>
  <si>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</si>
  <si>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</si>
  <si>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</si>
  <si>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</si>
  <si>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</si>
  <si>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</si>
  <si>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</si>
  <si>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</si>
  <si>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</si>
  <si>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</si>
  <si>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</si>
  <si>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</si>
  <si>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</si>
  <si>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</si>
  <si>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</si>
  <si>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</si>
  <si>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</si>
  <si>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</si>
  <si>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</si>
  <si>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</si>
  <si>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</si>
  <si>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</si>
  <si>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</si>
  <si>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</si>
  <si>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</si>
  <si>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</si>
  <si>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</si>
  <si>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</si>
  <si>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</si>
  <si>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</si>
  <si>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</si>
  <si>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</si>
  <si>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</si>
  <si>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</si>
  <si>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</si>
  <si>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</si>
  <si>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</si>
  <si>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</si>
  <si>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</si>
  <si>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</si>
  <si>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</si>
  <si>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</si>
  <si>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</si>
  <si>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</si>
  <si>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</si>
  <si>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</si>
  <si>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</si>
  <si>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</si>
  <si>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</si>
  <si>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</si>
  <si>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</si>
  <si>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</si>
  <si>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</si>
  <si>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</si>
  <si>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</si>
  <si>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</si>
  <si>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</si>
  <si>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</si>
  <si>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</si>
  <si>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</si>
  <si>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</si>
  <si>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</si>
  <si>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</si>
  <si>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</si>
  <si>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</si>
  <si>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</si>
  <si>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</si>
  <si>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</si>
  <si>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</si>
  <si>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</si>
  <si>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</si>
  <si>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</si>
  <si>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</si>
  <si>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</si>
  <si>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</si>
  <si>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</si>
  <si>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</si>
  <si>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</si>
  <si>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</si>
  <si>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</si>
  <si>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</si>
  <si>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</si>
  <si>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</si>
  <si>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</si>
  <si>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</si>
  <si>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</si>
  <si>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</si>
  <si>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</si>
  <si>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</si>
  <si>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</si>
  <si>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</si>
  <si>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</si>
  <si>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</si>
  <si>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</si>
  <si>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</si>
  <si>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</si>
  <si>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</si>
  <si>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</si>
  <si>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</si>
  <si>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</si>
  <si>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</si>
  <si>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</si>
  <si>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</si>
  <si>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</si>
  <si>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</si>
  <si>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</si>
  <si>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</si>
  <si>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</si>
  <si>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</si>
  <si>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</si>
  <si>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</si>
  <si>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</si>
  <si>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</si>
  <si>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</si>
  <si>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</si>
  <si>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</si>
  <si>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</si>
  <si>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</si>
  <si>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</si>
  <si>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</si>
  <si>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</si>
  <si>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</si>
  <si>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</si>
  <si>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</si>
  <si>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</si>
  <si>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</si>
  <si>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</si>
  <si>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</si>
  <si>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</si>
  <si>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</si>
  <si>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</si>
  <si>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</si>
  <si>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</si>
  <si>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</si>
  <si>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</si>
  <si>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</si>
  <si>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</si>
  <si>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</si>
  <si>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</si>
  <si>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</si>
  <si>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</si>
  <si>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</si>
  <si>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</si>
  <si>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</si>
  <si>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</si>
  <si>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</si>
  <si>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</si>
  <si>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</si>
  <si>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</si>
  <si>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</si>
  <si>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</si>
  <si>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</si>
  <si>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</si>
  <si>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</si>
  <si>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</si>
  <si>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</si>
  <si>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</si>
  <si>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</si>
  <si>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</si>
  <si>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</si>
  <si>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</si>
  <si>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</si>
  <si>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</si>
  <si>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</si>
  <si>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</si>
  <si>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</si>
  <si>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</si>
  <si>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</si>
  <si>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</si>
  <si>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</si>
  <si>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</si>
  <si>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</si>
  <si>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</si>
  <si>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</si>
  <si>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</si>
  <si>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</si>
  <si>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</si>
  <si>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</si>
  <si>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</si>
  <si>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</si>
  <si>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</si>
  <si>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</si>
  <si>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</si>
  <si>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</si>
  <si>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</si>
  <si>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</si>
  <si>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</si>
  <si>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</si>
  <si>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</si>
  <si>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</si>
  <si>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</si>
  <si>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</si>
  <si>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</si>
  <si>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</si>
  <si>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</si>
  <si>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</si>
  <si>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</si>
  <si>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</si>
  <si>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</si>
  <si>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</si>
  <si>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</si>
  <si>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</si>
  <si>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</si>
  <si>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</si>
  <si>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</si>
  <si>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</si>
  <si>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</si>
  <si>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</si>
  <si>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</si>
  <si>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</si>
  <si>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</si>
  <si>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</si>
  <si>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</si>
  <si>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</si>
  <si>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</si>
  <si>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</si>
  <si>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</si>
  <si>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</si>
  <si>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</si>
  <si>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</si>
  <si>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</si>
  <si>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</si>
  <si>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</si>
  <si>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</si>
  <si>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</si>
  <si>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</si>
  <si>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</si>
  <si>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</si>
  <si>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</si>
  <si>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</si>
  <si>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</si>
  <si>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</si>
  <si>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</si>
  <si>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</si>
  <si>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</si>
  <si>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</si>
  <si>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</si>
  <si>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</si>
  <si>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</si>
  <si>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</si>
  <si>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</si>
  <si>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</si>
  <si>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</si>
  <si>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</si>
  <si>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</si>
  <si>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</si>
  <si>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</si>
  <si>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</si>
  <si>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</si>
  <si>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</si>
  <si>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</si>
  <si>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</si>
  <si>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</si>
  <si>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</si>
  <si>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</si>
  <si>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</si>
  <si>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</si>
  <si>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</si>
  <si>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</si>
  <si>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</si>
  <si>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</si>
  <si>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</si>
  <si>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</si>
  <si>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</si>
  <si>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</si>
  <si>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</si>
  <si>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</si>
  <si>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</si>
  <si>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</si>
  <si>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</si>
  <si>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</si>
  <si>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</si>
  <si>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</si>
  <si>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</si>
  <si>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</si>
  <si>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</si>
  <si>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</si>
  <si>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</si>
  <si>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</si>
  <si>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</si>
  <si>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</si>
  <si>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</si>
  <si>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</si>
  <si>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</si>
  <si>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</si>
  <si>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</si>
  <si>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</si>
  <si>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</si>
  <si>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</si>
  <si>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</si>
  <si>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</si>
  <si>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</si>
  <si>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</si>
  <si>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</si>
  <si>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</si>
  <si>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</si>
  <si>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</si>
  <si>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</si>
  <si>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</si>
  <si>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</si>
  <si>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</si>
  <si>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</si>
  <si>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</si>
  <si>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</si>
  <si>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</si>
  <si>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</si>
  <si>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</si>
  <si>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</si>
  <si>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</si>
  <si>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</si>
  <si>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</si>
  <si>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</si>
  <si>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</si>
  <si>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</si>
  <si>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</si>
  <si>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</si>
  <si>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</si>
  <si>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</si>
  <si>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</si>
  <si>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</si>
  <si>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</si>
  <si>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</si>
  <si>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</si>
  <si>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</si>
  <si>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</si>
  <si>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</si>
  <si>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</si>
  <si>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</si>
  <si>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</si>
  <si>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</si>
  <si>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</si>
  <si>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</si>
  <si>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</si>
  <si>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</si>
  <si>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</si>
  <si>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</si>
  <si>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</si>
  <si>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</si>
  <si>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</si>
  <si>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</si>
  <si>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</si>
  <si>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</si>
  <si>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</si>
  <si>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</si>
  <si>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</si>
  <si>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</si>
  <si>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</si>
  <si>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</si>
  <si>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</si>
  <si>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</si>
  <si>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</si>
  <si>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</si>
  <si>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</si>
  <si>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</si>
  <si>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</si>
  <si>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</si>
  <si>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</si>
  <si>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</si>
  <si>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</si>
  <si>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</si>
  <si>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</si>
  <si>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</si>
  <si>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</si>
  <si>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</si>
  <si>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</si>
  <si>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</si>
  <si>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</si>
  <si>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</si>
  <si>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</si>
  <si>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</si>
  <si>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</si>
  <si>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</si>
  <si>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</si>
  <si>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</si>
  <si>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</si>
  <si>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</si>
  <si>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</si>
  <si>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</si>
  <si>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</si>
  <si>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</si>
  <si>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</si>
  <si>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</si>
  <si>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</si>
  <si>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</si>
  <si>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</si>
  <si>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</si>
  <si>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</si>
  <si>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</si>
  <si>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</si>
  <si>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</si>
  <si>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</si>
  <si>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</si>
  <si>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</si>
  <si>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</si>
  <si>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</si>
  <si>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</si>
  <si>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</si>
  <si>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</si>
  <si>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</si>
  <si>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</si>
  <si>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</si>
  <si>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</si>
  <si>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</si>
  <si>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</si>
  <si>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</si>
  <si>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</si>
  <si>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</si>
  <si>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</si>
  <si>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</si>
  <si>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</si>
  <si>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</si>
  <si>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</si>
  <si>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</si>
  <si>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</si>
  <si>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</si>
  <si>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</si>
  <si>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</si>
  <si>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</si>
  <si>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</si>
  <si>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</si>
  <si>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</si>
  <si>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</si>
  <si>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</si>
  <si>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</si>
  <si>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</si>
  <si>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</si>
  <si>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</si>
  <si>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</si>
  <si>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</si>
  <si>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</si>
  <si>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</si>
  <si>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</si>
  <si>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</si>
  <si>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</si>
  <si>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</si>
  <si>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</si>
  <si>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</si>
  <si>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</si>
  <si>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</si>
  <si>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</si>
  <si>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</si>
  <si>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</si>
  <si>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</si>
  <si>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</si>
  <si>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</si>
  <si>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</si>
  <si>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</si>
  <si>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</si>
  <si>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</si>
  <si>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</si>
  <si>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</si>
  <si>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</si>
  <si>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</si>
  <si>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</si>
  <si>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</si>
  <si>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</si>
  <si>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</si>
  <si>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</si>
  <si>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</si>
  <si>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</si>
  <si>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</si>
  <si>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</si>
  <si>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</si>
  <si>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</si>
  <si>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</si>
  <si>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</si>
  <si>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</si>
  <si>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</si>
  <si>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</si>
  <si>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</si>
  <si>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</si>
  <si>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</si>
  <si>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</si>
  <si>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</si>
  <si>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</si>
  <si>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</si>
  <si>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</si>
  <si>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</si>
  <si>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</si>
  <si>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</si>
  <si>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</si>
  <si>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</si>
  <si>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</si>
  <si>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</si>
  <si>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</si>
  <si>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</si>
  <si>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</si>
  <si>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</si>
  <si>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</si>
  <si>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</si>
  <si>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</si>
  <si>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</si>
  <si>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</si>
  <si>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</si>
  <si>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</si>
  <si>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</si>
  <si>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</si>
  <si>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</si>
  <si>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</si>
  <si>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</si>
  <si>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</si>
  <si>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</si>
  <si>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</si>
  <si>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</si>
  <si>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</si>
  <si>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</si>
  <si>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</si>
  <si>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</si>
  <si>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</si>
  <si>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</si>
  <si>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</si>
  <si>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</si>
  <si>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</si>
  <si>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</si>
  <si>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</si>
  <si>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</si>
  <si>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</si>
  <si>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</si>
  <si>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</si>
  <si>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</si>
  <si>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</si>
  <si>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</si>
  <si>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</si>
  <si>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</si>
  <si>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</si>
  <si>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</si>
  <si>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</si>
  <si>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</si>
  <si>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</si>
  <si>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</si>
  <si>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</si>
  <si>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</si>
  <si>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</si>
  <si>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</si>
  <si>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</si>
  <si>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</si>
  <si>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</si>
  <si>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</si>
  <si>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</si>
  <si>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</si>
  <si>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</si>
  <si>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</si>
  <si>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</si>
  <si>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</si>
  <si>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</si>
  <si>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</si>
  <si>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</si>
  <si>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</si>
  <si>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</si>
  <si>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</si>
  <si>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</si>
  <si>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</si>
  <si>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</si>
  <si>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</si>
  <si>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</si>
  <si>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</si>
  <si>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</si>
  <si>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</si>
  <si>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</si>
  <si>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</si>
  <si>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</si>
  <si>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</si>
  <si>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</si>
  <si>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</si>
  <si>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</si>
  <si>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</si>
  <si>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</si>
  <si>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</si>
  <si>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</si>
  <si>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</si>
  <si>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</si>
  <si>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</si>
  <si>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</si>
  <si>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</si>
  <si>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</si>
  <si>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</si>
  <si>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</si>
  <si>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</si>
  <si>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</si>
  <si>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</si>
  <si>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</si>
  <si>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</si>
  <si>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</si>
  <si>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</si>
  <si>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</si>
  <si>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</si>
  <si>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</si>
  <si>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</si>
  <si>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</si>
  <si>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</si>
  <si>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</si>
  <si>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</si>
  <si>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</si>
  <si>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</si>
  <si>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</si>
  <si>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</si>
  <si>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</si>
  <si>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</si>
  <si>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</si>
  <si>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</si>
  <si>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</si>
  <si>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</si>
  <si>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</si>
  <si>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</si>
  <si>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</si>
  <si>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</si>
  <si>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</si>
  <si>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</si>
  <si>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</si>
  <si>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</si>
  <si>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</si>
  <si>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</si>
  <si>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</si>
  <si>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</si>
  <si>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</si>
  <si>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</si>
  <si>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</si>
  <si>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</si>
  <si>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</si>
  <si>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</si>
  <si>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</si>
  <si>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</si>
  <si>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</si>
  <si>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</si>
  <si>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</si>
  <si>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</si>
  <si>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</si>
  <si>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</si>
  <si>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</si>
  <si>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</si>
  <si>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</si>
  <si>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</si>
  <si>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</si>
  <si>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</si>
  <si>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</si>
  <si>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</si>
  <si>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</si>
  <si>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</si>
  <si>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</si>
  <si>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</si>
  <si>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</si>
  <si>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</si>
  <si>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</si>
  <si>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</si>
  <si>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</si>
  <si>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</si>
  <si>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</si>
  <si>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</si>
  <si>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</si>
  <si>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</si>
  <si>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</si>
  <si>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</si>
  <si>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</si>
  <si>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</si>
  <si>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</si>
  <si>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</si>
  <si>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</si>
  <si>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</si>
  <si>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</si>
  <si>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</si>
  <si>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</si>
  <si>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</si>
  <si>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</si>
  <si>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</si>
  <si>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</si>
  <si>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</si>
  <si>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</si>
  <si>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</si>
  <si>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</si>
  <si>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</si>
  <si>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</si>
  <si>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</si>
  <si>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</si>
  <si>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</si>
  <si>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</si>
  <si>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</si>
  <si>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</si>
  <si>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</si>
  <si>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</si>
  <si>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</si>
  <si>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</si>
  <si>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</si>
  <si>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</si>
  <si>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</si>
  <si>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</si>
  <si>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</si>
  <si>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</si>
  <si>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</si>
  <si>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</si>
  <si>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</si>
  <si>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</si>
  <si>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</si>
  <si>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</si>
  <si>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</si>
  <si>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</si>
  <si>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</si>
  <si>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</si>
  <si>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</si>
  <si>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</si>
  <si>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</si>
  <si>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</si>
  <si>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</si>
  <si>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</si>
  <si>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</si>
  <si>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</si>
  <si>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</si>
  <si>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</si>
  <si>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</si>
  <si>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</si>
  <si>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</si>
  <si>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</si>
  <si>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</si>
  <si>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</si>
  <si>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</si>
  <si>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</si>
  <si>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</si>
  <si>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</si>
  <si>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</si>
  <si>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</si>
  <si>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</si>
  <si>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</si>
  <si>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</si>
  <si>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</si>
  <si>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</si>
  <si>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</si>
  <si>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</si>
  <si>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</si>
  <si>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</si>
  <si>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</si>
  <si>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</si>
  <si>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</si>
  <si>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</si>
  <si>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</si>
  <si>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</si>
  <si>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</si>
  <si>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</si>
  <si>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</si>
  <si>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</si>
  <si>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</si>
  <si>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</si>
  <si>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</si>
  <si>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</si>
  <si>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</si>
  <si>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</si>
  <si>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</si>
  <si>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</si>
  <si>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</si>
  <si>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</si>
  <si>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</si>
  <si>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</si>
  <si>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</si>
  <si>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</si>
  <si>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</si>
  <si>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</si>
  <si>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</si>
  <si>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</si>
  <si>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</si>
  <si>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</si>
  <si>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</si>
  <si>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</si>
  <si>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</si>
  <si>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</si>
  <si>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</si>
  <si>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</si>
  <si>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</si>
  <si>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</si>
  <si>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</si>
  <si>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</si>
  <si>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</si>
  <si>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</si>
  <si>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</si>
  <si>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</si>
  <si>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</si>
  <si>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</si>
  <si>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</si>
  <si>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</si>
  <si>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</si>
  <si>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</si>
  <si>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</si>
  <si>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</si>
  <si>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</si>
  <si>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</si>
  <si>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</si>
  <si>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</si>
  <si>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</si>
  <si>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</si>
  <si>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</si>
  <si>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</si>
  <si>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</si>
  <si>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</si>
  <si>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</si>
  <si>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</si>
  <si>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</si>
  <si>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</si>
  <si>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</si>
  <si>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</si>
  <si>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</si>
  <si>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</si>
  <si>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</si>
  <si>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</si>
  <si>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</si>
  <si>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</si>
  <si>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</si>
  <si>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</si>
  <si>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</si>
  <si>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</si>
  <si>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</si>
  <si>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</si>
  <si>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</si>
  <si>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</si>
  <si>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</si>
  <si>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</si>
  <si>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</si>
  <si>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</si>
  <si>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</si>
  <si>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</si>
  <si>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</si>
  <si>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</si>
  <si>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</si>
  <si>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</si>
  <si>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</si>
  <si>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</si>
  <si>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</si>
  <si>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</si>
  <si>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</si>
  <si>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</si>
  <si>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</si>
  <si>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</si>
  <si>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</si>
  <si>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</si>
  <si>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</si>
  <si>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</si>
  <si>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</si>
  <si>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</si>
  <si>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</si>
  <si>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</si>
  <si>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</si>
  <si>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</si>
  <si>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</si>
  <si>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</si>
  <si>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</si>
  <si>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</si>
  <si>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</si>
  <si>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</si>
  <si>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</si>
  <si>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</si>
  <si>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</si>
  <si>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</si>
  <si>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</si>
  <si>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</si>
  <si>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</si>
  <si>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</si>
  <si>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</si>
  <si>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</si>
  <si>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</si>
  <si>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</si>
  <si>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</si>
  <si>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</si>
  <si>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</si>
  <si>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</si>
  <si>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</si>
  <si>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</si>
  <si>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</si>
  <si>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</si>
  <si>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</si>
  <si>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</si>
  <si>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</si>
  <si>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</si>
  <si>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</si>
  <si>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</si>
  <si>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</si>
  <si>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</si>
  <si>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</si>
  <si>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</si>
  <si>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</si>
  <si>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</si>
  <si>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</si>
  <si>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</si>
  <si>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</si>
  <si>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</si>
  <si>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</si>
  <si>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</si>
  <si>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</si>
  <si>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</si>
  <si>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</si>
  <si>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</si>
  <si>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</si>
  <si>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</si>
  <si>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</si>
  <si>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</si>
  <si>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</si>
  <si>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</si>
  <si>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</si>
  <si>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</si>
  <si>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</si>
  <si>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</si>
  <si>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</si>
  <si>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</si>
  <si>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</si>
  <si>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</si>
  <si>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</si>
  <si>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</si>
  <si>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</si>
  <si>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</si>
  <si>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</si>
  <si>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</si>
  <si>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</si>
  <si>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</si>
  <si>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</si>
  <si>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</si>
  <si>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</si>
  <si>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</si>
  <si>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</si>
  <si>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</si>
  <si>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</si>
  <si>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</si>
  <si>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</si>
  <si>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</si>
  <si>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</si>
  <si>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</si>
  <si>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</si>
  <si>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</si>
  <si>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</si>
  <si>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</si>
  <si>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</si>
  <si>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</si>
  <si>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</si>
  <si>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</si>
  <si>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</si>
  <si>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</si>
  <si>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</si>
  <si>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</si>
  <si>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</si>
  <si>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</si>
  <si>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</si>
  <si>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</si>
  <si>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</si>
  <si>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</si>
  <si>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</si>
  <si>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</si>
  <si>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</si>
  <si>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</si>
  <si>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</si>
  <si>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</si>
  <si>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</si>
  <si>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</si>
  <si>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</si>
  <si>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</si>
  <si>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</si>
  <si>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</si>
  <si>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</si>
  <si>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</si>
  <si>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</si>
  <si>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</si>
  <si>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</si>
  <si>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</si>
  <si>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</si>
  <si>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</si>
  <si>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</si>
  <si>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</si>
  <si>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</si>
  <si>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</si>
  <si>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</si>
  <si>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</si>
  <si>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</si>
  <si>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</si>
  <si>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</si>
  <si>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</si>
  <si>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</si>
  <si>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</si>
  <si>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</si>
  <si>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</si>
  <si>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</si>
  <si>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</si>
  <si>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</si>
  <si>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</si>
  <si>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</si>
  <si>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</si>
  <si>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</si>
  <si>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</si>
  <si>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</si>
  <si>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</si>
  <si>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</si>
  <si>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</si>
  <si>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</si>
  <si>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</si>
  <si>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</si>
  <si>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</si>
  <si>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</si>
  <si>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</si>
  <si>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</si>
  <si>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</si>
  <si>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</si>
  <si>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</si>
  <si>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</si>
  <si>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</si>
  <si>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</si>
  <si>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</si>
  <si>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</si>
  <si>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</si>
  <si>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</si>
  <si>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</si>
  <si>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</si>
  <si>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</si>
  <si>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</si>
  <si>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</si>
  <si>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</si>
  <si>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</si>
  <si>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</si>
  <si>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</si>
  <si>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</si>
  <si>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</si>
  <si>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</si>
  <si>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</si>
  <si>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</si>
  <si>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</si>
  <si>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</si>
  <si>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</si>
  <si>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</si>
  <si>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</si>
  <si>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</si>
  <si>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</si>
  <si>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</si>
  <si>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</si>
  <si>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</si>
  <si>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</si>
  <si>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</si>
  <si>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</si>
  <si>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</si>
  <si>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</si>
  <si>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</si>
  <si>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</si>
  <si>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</si>
  <si>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</si>
  <si>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</si>
  <si>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</si>
  <si>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</si>
  <si>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</si>
  <si>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</si>
  <si>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</si>
  <si>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</si>
  <si>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</si>
  <si>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</si>
  <si>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</si>
  <si>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</si>
  <si>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</si>
  <si>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</si>
  <si>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</si>
  <si>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</si>
  <si>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</si>
  <si>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</si>
  <si>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</si>
  <si>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</si>
  <si>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</si>
  <si>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</si>
  <si>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</si>
  <si>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</si>
  <si>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</si>
  <si>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</si>
  <si>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</si>
  <si>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</si>
  <si>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</si>
  <si>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</si>
  <si>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</si>
  <si>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</si>
  <si>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</si>
  <si>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</si>
  <si>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</si>
  <si>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</si>
  <si>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</si>
  <si>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</si>
  <si>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</si>
  <si>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</si>
  <si>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</si>
  <si>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</si>
  <si>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</si>
  <si>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</si>
  <si>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</si>
  <si>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</si>
  <si>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</si>
  <si>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</si>
  <si>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</si>
  <si>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</si>
  <si>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</si>
  <si>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</si>
  <si>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</si>
  <si>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</si>
  <si>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</si>
  <si>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</si>
  <si>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</si>
  <si>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</si>
  <si>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</si>
  <si>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</si>
  <si>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</si>
  <si>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</si>
  <si>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</si>
  <si>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</si>
  <si>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</si>
  <si>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</si>
  <si>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</si>
  <si>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</si>
  <si>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</si>
  <si>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</si>
  <si>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</si>
  <si>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</si>
  <si>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</si>
  <si>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</si>
  <si>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</si>
  <si>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</si>
  <si>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</si>
  <si>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</si>
  <si>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</si>
  <si>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</si>
  <si>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</si>
  <si>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</si>
  <si>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</si>
  <si>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</si>
  <si>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</si>
  <si>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</si>
  <si>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</si>
  <si>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</si>
  <si>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</si>
  <si>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</si>
  <si>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</si>
  <si>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</si>
  <si>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</si>
  <si>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</si>
  <si>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</si>
  <si>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</si>
  <si>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</si>
  <si>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</si>
  <si>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</si>
  <si>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</si>
  <si>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</si>
  <si>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</si>
  <si>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</si>
  <si>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</si>
  <si>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</si>
  <si>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</si>
  <si>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</si>
  <si>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</si>
  <si>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</si>
  <si>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</si>
  <si>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</si>
  <si>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</si>
  <si>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</si>
  <si>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</si>
  <si>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</si>
  <si>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</si>
  <si>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</si>
  <si>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</si>
  <si>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</si>
  <si>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</si>
  <si>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</si>
  <si>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</si>
  <si>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</si>
  <si>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</si>
  <si>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</si>
  <si>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</si>
  <si>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</si>
  <si>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</si>
  <si>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</si>
  <si>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</si>
  <si>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</si>
  <si>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</si>
  <si>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</si>
  <si>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</si>
  <si>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</si>
  <si>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</si>
  <si>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</si>
  <si>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</si>
  <si>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</si>
  <si>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</si>
  <si>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</si>
  <si>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</si>
  <si>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</si>
  <si>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</si>
  <si>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</si>
  <si>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</si>
  <si>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</si>
  <si>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</si>
  <si>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</si>
  <si>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</si>
  <si>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</si>
  <si>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</si>
  <si>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</si>
  <si>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</si>
  <si>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</si>
  <si>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</si>
  <si>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</si>
  <si>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</si>
  <si>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</si>
  <si>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</si>
  <si>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</si>
  <si>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</si>
  <si>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</si>
  <si>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</si>
  <si>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</si>
  <si>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</si>
  <si>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</si>
  <si>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</si>
  <si>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</si>
  <si>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</si>
  <si>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</si>
  <si>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</si>
  <si>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</si>
  <si>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</si>
  <si>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</si>
  <si>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</si>
  <si>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</si>
  <si>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</si>
  <si>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</si>
  <si>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</si>
  <si>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</si>
  <si>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</si>
  <si>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</si>
  <si>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</si>
  <si>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</si>
  <si>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</si>
  <si>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</si>
  <si>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</si>
  <si>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</si>
  <si>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</si>
  <si>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</si>
  <si>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</si>
  <si>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</si>
  <si>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</si>
  <si>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</si>
  <si>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</si>
  <si>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</si>
  <si>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</si>
  <si>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</si>
  <si>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</si>
  <si>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</si>
  <si>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</si>
  <si>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</si>
  <si>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</si>
  <si>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</si>
  <si>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</si>
  <si>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</si>
  <si>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</si>
  <si>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</si>
  <si>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</si>
  <si>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</si>
  <si>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</si>
  <si>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</si>
  <si>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</si>
  <si>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</si>
  <si>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</si>
  <si>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</si>
  <si>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</si>
  <si>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</si>
  <si>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</si>
  <si>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</si>
  <si>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</si>
  <si>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</si>
  <si>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</si>
  <si>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</si>
  <si>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</si>
  <si>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</si>
  <si>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</si>
  <si>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</si>
  <si>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</si>
  <si>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</si>
  <si>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</si>
  <si>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</si>
  <si>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</si>
  <si>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</si>
  <si>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</si>
  <si>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</si>
  <si>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</si>
  <si>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</si>
  <si>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</si>
  <si>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</si>
  <si>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</si>
  <si>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</si>
  <si>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</si>
  <si>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</si>
  <si>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</si>
  <si>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</si>
  <si>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</si>
  <si>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</si>
  <si>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</si>
  <si>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</si>
  <si>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</si>
  <si>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</si>
  <si>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</si>
  <si>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</si>
  <si>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</si>
  <si>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</si>
  <si>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</si>
  <si>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</si>
  <si>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</si>
  <si>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</si>
  <si>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</si>
  <si>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</si>
  <si>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</si>
  <si>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</si>
  <si>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</si>
  <si>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</si>
  <si>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</si>
  <si>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</si>
  <si>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</si>
  <si>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</si>
  <si>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</si>
  <si>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</si>
  <si>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</si>
  <si>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</si>
  <si>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</si>
  <si>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</si>
  <si>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</si>
  <si>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</si>
  <si>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</si>
  <si>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</si>
  <si>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</si>
  <si>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</si>
  <si>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</si>
  <si>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</si>
  <si>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</si>
  <si>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</si>
  <si>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</si>
  <si>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</si>
  <si>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</si>
  <si>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</si>
  <si>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</si>
  <si>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</si>
  <si>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</si>
  <si>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</si>
  <si>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</si>
  <si>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</si>
  <si>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</si>
  <si>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</si>
  <si>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</si>
  <si>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</si>
  <si>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</si>
  <si>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</si>
  <si>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</si>
  <si>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</si>
  <si>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</si>
  <si>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</si>
  <si>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</si>
  <si>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</si>
  <si>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</si>
  <si>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</si>
  <si>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</si>
  <si>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</si>
  <si>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</si>
  <si>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</si>
  <si>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</si>
  <si>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</si>
  <si>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</si>
  <si>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</si>
  <si>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</si>
  <si>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</si>
  <si>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</si>
  <si>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</si>
  <si>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</si>
  <si>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</si>
  <si>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</si>
  <si>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</si>
  <si>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</si>
  <si>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</si>
  <si>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</si>
  <si>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</si>
  <si>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</si>
  <si>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</si>
  <si>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</si>
  <si>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</si>
  <si>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</si>
  <si>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</si>
  <si>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</si>
  <si>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</si>
  <si>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</si>
  <si>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</si>
  <si>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</si>
  <si>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</si>
  <si>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</si>
  <si>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</si>
  <si>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</si>
  <si>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</si>
  <si>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</si>
  <si>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</si>
  <si>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</si>
  <si>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</si>
  <si>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</si>
  <si>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</si>
  <si>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</si>
  <si>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</si>
  <si>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</si>
  <si>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</si>
  <si>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</si>
  <si>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</si>
  <si>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</si>
  <si>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</si>
  <si>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</si>
  <si>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</si>
  <si>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</si>
  <si>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</si>
  <si>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</si>
  <si>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</si>
  <si>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</si>
  <si>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</si>
  <si>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</si>
  <si>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</si>
  <si>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</si>
  <si>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</si>
  <si>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</si>
  <si>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</si>
  <si>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</si>
  <si>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</si>
  <si>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</si>
  <si>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</si>
  <si>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</si>
  <si>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</si>
  <si>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</si>
  <si>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</si>
  <si>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</si>
  <si>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</si>
  <si>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</si>
  <si>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</si>
  <si>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</si>
  <si>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</si>
  <si>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</si>
  <si>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</si>
  <si>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</si>
  <si>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</si>
  <si>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</si>
  <si>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</si>
  <si>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</si>
  <si>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</si>
  <si>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</si>
  <si>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</si>
  <si>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</si>
  <si>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</si>
  <si>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</si>
  <si>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</si>
  <si>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</si>
  <si>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</si>
  <si>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</si>
  <si>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</si>
  <si>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</si>
  <si>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</si>
  <si>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</si>
  <si>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</si>
  <si>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</si>
  <si>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</si>
  <si>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</si>
  <si>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</si>
  <si>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</si>
  <si>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</si>
  <si>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</si>
  <si>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</si>
  <si>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</si>
  <si>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</si>
  <si>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</si>
  <si>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</si>
  <si>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</si>
  <si>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</si>
  <si>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</si>
  <si>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</si>
  <si>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</si>
  <si>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</si>
  <si>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</si>
  <si>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</si>
  <si>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</si>
  <si>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</si>
  <si>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</si>
  <si>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</si>
  <si>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</si>
  <si>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</si>
  <si>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</si>
  <si>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</si>
  <si>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</si>
  <si>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</si>
  <si>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</si>
  <si>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</si>
  <si>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</si>
  <si>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</si>
  <si>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</si>
  <si>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</si>
  <si>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</si>
  <si>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</si>
  <si>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</si>
  <si>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</si>
  <si>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</si>
  <si>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</si>
  <si>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</si>
  <si>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</si>
  <si>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</si>
  <si>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</si>
  <si>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</si>
  <si>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</si>
  <si>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</si>
  <si>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</si>
  <si>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</si>
  <si>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</si>
  <si>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</si>
  <si>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</si>
  <si>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</si>
  <si>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</si>
  <si>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</si>
  <si>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</si>
  <si>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</si>
  <si>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</si>
  <si>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</si>
  <si>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</si>
  <si>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</si>
  <si>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</si>
  <si>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</si>
  <si>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</si>
  <si>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</si>
  <si>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</si>
  <si>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</si>
  <si>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</si>
  <si>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</si>
  <si>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</si>
  <si>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</si>
  <si>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</si>
  <si>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</si>
  <si>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</si>
  <si>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</si>
  <si>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</si>
  <si>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</si>
  <si>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</si>
  <si>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</si>
  <si>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</si>
  <si>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</si>
  <si>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</si>
  <si>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</si>
  <si>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</si>
  <si>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</si>
  <si>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</si>
  <si>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</si>
  <si>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</si>
  <si>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</si>
  <si>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</si>
  <si>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</si>
  <si>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</si>
  <si>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</si>
  <si>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</si>
  <si>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</si>
  <si>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</si>
  <si>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</si>
  <si>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</si>
  <si>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</si>
  <si>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</si>
  <si>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</si>
  <si>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</si>
  <si>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</si>
  <si>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</si>
  <si>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</si>
  <si>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</si>
  <si>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</si>
  <si>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</si>
  <si>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</si>
  <si>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</si>
  <si>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</si>
  <si>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</si>
  <si>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</si>
  <si>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</si>
  <si>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</si>
  <si>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</si>
  <si>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</si>
  <si>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</si>
  <si>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</si>
  <si>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</si>
  <si>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</si>
  <si>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</si>
  <si>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</si>
  <si>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</si>
  <si>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</si>
  <si>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</si>
  <si>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</si>
  <si>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</si>
  <si>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</si>
  <si>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</si>
  <si>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</si>
  <si>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</si>
  <si>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</si>
  <si>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</si>
  <si>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</si>
  <si>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</si>
  <si>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</si>
  <si>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</si>
  <si>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</si>
  <si>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</si>
  <si>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</si>
  <si>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</si>
  <si>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</si>
  <si>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</si>
  <si>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</si>
  <si>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</si>
  <si>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</si>
  <si>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</si>
  <si>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</si>
  <si>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</si>
  <si>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</si>
  <si>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</si>
  <si>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</si>
  <si>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</si>
  <si>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</si>
  <si>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</si>
  <si>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</si>
  <si>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</si>
  <si>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</si>
  <si>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</si>
  <si>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</si>
  <si>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</si>
  <si>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</si>
  <si>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</si>
  <si>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</si>
  <si>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</si>
  <si>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</si>
  <si>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</si>
  <si>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</si>
  <si>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</si>
  <si>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</si>
  <si>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</si>
  <si>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</si>
  <si>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</si>
  <si>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</si>
  <si>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</si>
  <si>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</si>
  <si>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</si>
  <si>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</si>
  <si>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</si>
  <si>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</si>
  <si>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</si>
  <si>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</si>
  <si>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</si>
  <si>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</si>
  <si>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</si>
  <si>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</si>
  <si>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</si>
  <si>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</si>
  <si>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</si>
  <si>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</si>
  <si>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</si>
  <si>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</si>
  <si>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</si>
  <si>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</si>
  <si>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</si>
  <si>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</si>
  <si>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</si>
  <si>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</si>
  <si>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</si>
  <si>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</si>
  <si>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</si>
  <si>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</si>
  <si>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</si>
  <si>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</si>
  <si>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</si>
  <si>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</si>
  <si>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</si>
  <si>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</si>
  <si>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</si>
  <si>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</si>
  <si>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</si>
  <si>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</si>
  <si>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</si>
  <si>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</si>
  <si>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</si>
  <si>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</si>
  <si>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</si>
  <si>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</si>
  <si>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</si>
  <si>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</si>
  <si>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</si>
  <si>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</si>
  <si>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</si>
  <si>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</si>
  <si>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</si>
  <si>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</si>
  <si>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</si>
  <si>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</si>
  <si>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</si>
  <si>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</si>
  <si>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</si>
  <si>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</si>
  <si>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</si>
  <si>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</si>
  <si>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</si>
  <si>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</si>
  <si>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</si>
  <si>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</si>
  <si>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</si>
  <si>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</si>
  <si>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</si>
  <si>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</si>
  <si>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</si>
  <si>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</si>
  <si>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</si>
  <si>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</si>
  <si>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</si>
  <si>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</si>
  <si>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</si>
  <si>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</si>
  <si>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</si>
  <si>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</si>
  <si>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</si>
  <si>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</si>
  <si>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</si>
  <si>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</si>
  <si>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</si>
  <si>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</si>
  <si>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</si>
  <si>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</si>
  <si>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</si>
  <si>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</si>
  <si>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</si>
  <si>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</si>
  <si>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</si>
  <si>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</si>
  <si>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</si>
  <si>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</si>
  <si>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</si>
  <si>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</si>
  <si>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</si>
  <si>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</si>
  <si>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</si>
  <si>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</si>
  <si>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</si>
  <si>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</si>
  <si>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</si>
  <si>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</si>
  <si>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</si>
  <si>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</si>
  <si>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</si>
  <si>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</si>
  <si>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</si>
  <si>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</si>
  <si>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</si>
  <si>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</si>
  <si>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</si>
  <si>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</si>
  <si>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</si>
  <si>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</si>
  <si>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</si>
  <si>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</si>
  <si>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</si>
  <si>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</si>
  <si>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</si>
  <si>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</si>
  <si>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</si>
  <si>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</si>
  <si>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</si>
  <si>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</si>
  <si>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</si>
  <si>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</si>
  <si>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</si>
  <si>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</si>
  <si>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</si>
  <si>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</si>
  <si>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</si>
  <si>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</si>
  <si>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</si>
  <si>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</si>
  <si>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</si>
  <si>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</si>
  <si>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</si>
  <si>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</si>
  <si>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</si>
  <si>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</si>
  <si>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</si>
  <si>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</si>
  <si>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</si>
  <si>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</si>
  <si>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</si>
  <si>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</si>
  <si>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</si>
  <si>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</si>
  <si>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</si>
  <si>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</si>
  <si>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</si>
  <si>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</si>
  <si>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</si>
  <si>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</si>
  <si>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</si>
  <si>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</si>
  <si>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</si>
  <si>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</si>
  <si>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</si>
  <si>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</si>
  <si>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</si>
  <si>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</si>
  <si>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</si>
  <si>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</si>
  <si>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</si>
  <si>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</si>
  <si>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</si>
  <si>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</si>
  <si>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</si>
  <si>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</si>
  <si>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</si>
  <si>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</si>
  <si>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</si>
  <si>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</si>
  <si>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</si>
  <si>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</si>
  <si>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</si>
  <si>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</si>
  <si>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</si>
  <si>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</si>
  <si>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</si>
  <si>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</si>
  <si>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</si>
  <si>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</si>
  <si>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</si>
  <si>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</si>
  <si>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</si>
  <si>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</si>
  <si>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</si>
  <si>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</si>
  <si>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</si>
  <si>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</si>
  <si>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</si>
  <si>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</si>
  <si>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</si>
  <si>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</si>
  <si>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</si>
  <si>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</si>
  <si>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</si>
  <si>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</si>
  <si>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</si>
  <si>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</si>
  <si>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</si>
  <si>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</si>
  <si>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</si>
  <si>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</si>
  <si>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</si>
  <si>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</si>
  <si>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</si>
  <si>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</si>
  <si>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</si>
  <si>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</si>
  <si>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</si>
  <si>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</si>
  <si>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</si>
  <si>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</si>
  <si>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</si>
  <si>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</si>
  <si>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</si>
  <si>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</si>
  <si>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</si>
  <si>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</si>
  <si>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</si>
  <si>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</si>
  <si>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</si>
  <si>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</si>
  <si>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</si>
  <si>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</si>
  <si>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</si>
  <si>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</si>
  <si>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</si>
  <si>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</si>
  <si>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</si>
  <si>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</si>
  <si>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</si>
  <si>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</si>
  <si>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</si>
  <si>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</si>
  <si>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</si>
  <si>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</si>
  <si>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</si>
  <si>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</si>
  <si>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</si>
  <si>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</si>
  <si>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</si>
  <si>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</si>
  <si>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</si>
  <si>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</si>
  <si>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</si>
  <si>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</si>
  <si>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</si>
  <si>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</si>
  <si>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</si>
  <si>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</si>
  <si>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</si>
  <si>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</si>
  <si>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</si>
  <si>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</si>
  <si>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</si>
  <si>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</si>
  <si>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</si>
  <si>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</si>
  <si>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</si>
  <si>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</si>
  <si>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</si>
  <si>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</si>
  <si>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</si>
  <si>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</si>
  <si>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</si>
  <si>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</si>
  <si>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</si>
  <si>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</si>
  <si>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</si>
  <si>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</si>
  <si>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</si>
  <si>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</si>
  <si>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</si>
  <si>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</si>
  <si>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</si>
  <si>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</si>
  <si>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</si>
  <si>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</si>
  <si>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</si>
  <si>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</si>
  <si>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</si>
  <si>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</si>
  <si>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</si>
  <si>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</si>
  <si>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</si>
  <si>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</si>
  <si>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</si>
  <si>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</si>
  <si>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</si>
  <si>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</si>
  <si>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</si>
  <si>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</si>
  <si>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</si>
  <si>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</si>
  <si>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</si>
  <si>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</si>
  <si>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</si>
  <si>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</si>
  <si>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</si>
  <si>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</si>
  <si>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</si>
  <si>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</si>
  <si>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</si>
  <si>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</si>
  <si>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</si>
  <si>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</si>
  <si>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</si>
  <si>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</si>
  <si>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</si>
  <si>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</si>
  <si>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</si>
  <si>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</si>
  <si>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</si>
  <si>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</si>
  <si>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</si>
  <si>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</si>
  <si>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</si>
  <si>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</si>
  <si>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</si>
  <si>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</si>
  <si>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</si>
  <si>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</si>
  <si>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</si>
  <si>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</si>
  <si>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</si>
  <si>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</si>
  <si>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</si>
  <si>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</si>
  <si>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</si>
  <si>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</si>
  <si>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</si>
  <si>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</si>
  <si>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</si>
  <si>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</si>
  <si>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</si>
  <si>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</si>
  <si>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</si>
  <si>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</si>
  <si>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</si>
  <si>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</si>
  <si>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</si>
  <si>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</si>
  <si>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</si>
  <si>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</si>
  <si>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</si>
  <si>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</si>
  <si>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</si>
  <si>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</si>
  <si>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</si>
  <si>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</si>
  <si>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</si>
  <si>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</si>
  <si>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</si>
  <si>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</si>
  <si>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</si>
  <si>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</si>
  <si>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</si>
  <si>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</si>
  <si>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</si>
  <si>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</si>
  <si>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</si>
  <si>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</si>
  <si>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</si>
  <si>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</si>
  <si>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</si>
  <si>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</si>
  <si>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</si>
  <si>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</si>
  <si>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</si>
  <si>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</si>
  <si>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</si>
  <si>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</si>
  <si>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</si>
  <si>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</si>
  <si>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</si>
  <si>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</si>
  <si>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</si>
  <si>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</si>
  <si>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</si>
  <si>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</si>
  <si>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</si>
  <si>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</si>
  <si>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</si>
  <si>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</si>
  <si>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</si>
  <si>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</si>
  <si>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</si>
  <si>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</si>
  <si>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</si>
  <si>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</si>
  <si>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</si>
  <si>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</si>
  <si>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</si>
  <si>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</si>
  <si>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</si>
  <si>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</si>
  <si>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</si>
  <si>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</si>
  <si>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</si>
  <si>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</si>
  <si>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</si>
  <si>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</si>
  <si>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</si>
  <si>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</si>
  <si>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</si>
  <si>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</si>
  <si>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</si>
  <si>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</si>
  <si>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</si>
  <si>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</si>
  <si>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</si>
  <si>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</si>
  <si>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</si>
  <si>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</si>
  <si>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</si>
  <si>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</si>
  <si>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</si>
  <si>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</si>
  <si>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</si>
  <si>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</si>
  <si>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</si>
  <si>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</si>
  <si>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</si>
  <si>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</si>
  <si>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</si>
  <si>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</si>
  <si>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</si>
  <si>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</si>
  <si>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</si>
  <si>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</si>
  <si>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</si>
  <si>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</si>
  <si>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</si>
  <si>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</si>
  <si>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</si>
  <si>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</si>
  <si>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</si>
  <si>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</si>
  <si>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</si>
  <si>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</si>
  <si>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</si>
  <si>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</si>
  <si>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</si>
  <si>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</si>
  <si>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</si>
  <si>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</si>
  <si>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</si>
  <si>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</si>
  <si>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</si>
  <si>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</si>
  <si>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</si>
  <si>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</si>
  <si>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</si>
  <si>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</si>
  <si>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</si>
  <si>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</si>
  <si>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</si>
  <si>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</si>
  <si>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</si>
  <si>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</si>
  <si>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</si>
  <si>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</si>
  <si>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</si>
  <si>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</si>
  <si>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</si>
  <si>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</si>
  <si>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</si>
  <si>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</si>
  <si>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</si>
  <si>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</si>
  <si>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</si>
  <si>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</si>
  <si>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</si>
  <si>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</si>
  <si>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</si>
  <si>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</si>
  <si>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</si>
  <si>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</si>
  <si>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</si>
  <si>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</si>
  <si>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</si>
  <si>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</si>
  <si>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</si>
  <si>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</si>
  <si>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</si>
  <si>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</si>
  <si>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</si>
  <si>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</si>
  <si>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</si>
  <si>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</si>
  <si>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</si>
  <si>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</si>
  <si>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</si>
  <si>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</si>
  <si>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</si>
  <si>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</si>
  <si>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</si>
  <si>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</si>
  <si>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</si>
  <si>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</si>
  <si>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</si>
  <si>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</si>
  <si>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</si>
  <si>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</si>
  <si>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</si>
  <si>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</si>
  <si>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</si>
  <si>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</si>
  <si>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</si>
  <si>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</si>
  <si>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</si>
  <si>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</si>
  <si>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</si>
  <si>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</si>
  <si>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</si>
  <si>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</si>
  <si>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</si>
  <si>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</si>
  <si>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</si>
  <si>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</si>
  <si>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</si>
  <si>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</si>
  <si>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</si>
  <si>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</si>
  <si>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</si>
  <si>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</si>
  <si>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</si>
  <si>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</si>
  <si>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</si>
  <si>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</si>
  <si>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</si>
  <si>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</si>
  <si>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</si>
  <si>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</si>
  <si>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</si>
  <si>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</si>
  <si>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</si>
  <si>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</si>
  <si>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</si>
  <si>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</si>
  <si>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</si>
  <si>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</si>
  <si>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</si>
  <si>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</si>
  <si>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</si>
  <si>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</si>
  <si>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</si>
  <si>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</si>
  <si>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</si>
  <si>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</si>
  <si>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</si>
  <si>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</si>
  <si>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</si>
  <si>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</si>
  <si>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</si>
  <si>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</si>
  <si>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</si>
  <si>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</si>
  <si>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</si>
  <si>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</si>
  <si>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</si>
  <si>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</si>
  <si>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</si>
  <si>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</si>
  <si>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</si>
  <si>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</si>
  <si>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</si>
  <si>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</si>
  <si>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</si>
  <si>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</si>
  <si>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</si>
  <si>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</si>
  <si>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</si>
  <si>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</si>
  <si>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</si>
  <si>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</si>
  <si>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</si>
  <si>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</si>
  <si>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</si>
  <si>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</si>
  <si>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</si>
  <si>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</si>
  <si>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</si>
  <si>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</si>
  <si>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</si>
  <si>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</si>
  <si>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</si>
  <si>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</si>
  <si>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</si>
  <si>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</si>
  <si>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</si>
  <si>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</si>
  <si>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</si>
  <si>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</si>
  <si>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</si>
  <si>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</si>
  <si>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</si>
  <si>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</si>
  <si>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</si>
  <si>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</si>
  <si>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</si>
  <si>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</si>
  <si>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</si>
  <si>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</si>
  <si>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</si>
  <si>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</si>
  <si>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</si>
  <si>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</si>
  <si>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</si>
  <si>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</si>
  <si>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</si>
  <si>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</si>
  <si>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</si>
  <si>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</si>
  <si>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</si>
  <si>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</si>
  <si>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</si>
  <si>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</si>
  <si>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</si>
  <si>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</si>
  <si>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</si>
  <si>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</si>
  <si>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</si>
  <si>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</si>
  <si>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</si>
  <si>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</si>
  <si>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</si>
  <si>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</si>
  <si>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</si>
  <si>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</si>
  <si>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</si>
  <si>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</si>
  <si>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</si>
  <si>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</si>
  <si>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</si>
  <si>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</si>
  <si>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</si>
  <si>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</si>
  <si>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</si>
  <si>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</si>
  <si>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</si>
  <si>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</si>
  <si>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</si>
  <si>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</si>
  <si>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</si>
  <si>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</si>
  <si>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</si>
  <si>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</si>
  <si>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</si>
  <si>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</si>
  <si>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</si>
  <si>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</si>
  <si>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</si>
  <si>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</si>
  <si>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</si>
  <si>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</si>
  <si>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</si>
  <si>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</si>
  <si>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</si>
  <si>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</si>
  <si>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</si>
  <si>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</si>
  <si>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</si>
  <si>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</si>
  <si>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</si>
  <si>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</si>
  <si>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</si>
  <si>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</si>
  <si>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</si>
  <si>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</si>
  <si>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</si>
  <si>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</si>
  <si>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</si>
  <si>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</si>
  <si>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</si>
  <si>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</si>
  <si>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</si>
  <si>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</si>
  <si>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</si>
  <si>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</si>
  <si>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</si>
  <si>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</si>
  <si>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</si>
  <si>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</si>
  <si>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</si>
  <si>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</si>
  <si>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</si>
  <si>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</si>
  <si>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</si>
  <si>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</si>
  <si>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</si>
  <si>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</si>
  <si>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</si>
  <si>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</si>
  <si>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</si>
  <si>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</si>
  <si>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</si>
  <si>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</si>
  <si>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</si>
  <si>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</si>
  <si>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</si>
  <si>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</si>
  <si>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</si>
  <si>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</si>
  <si>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</si>
  <si>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</si>
  <si>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</si>
  <si>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</si>
  <si>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</si>
  <si>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</si>
  <si>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</si>
  <si>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</si>
  <si>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</si>
  <si>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</si>
  <si>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</si>
  <si>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</si>
  <si>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</si>
  <si>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</si>
  <si>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</si>
  <si>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</si>
  <si>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</si>
  <si>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</si>
  <si>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</si>
  <si>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</si>
  <si>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</si>
  <si>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</si>
  <si>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</si>
  <si>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</si>
  <si>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</si>
  <si>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</si>
  <si>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</si>
  <si>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</si>
  <si>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</si>
  <si>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</si>
  <si>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</si>
  <si>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</si>
  <si>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</si>
  <si>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</si>
  <si>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</si>
  <si>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</si>
  <si>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</si>
  <si>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</si>
  <si>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</si>
  <si>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</si>
  <si>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</si>
  <si>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</si>
  <si>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</si>
  <si>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</si>
  <si>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</si>
  <si>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</si>
  <si>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</si>
  <si>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</si>
  <si>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</si>
  <si>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</si>
  <si>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</si>
  <si>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</si>
  <si>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</si>
  <si>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</si>
  <si>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</si>
  <si>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</si>
  <si>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</si>
  <si>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</si>
  <si>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</si>
  <si>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</si>
  <si>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</si>
  <si>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</si>
  <si>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</si>
  <si>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</si>
  <si>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</si>
  <si>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</si>
  <si>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</si>
  <si>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</si>
  <si>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</si>
  <si>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</si>
  <si>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</si>
  <si>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</si>
  <si>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</si>
  <si>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</si>
  <si>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</si>
  <si>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</si>
  <si>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</si>
  <si>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</si>
  <si>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</si>
  <si>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</si>
  <si>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</si>
  <si>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</si>
  <si>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</si>
  <si>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</si>
  <si>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</si>
  <si>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</si>
  <si>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</si>
  <si>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</si>
  <si>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</si>
  <si>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</si>
  <si>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</si>
  <si>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</si>
  <si>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</si>
  <si>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</si>
  <si>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Mid Year 2001</t>
  </si>
  <si>
    <t xml:space="preserve">%Total</t>
  </si>
  <si>
    <t xml:space="preserve">Zisman </t>
  </si>
  <si>
    <t xml:space="preserve">Biever</t>
  </si>
  <si>
    <t xml:space="preserve">Devries </t>
  </si>
  <si>
    <t xml:space="preserve">Law</t>
  </si>
  <si>
    <t xml:space="preserve">Curry </t>
  </si>
  <si>
    <t xml:space="preserve">Sukaly </t>
  </si>
  <si>
    <t xml:space="preserve">Ahn </t>
  </si>
  <si>
    <t xml:space="preserve">Clynes </t>
  </si>
  <si>
    <t xml:space="preserve">Midwest</t>
  </si>
  <si>
    <t xml:space="preserve">Baughman </t>
  </si>
  <si>
    <t xml:space="preserve">Dalton </t>
  </si>
  <si>
    <t xml:space="preserve">Kelly </t>
  </si>
  <si>
    <t xml:space="preserve">Valderrama </t>
  </si>
  <si>
    <t xml:space="preserve">Sewell </t>
  </si>
  <si>
    <t xml:space="preserve">Wang </t>
  </si>
  <si>
    <t xml:space="preserve">Llodra </t>
  </si>
  <si>
    <t xml:space="preserve">NE ORIG </t>
  </si>
  <si>
    <t xml:space="preserve">Wood </t>
  </si>
  <si>
    <t xml:space="preserve">Bernstein </t>
  </si>
  <si>
    <t xml:space="preserve">Wheeler </t>
  </si>
  <si>
    <t xml:space="preserve">Politis </t>
  </si>
  <si>
    <t xml:space="preserve">Pagan </t>
  </si>
  <si>
    <t xml:space="preserve">Rorschach </t>
  </si>
  <si>
    <t xml:space="preserve">Braddock </t>
  </si>
  <si>
    <t xml:space="preserve">Schultz </t>
  </si>
  <si>
    <t xml:space="preserve">Acevedo </t>
  </si>
  <si>
    <t xml:space="preserve">McDonald </t>
  </si>
  <si>
    <t xml:space="preserve">Page</t>
  </si>
  <si>
    <t xml:space="preserve">Slaughter</t>
  </si>
  <si>
    <t xml:space="preserve">Buerkle</t>
  </si>
  <si>
    <t xml:space="preserve">Dyer </t>
  </si>
  <si>
    <t xml:space="preserve">Hilgurt </t>
  </si>
  <si>
    <t xml:space="preserve">Meyer </t>
  </si>
  <si>
    <t xml:space="preserve">Mrha</t>
  </si>
  <si>
    <t xml:space="preserve">Bieniawski</t>
  </si>
  <si>
    <t xml:space="preserve">Grass</t>
  </si>
  <si>
    <t xml:space="preserve">Oh </t>
  </si>
  <si>
    <t xml:space="preserve">Drozdiak </t>
  </si>
  <si>
    <t xml:space="preserve">Pastega </t>
  </si>
  <si>
    <t xml:space="preserve">Hrap </t>
  </si>
  <si>
    <t xml:space="preserve">Abramo </t>
  </si>
  <si>
    <t xml:space="preserve">Lambie </t>
  </si>
  <si>
    <t xml:space="preserve">Cowan </t>
  </si>
  <si>
    <t xml:space="preserve">Carrabine </t>
  </si>
  <si>
    <t xml:space="preserve">Frihart </t>
  </si>
  <si>
    <t xml:space="preserve">McCaffrey </t>
  </si>
  <si>
    <t xml:space="preserve">Penman </t>
  </si>
  <si>
    <t xml:space="preserve">Stevens </t>
  </si>
  <si>
    <t xml:space="preserve">Patel </t>
  </si>
  <si>
    <t xml:space="preserve">Black </t>
  </si>
  <si>
    <t xml:space="preserve">Otto </t>
  </si>
  <si>
    <t xml:space="preserve">Smith,Mark</t>
  </si>
  <si>
    <t xml:space="preserve">Ortiz </t>
  </si>
  <si>
    <t xml:space="preserve">Frank </t>
  </si>
  <si>
    <t xml:space="preserve">Shipos </t>
  </si>
  <si>
    <t xml:space="preserve">Figueroa </t>
  </si>
  <si>
    <t xml:space="preserve">Ferries </t>
  </si>
  <si>
    <t xml:space="preserve">Prevatt </t>
  </si>
  <si>
    <t xml:space="preserve">Feitler </t>
  </si>
  <si>
    <t xml:space="preserve">Singer </t>
  </si>
  <si>
    <t xml:space="preserve">Taylor </t>
  </si>
  <si>
    <t xml:space="preserve">Enduser </t>
  </si>
  <si>
    <t xml:space="preserve">Berkeland </t>
  </si>
  <si>
    <t xml:space="preserve">Titus </t>
  </si>
  <si>
    <t xml:space="preserve">Wilson </t>
  </si>
  <si>
    <t xml:space="preserve">Villarreal </t>
  </si>
  <si>
    <t xml:space="preserve">Racicot </t>
  </si>
  <si>
    <t xml:space="preserve">DePaolis </t>
  </si>
  <si>
    <t xml:space="preserve">Sheetal </t>
  </si>
  <si>
    <t xml:space="preserve">Munir </t>
  </si>
  <si>
    <t xml:space="preserve">Seske </t>
  </si>
  <si>
    <t xml:space="preserve">East</t>
  </si>
  <si>
    <t xml:space="preserve">Kaiser </t>
  </si>
  <si>
    <t xml:space="preserve">Muhl </t>
  </si>
  <si>
    <t xml:space="preserve">Concannon </t>
  </si>
  <si>
    <t xml:space="preserve">Smith,Maureen</t>
  </si>
  <si>
    <t xml:space="preserve">Barbe </t>
  </si>
  <si>
    <t xml:space="preserve">DeMoes </t>
  </si>
  <si>
    <t xml:space="preserve">Pereira </t>
  </si>
  <si>
    <t xml:space="preserve">Goodell </t>
  </si>
  <si>
    <t xml:space="preserve">Bryan </t>
  </si>
  <si>
    <t xml:space="preserve">Neal </t>
  </si>
  <si>
    <t xml:space="preserve">Hendrickson </t>
  </si>
  <si>
    <t xml:space="preserve">Boyle </t>
  </si>
  <si>
    <t xml:space="preserve">Susan </t>
  </si>
  <si>
    <t xml:space="preserve">Zivley </t>
  </si>
  <si>
    <t xml:space="preserve">Quick </t>
  </si>
  <si>
    <t xml:space="preserve">ECR</t>
  </si>
  <si>
    <t xml:space="preserve">HPL</t>
  </si>
  <si>
    <t xml:space="preserve">Riley </t>
  </si>
  <si>
    <t xml:space="preserve">Morris </t>
  </si>
  <si>
    <t xml:space="preserve">Hall </t>
  </si>
  <si>
    <t xml:space="preserve">Lamphier </t>
  </si>
  <si>
    <t xml:space="preserve">Martinez </t>
  </si>
  <si>
    <t xml:space="preserve">Snieder </t>
  </si>
  <si>
    <t xml:space="preserve">Wallis </t>
  </si>
  <si>
    <t xml:space="preserve">Bubert </t>
  </si>
  <si>
    <t xml:space="preserve">Weissman </t>
  </si>
  <si>
    <t xml:space="preserve">Lofton </t>
  </si>
  <si>
    <t xml:space="preserve">Peyton </t>
  </si>
  <si>
    <t xml:space="preserve">Bilberry </t>
  </si>
  <si>
    <t xml:space="preserve">Papayoti </t>
  </si>
  <si>
    <t xml:space="preserve">Perez </t>
  </si>
  <si>
    <t xml:space="preserve">Mexico</t>
  </si>
  <si>
    <t xml:space="preserve">Williams </t>
  </si>
  <si>
    <t xml:space="preserve">Martin </t>
  </si>
  <si>
    <t xml:space="preserve">Texas</t>
  </si>
  <si>
    <t xml:space="preserve">Harrison </t>
  </si>
  <si>
    <t xml:space="preserve">Ward </t>
  </si>
  <si>
    <t xml:space="preserve">Fuller </t>
  </si>
  <si>
    <t xml:space="preserve">Miller </t>
  </si>
  <si>
    <t xml:space="preserve">Total </t>
  </si>
  <si>
    <t xml:space="preserve">Canada Power</t>
  </si>
  <si>
    <t xml:space="preserve">Midwest Power</t>
  </si>
  <si>
    <t xml:space="preserve">Northeast Power</t>
  </si>
  <si>
    <t xml:space="preserve">Southeast Power</t>
  </si>
  <si>
    <t xml:space="preserve">Central Gas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</si>
  <si>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</si>
  <si>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*$6,419,391 of total is Ennovate and runs through the trading line of the DPR.</t>
  </si>
  <si>
    <t xml:space="preserve">East Gas</t>
  </si>
  <si>
    <t xml:space="preserve">Energy Capital</t>
  </si>
  <si>
    <t xml:space="preserve">Texas Gas</t>
  </si>
  <si>
    <t xml:space="preserve">West Gas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</si>
</sst>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%"/>
  </numFmts>
  <fonts count="3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sz val="14"/>
      <color rgb="FF0000FF"/>
      <name val="Arial"/>
      <family val="0"/>
    </font>
    <font>
      <sz val="10"/>
      <color rgb="FF0000FF"/>
      <name val="Times New Roman"/>
      <family val="1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externalLink" Target="externalLinks/externalLink1.xml"/><Relationship Id="rId36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38885742"/>
        <c:axId val="4328703"/>
        <c:axId val="0"/>
      </c:bar3DChart>
      <c:catAx>
        <c:axId val="3888574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4328703"/>
        <c:crossesAt val="0"/>
        <c:auto val="1"/>
        <c:lblAlgn val="ctr"/>
        <c:lblOffset val="100"/>
        <c:noMultiLvlLbl val="0"/>
      </c:catAx>
      <c:valAx>
        <c:axId val="432870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38885742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29071336"/>
        <c:axId val="88516754"/>
      </c:barChart>
      <c:catAx>
        <c:axId val="2907133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516754"/>
        <c:crossesAt val="0"/>
        <c:auto val="1"/>
        <c:lblAlgn val="ctr"/>
        <c:lblOffset val="100"/>
        <c:noMultiLvlLbl val="0"/>
      </c:catAx>
      <c:valAx>
        <c:axId val="8851675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07133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73487886"/>
        <c:axId val="83497412"/>
      </c:barChart>
      <c:catAx>
        <c:axId val="7348788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497412"/>
        <c:crossesAt val="0"/>
        <c:auto val="1"/>
        <c:lblAlgn val="ctr"/>
        <c:lblOffset val="100"/>
        <c:noMultiLvlLbl val="0"/>
      </c:catAx>
      <c:valAx>
        <c:axId val="8349741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48788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94895677"/>
        <c:axId val="2006621"/>
      </c:barChart>
      <c:catAx>
        <c:axId val="9489567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06621"/>
        <c:crossesAt val="0"/>
        <c:auto val="1"/>
        <c:lblAlgn val="ctr"/>
        <c:lblOffset val="100"/>
        <c:noMultiLvlLbl val="0"/>
      </c:catAx>
      <c:valAx>
        <c:axId val="200662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89567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5566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5569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75" t="n">
        <f aca="false">G6/$G$155</f>
        <v>0.0107293441688676</v>
      </c>
    </row>
    <row r="7" customFormat="false" ht="12.75" hidden="false" customHeight="false" outlineLevel="0" collapsed="false">
      <c r="A7" s="16" t="s">
        <v>5570</v>
      </c>
      <c r="B7" s="16"/>
      <c r="C7" s="16" t="s">
        <v>29</v>
      </c>
      <c r="D7" s="16"/>
      <c r="E7" s="16" t="s">
        <v>387</v>
      </c>
      <c r="F7" s="16"/>
      <c r="G7" s="8" t="n">
        <v>2283200</v>
      </c>
      <c r="H7" s="8"/>
      <c r="I7" s="75" t="n">
        <f aca="false">G7/$G$155</f>
        <v>0.00816574620211949</v>
      </c>
    </row>
    <row r="8" customFormat="false" ht="12.75" hidden="false" customHeight="false" outlineLevel="0" collapsed="false">
      <c r="A8" s="5" t="s">
        <v>5571</v>
      </c>
      <c r="B8" s="5"/>
      <c r="C8" s="5" t="s">
        <v>29</v>
      </c>
      <c r="D8" s="5"/>
      <c r="E8" s="5" t="s">
        <v>387</v>
      </c>
      <c r="F8" s="5"/>
      <c r="G8" s="8" t="n">
        <v>500000</v>
      </c>
      <c r="H8" s="8"/>
      <c r="I8" s="75" t="n">
        <f aca="false">G8/$G$155</f>
        <v>0.0017882240281446</v>
      </c>
    </row>
    <row r="9" customFormat="false" ht="12.75" hidden="false" customHeight="false" outlineLevel="0" collapsed="false">
      <c r="A9" s="5" t="s">
        <v>4564</v>
      </c>
      <c r="B9" s="5"/>
      <c r="C9" s="5" t="s">
        <v>29</v>
      </c>
      <c r="D9" s="5"/>
      <c r="E9" s="5" t="s">
        <v>387</v>
      </c>
      <c r="F9" s="5"/>
      <c r="G9" s="8" t="n">
        <v>2127333</v>
      </c>
      <c r="H9" s="8"/>
      <c r="I9" s="75" t="n">
        <f aca="false">G9/$G$155</f>
        <v>0.00760829597292986</v>
      </c>
    </row>
    <row r="10" customFormat="false" ht="12.75" hidden="false" customHeight="false" outlineLevel="0" collapsed="false">
      <c r="A10" s="5" t="s">
        <v>5572</v>
      </c>
      <c r="B10" s="5"/>
      <c r="C10" s="5" t="s">
        <v>29</v>
      </c>
      <c r="D10" s="5"/>
      <c r="E10" s="5" t="s">
        <v>387</v>
      </c>
      <c r="F10" s="5"/>
      <c r="G10" s="8" t="n">
        <v>138233</v>
      </c>
      <c r="H10" s="8"/>
      <c r="I10" s="75" t="n">
        <f aca="false">G10/$G$155</f>
        <v>0.000494383144165024</v>
      </c>
    </row>
    <row r="11" customFormat="false" ht="12.75" hidden="false" customHeight="false" outlineLevel="0" collapsed="false">
      <c r="A11" s="5" t="s">
        <v>5559</v>
      </c>
      <c r="B11" s="5"/>
      <c r="C11" s="5" t="s">
        <v>29</v>
      </c>
      <c r="D11" s="5"/>
      <c r="E11" s="5" t="s">
        <v>387</v>
      </c>
      <c r="F11" s="5"/>
      <c r="G11" s="8" t="n">
        <f aca="false">27365000-316000</f>
        <v>27049000</v>
      </c>
      <c r="H11" s="8"/>
      <c r="I11" s="75" t="n">
        <f aca="false">G11/$G$155</f>
        <v>0.0967393434745664</v>
      </c>
    </row>
    <row r="12" customFormat="false" ht="12.75" hidden="false" customHeight="false" outlineLevel="0" collapsed="false">
      <c r="A12" s="5" t="s">
        <v>5573</v>
      </c>
      <c r="B12" s="5"/>
      <c r="C12" s="5" t="s">
        <v>29</v>
      </c>
      <c r="D12" s="5"/>
      <c r="E12" s="5" t="s">
        <v>3056</v>
      </c>
      <c r="F12" s="5"/>
      <c r="G12" s="8" t="n">
        <v>2351866</v>
      </c>
      <c r="H12" s="8"/>
      <c r="I12" s="75" t="n">
        <f aca="false">G12/$G$155</f>
        <v>0.00841132658435264</v>
      </c>
    </row>
    <row r="13" customFormat="false" ht="12.75" hidden="false" customHeight="false" outlineLevel="0" collapsed="false">
      <c r="A13" s="16" t="s">
        <v>5574</v>
      </c>
      <c r="B13" s="16"/>
      <c r="C13" s="16" t="s">
        <v>29</v>
      </c>
      <c r="D13" s="16"/>
      <c r="E13" s="16" t="s">
        <v>3056</v>
      </c>
      <c r="F13" s="16"/>
      <c r="G13" s="8" t="n">
        <v>27602</v>
      </c>
      <c r="H13" s="8"/>
      <c r="I13" s="75" t="n">
        <f aca="false">G13/$G$155</f>
        <v>9.87171192496943E-005</v>
      </c>
    </row>
    <row r="14" customFormat="false" ht="12.75" hidden="false" customHeight="false" outlineLevel="0" collapsed="false">
      <c r="A14" s="16" t="s">
        <v>5575</v>
      </c>
      <c r="B14" s="16"/>
      <c r="C14" s="16" t="s">
        <v>29</v>
      </c>
      <c r="D14" s="16"/>
      <c r="E14" s="16" t="s">
        <v>3056</v>
      </c>
      <c r="F14" s="16"/>
      <c r="G14" s="8" t="n">
        <v>12000</v>
      </c>
      <c r="H14" s="8"/>
      <c r="I14" s="75" t="n">
        <f aca="false">G14/$G$155</f>
        <v>4.29173766754703E-005</v>
      </c>
    </row>
    <row r="15" customFormat="false" ht="12.75" hidden="false" customHeight="false" outlineLevel="0" collapsed="false">
      <c r="A15" s="16" t="s">
        <v>5576</v>
      </c>
      <c r="B15" s="16"/>
      <c r="C15" s="16" t="s">
        <v>29</v>
      </c>
      <c r="D15" s="16"/>
      <c r="E15" s="16" t="s">
        <v>5577</v>
      </c>
      <c r="F15" s="16"/>
      <c r="G15" s="8" t="n">
        <f aca="false">1532639+403000</f>
        <v>1935639</v>
      </c>
      <c r="H15" s="8"/>
      <c r="I15" s="75" t="n">
        <f aca="false">G15/$G$155</f>
        <v>0.00692271233922756</v>
      </c>
    </row>
    <row r="16" customFormat="false" ht="12.75" hidden="false" customHeight="false" outlineLevel="0" collapsed="false">
      <c r="A16" s="16" t="s">
        <v>5578</v>
      </c>
      <c r="B16" s="16"/>
      <c r="C16" s="16" t="s">
        <v>29</v>
      </c>
      <c r="D16" s="16"/>
      <c r="E16" s="16" t="s">
        <v>5577</v>
      </c>
      <c r="F16" s="16"/>
      <c r="G16" s="8" t="n">
        <v>1156703</v>
      </c>
      <c r="H16" s="8"/>
      <c r="I16" s="75" t="n">
        <f aca="false">G16/$G$155</f>
        <v>0.00413688819605388</v>
      </c>
    </row>
    <row r="17" customFormat="false" ht="12.75" hidden="false" customHeight="false" outlineLevel="0" collapsed="false">
      <c r="A17" s="16" t="s">
        <v>5579</v>
      </c>
      <c r="B17" s="16"/>
      <c r="C17" s="16" t="s">
        <v>29</v>
      </c>
      <c r="D17" s="16"/>
      <c r="E17" s="16" t="s">
        <v>5577</v>
      </c>
      <c r="F17" s="16"/>
      <c r="G17" s="8" t="n">
        <f aca="false">871795-199597</f>
        <v>672198</v>
      </c>
      <c r="H17" s="8"/>
      <c r="I17" s="75" t="n">
        <f aca="false">G17/$G$155</f>
        <v>0.00240408123054148</v>
      </c>
    </row>
    <row r="18" customFormat="false" ht="12.75" hidden="false" customHeight="false" outlineLevel="0" collapsed="false">
      <c r="A18" s="16" t="s">
        <v>5580</v>
      </c>
      <c r="B18" s="16"/>
      <c r="C18" s="16" t="s">
        <v>29</v>
      </c>
      <c r="D18" s="16"/>
      <c r="E18" s="16" t="s">
        <v>5577</v>
      </c>
      <c r="F18" s="16"/>
      <c r="G18" s="8" t="n">
        <v>500000</v>
      </c>
      <c r="H18" s="8"/>
      <c r="I18" s="75" t="n">
        <f aca="false">G18/$G$155</f>
        <v>0.0017882240281446</v>
      </c>
    </row>
    <row r="19" customFormat="false" ht="12.75" hidden="false" customHeight="false" outlineLevel="0" collapsed="false">
      <c r="A19" s="16" t="s">
        <v>5581</v>
      </c>
      <c r="B19" s="16"/>
      <c r="C19" s="16" t="s">
        <v>29</v>
      </c>
      <c r="D19" s="16"/>
      <c r="E19" s="16" t="s">
        <v>5577</v>
      </c>
      <c r="F19" s="16"/>
      <c r="G19" s="8" t="n">
        <v>333666</v>
      </c>
      <c r="H19" s="8"/>
      <c r="I19" s="75" t="n">
        <f aca="false">G19/$G$155</f>
        <v>0.00119333911714979</v>
      </c>
    </row>
    <row r="20" customFormat="false" ht="12.75" hidden="false" customHeight="false" outlineLevel="0" collapsed="false">
      <c r="A20" s="16" t="s">
        <v>5582</v>
      </c>
      <c r="B20" s="16"/>
      <c r="C20" s="16" t="s">
        <v>29</v>
      </c>
      <c r="D20" s="16"/>
      <c r="E20" s="16" t="s">
        <v>5577</v>
      </c>
      <c r="F20" s="16"/>
      <c r="G20" s="8" t="n">
        <v>233291</v>
      </c>
      <c r="H20" s="8"/>
      <c r="I20" s="75" t="n">
        <f aca="false">G20/$G$155</f>
        <v>0.000834353143499762</v>
      </c>
    </row>
    <row r="21" customFormat="false" ht="12.75" hidden="false" customHeight="false" outlineLevel="0" collapsed="false">
      <c r="A21" s="16" t="s">
        <v>5583</v>
      </c>
      <c r="B21" s="16"/>
      <c r="C21" s="16" t="s">
        <v>29</v>
      </c>
      <c r="D21" s="16"/>
      <c r="E21" s="16" t="s">
        <v>5577</v>
      </c>
      <c r="F21" s="16"/>
      <c r="G21" s="8" t="n">
        <v>50000</v>
      </c>
      <c r="H21" s="8"/>
      <c r="I21" s="75" t="n">
        <f aca="false">G21/$G$155</f>
        <v>0.00017882240281446</v>
      </c>
    </row>
    <row r="22" customFormat="false" ht="12.75" hidden="false" customHeight="false" outlineLevel="0" collapsed="false">
      <c r="A22" s="16" t="s">
        <v>5563</v>
      </c>
      <c r="B22" s="16"/>
      <c r="C22" s="16" t="s">
        <v>29</v>
      </c>
      <c r="D22" s="16"/>
      <c r="E22" s="16" t="s">
        <v>5564</v>
      </c>
      <c r="F22" s="16"/>
      <c r="G22" s="8" t="n">
        <v>5456000</v>
      </c>
      <c r="H22" s="8"/>
      <c r="I22" s="75" t="n">
        <f aca="false">G22/$G$155</f>
        <v>0.0195131005951138</v>
      </c>
    </row>
    <row r="23" customFormat="false" ht="12.75" hidden="false" customHeight="false" outlineLevel="0" collapsed="false">
      <c r="A23" s="16" t="s">
        <v>5584</v>
      </c>
      <c r="B23" s="16"/>
      <c r="C23" s="16" t="s">
        <v>29</v>
      </c>
      <c r="D23" s="16"/>
      <c r="E23" s="16" t="s">
        <v>5564</v>
      </c>
      <c r="F23" s="16"/>
      <c r="G23" s="8" t="n">
        <v>3000000</v>
      </c>
      <c r="H23" s="8"/>
      <c r="I23" s="75" t="n">
        <f aca="false">G23/$G$155</f>
        <v>0.0107293441688676</v>
      </c>
    </row>
    <row r="24" customFormat="false" ht="12.75" hidden="false" customHeight="false" outlineLevel="0" collapsed="false">
      <c r="A24" s="16" t="s">
        <v>5585</v>
      </c>
      <c r="B24" s="16"/>
      <c r="C24" s="16" t="s">
        <v>29</v>
      </c>
      <c r="D24" s="16"/>
      <c r="E24" s="16" t="s">
        <v>5564</v>
      </c>
      <c r="F24" s="16"/>
      <c r="G24" s="8" t="n">
        <v>552600</v>
      </c>
      <c r="H24" s="8"/>
      <c r="I24" s="75" t="n">
        <f aca="false">G24/$G$155</f>
        <v>0.00197634519590541</v>
      </c>
    </row>
    <row r="25" customFormat="false" ht="12.75" hidden="false" customHeight="false" outlineLevel="0" collapsed="false">
      <c r="A25" s="16" t="s">
        <v>5586</v>
      </c>
      <c r="B25" s="16"/>
      <c r="C25" s="16" t="s">
        <v>29</v>
      </c>
      <c r="D25" s="16"/>
      <c r="E25" s="16" t="s">
        <v>5564</v>
      </c>
      <c r="F25" s="16"/>
      <c r="G25" s="8" t="n">
        <v>250000</v>
      </c>
      <c r="H25" s="8"/>
      <c r="I25" s="75" t="n">
        <f aca="false">G25/$G$155</f>
        <v>0.000894112014072298</v>
      </c>
    </row>
    <row r="26" customFormat="false" ht="12.75" hidden="false" customHeight="false" outlineLevel="0" collapsed="false">
      <c r="A26" s="16" t="s">
        <v>5579</v>
      </c>
      <c r="B26" s="16"/>
      <c r="C26" s="16" t="s">
        <v>29</v>
      </c>
      <c r="D26" s="16"/>
      <c r="E26" s="16" t="s">
        <v>5564</v>
      </c>
      <c r="F26" s="16"/>
      <c r="G26" s="8" t="n">
        <v>199597</v>
      </c>
      <c r="H26" s="8"/>
      <c r="I26" s="75" t="n">
        <f aca="false">G26/$G$155</f>
        <v>0.000713848302691154</v>
      </c>
    </row>
    <row r="27" customFormat="false" ht="12.75" hidden="false" customHeight="false" outlineLevel="0" collapsed="false">
      <c r="A27" s="5" t="s">
        <v>5587</v>
      </c>
      <c r="B27" s="5"/>
      <c r="C27" s="5" t="s">
        <v>29</v>
      </c>
      <c r="D27" s="5"/>
      <c r="E27" s="5" t="s">
        <v>5564</v>
      </c>
      <c r="F27" s="5"/>
      <c r="G27" s="8" t="n">
        <v>125000</v>
      </c>
      <c r="H27" s="8"/>
      <c r="I27" s="75" t="n">
        <f aca="false">G27/$G$155</f>
        <v>0.000447056007036149</v>
      </c>
    </row>
    <row r="28" customFormat="false" ht="12.75" hidden="false" customHeight="false" outlineLevel="0" collapsed="false">
      <c r="A28" s="5" t="s">
        <v>5588</v>
      </c>
      <c r="B28" s="5"/>
      <c r="C28" s="5" t="s">
        <v>29</v>
      </c>
      <c r="D28" s="5"/>
      <c r="E28" s="5" t="s">
        <v>5564</v>
      </c>
      <c r="F28" s="5"/>
      <c r="G28" s="8" t="n">
        <v>30000</v>
      </c>
      <c r="H28" s="8"/>
      <c r="I28" s="75" t="n">
        <f aca="false">G28/$G$155</f>
        <v>0.000107293441688676</v>
      </c>
    </row>
    <row r="29" customFormat="false" ht="12.75" hidden="false" customHeight="false" outlineLevel="0" collapsed="false">
      <c r="A29" s="16" t="s">
        <v>5589</v>
      </c>
      <c r="B29" s="16"/>
      <c r="C29" s="16" t="s">
        <v>29</v>
      </c>
      <c r="D29" s="16"/>
      <c r="E29" s="16" t="s">
        <v>5564</v>
      </c>
      <c r="F29" s="16"/>
      <c r="G29" s="8" t="n">
        <v>-128578</v>
      </c>
      <c r="H29" s="8"/>
      <c r="I29" s="75" t="n">
        <f aca="false">G29/$G$155</f>
        <v>-0.000459852538181552</v>
      </c>
    </row>
    <row r="30" customFormat="false" ht="12.75" hidden="false" customHeight="false" outlineLevel="0" collapsed="false">
      <c r="A30" s="16" t="s">
        <v>5535</v>
      </c>
      <c r="B30" s="16"/>
      <c r="C30" s="16" t="s">
        <v>29</v>
      </c>
      <c r="D30" s="16"/>
      <c r="E30" s="16" t="s">
        <v>5562</v>
      </c>
      <c r="F30" s="16"/>
      <c r="G30" s="8" t="n">
        <v>7261000</v>
      </c>
      <c r="H30" s="8"/>
      <c r="I30" s="75" t="n">
        <f aca="false">G30/$G$155</f>
        <v>0.0259685893367158</v>
      </c>
    </row>
    <row r="31" customFormat="false" ht="12.75" hidden="false" customHeight="false" outlineLevel="0" collapsed="false">
      <c r="A31" s="16" t="s">
        <v>5590</v>
      </c>
      <c r="B31" s="16"/>
      <c r="C31" s="16" t="s">
        <v>29</v>
      </c>
      <c r="D31" s="16"/>
      <c r="E31" s="16" t="s">
        <v>5562</v>
      </c>
      <c r="F31" s="16"/>
      <c r="G31" s="8" t="n">
        <v>313600</v>
      </c>
      <c r="H31" s="8"/>
      <c r="I31" s="75" t="n">
        <f aca="false">G31/$G$155</f>
        <v>0.00112157411045229</v>
      </c>
    </row>
    <row r="32" customFormat="false" ht="12.75" hidden="false" customHeight="false" outlineLevel="0" collapsed="false">
      <c r="A32" s="5" t="s">
        <v>5591</v>
      </c>
      <c r="B32" s="5"/>
      <c r="C32" s="5" t="s">
        <v>29</v>
      </c>
      <c r="D32" s="5"/>
      <c r="E32" s="5" t="s">
        <v>5562</v>
      </c>
      <c r="F32" s="5"/>
      <c r="G32" s="8" t="n">
        <v>234600</v>
      </c>
      <c r="H32" s="8"/>
      <c r="I32" s="75" t="n">
        <f aca="false">G32/$G$155</f>
        <v>0.000839034714005445</v>
      </c>
    </row>
    <row r="33" customFormat="false" ht="12.75" hidden="false" customHeight="false" outlineLevel="0" collapsed="false">
      <c r="A33" s="16" t="s">
        <v>5592</v>
      </c>
      <c r="B33" s="16"/>
      <c r="C33" s="16" t="s">
        <v>29</v>
      </c>
      <c r="D33" s="16"/>
      <c r="E33" s="16" t="s">
        <v>5562</v>
      </c>
      <c r="F33" s="16"/>
      <c r="G33" s="8" t="n">
        <v>188200</v>
      </c>
      <c r="H33" s="8"/>
      <c r="I33" s="75" t="n">
        <f aca="false">G33/$G$155</f>
        <v>0.000673087524193626</v>
      </c>
    </row>
    <row r="34" customFormat="false" ht="12.75" hidden="false" customHeight="false" outlineLevel="0" collapsed="false">
      <c r="A34" s="16" t="s">
        <v>5593</v>
      </c>
      <c r="B34" s="16"/>
      <c r="C34" s="16" t="s">
        <v>29</v>
      </c>
      <c r="D34" s="16"/>
      <c r="E34" s="16" t="s">
        <v>5562</v>
      </c>
      <c r="F34" s="16"/>
      <c r="G34" s="8" t="n">
        <v>50000</v>
      </c>
      <c r="H34" s="8"/>
      <c r="I34" s="75" t="n">
        <f aca="false">G34/$G$155</f>
        <v>0.00017882240281446</v>
      </c>
    </row>
    <row r="35" customFormat="false" ht="12.75" hidden="false" customHeight="false" outlineLevel="0" collapsed="false">
      <c r="A35" s="16" t="s">
        <v>5594</v>
      </c>
      <c r="B35" s="16"/>
      <c r="C35" s="16" t="s">
        <v>29</v>
      </c>
      <c r="D35" s="16"/>
      <c r="E35" s="16" t="s">
        <v>5562</v>
      </c>
      <c r="F35" s="16"/>
      <c r="G35" s="8" t="n">
        <v>5200</v>
      </c>
      <c r="H35" s="8"/>
      <c r="I35" s="75" t="n">
        <f aca="false">G35/$G$155</f>
        <v>1.85975298927038E-005</v>
      </c>
    </row>
    <row r="36" customFormat="false" ht="12.75" hidden="false" customHeight="false" outlineLevel="0" collapsed="false">
      <c r="A36" s="5" t="s">
        <v>5544</v>
      </c>
      <c r="B36" s="5"/>
      <c r="C36" s="5" t="s">
        <v>29</v>
      </c>
      <c r="D36" s="5"/>
      <c r="E36" s="5" t="s">
        <v>5545</v>
      </c>
      <c r="F36" s="5"/>
      <c r="G36" s="8" t="n">
        <f aca="false">36360000-8360000</f>
        <v>28000000</v>
      </c>
      <c r="H36" s="8"/>
      <c r="I36" s="75" t="n">
        <f aca="false">G36/$G$155</f>
        <v>0.100140545576097</v>
      </c>
    </row>
    <row r="37" customFormat="false" ht="12.75" hidden="false" customHeight="false" outlineLevel="0" collapsed="false">
      <c r="A37" s="16" t="s">
        <v>5548</v>
      </c>
      <c r="B37" s="16"/>
      <c r="C37" s="16" t="s">
        <v>29</v>
      </c>
      <c r="D37" s="16"/>
      <c r="E37" s="16" t="s">
        <v>5545</v>
      </c>
      <c r="F37" s="16"/>
      <c r="G37" s="8" t="n">
        <v>10000000</v>
      </c>
      <c r="H37" s="8"/>
      <c r="I37" s="75" t="n">
        <f aca="false">G37/$G$155</f>
        <v>0.0357644805628919</v>
      </c>
    </row>
    <row r="38" customFormat="false" ht="12.75" hidden="false" customHeight="false" outlineLevel="0" collapsed="false">
      <c r="A38" s="16" t="s">
        <v>5549</v>
      </c>
      <c r="B38" s="16"/>
      <c r="C38" s="16" t="s">
        <v>29</v>
      </c>
      <c r="D38" s="16"/>
      <c r="E38" s="16" t="s">
        <v>5545</v>
      </c>
      <c r="F38" s="16"/>
      <c r="G38" s="8" t="n">
        <f aca="false">6500000+7500000</f>
        <v>14000000</v>
      </c>
      <c r="H38" s="8"/>
      <c r="I38" s="75" t="n">
        <f aca="false">G38/$G$155</f>
        <v>0.0500702727880487</v>
      </c>
    </row>
    <row r="39" customFormat="false" ht="12.75" hidden="false" customHeight="false" outlineLevel="0" collapsed="false">
      <c r="A39" s="5" t="s">
        <v>5550</v>
      </c>
      <c r="B39" s="5"/>
      <c r="C39" s="5" t="s">
        <v>29</v>
      </c>
      <c r="D39" s="5"/>
      <c r="E39" s="5" t="s">
        <v>5545</v>
      </c>
      <c r="F39" s="5"/>
      <c r="G39" s="8" t="n">
        <f aca="false">18123000-4123000</f>
        <v>14000000</v>
      </c>
      <c r="H39" s="8"/>
      <c r="I39" s="75" t="n">
        <f aca="false">G39/$G$155</f>
        <v>0.0500702727880487</v>
      </c>
    </row>
    <row r="40" customFormat="false" ht="12.75" hidden="false" customHeight="false" outlineLevel="0" collapsed="false">
      <c r="A40" s="16" t="s">
        <v>5552</v>
      </c>
      <c r="B40" s="16"/>
      <c r="C40" s="16" t="s">
        <v>29</v>
      </c>
      <c r="D40" s="16"/>
      <c r="E40" s="16" t="s">
        <v>5545</v>
      </c>
      <c r="F40" s="16"/>
      <c r="G40" s="8" t="n">
        <v>16000000</v>
      </c>
      <c r="H40" s="8"/>
      <c r="I40" s="75" t="n">
        <f aca="false">G40/$G$155</f>
        <v>0.0572231689006271</v>
      </c>
    </row>
    <row r="41" customFormat="false" ht="12.75" hidden="false" customHeight="false" outlineLevel="0" collapsed="false">
      <c r="A41" s="16" t="s">
        <v>5553</v>
      </c>
      <c r="B41" s="16"/>
      <c r="C41" s="16" t="s">
        <v>29</v>
      </c>
      <c r="D41" s="16"/>
      <c r="E41" s="16" t="s">
        <v>5545</v>
      </c>
      <c r="F41" s="16"/>
      <c r="G41" s="8" t="n">
        <f aca="false">10784435-3784435+1632962-37230</f>
        <v>8595732</v>
      </c>
      <c r="H41" s="8"/>
      <c r="I41" s="75" t="n">
        <f aca="false">G41/$G$155</f>
        <v>0.0307421890037828</v>
      </c>
    </row>
    <row r="42" customFormat="false" ht="12.75" hidden="false" customHeight="false" outlineLevel="0" collapsed="false">
      <c r="A42" s="16" t="s">
        <v>5565</v>
      </c>
      <c r="B42" s="16"/>
      <c r="C42" s="16" t="s">
        <v>29</v>
      </c>
      <c r="D42" s="16"/>
      <c r="E42" s="16" t="s">
        <v>5545</v>
      </c>
      <c r="F42" s="16"/>
      <c r="G42" s="8" t="n">
        <v>4000000</v>
      </c>
      <c r="H42" s="8"/>
      <c r="I42" s="75" t="n">
        <f aca="false">G42/$G$155</f>
        <v>0.0143057922251568</v>
      </c>
    </row>
    <row r="43" customFormat="false" ht="12.75" hidden="false" customHeight="false" outlineLevel="0" collapsed="false">
      <c r="A43" s="16" t="s">
        <v>5595</v>
      </c>
      <c r="B43" s="16"/>
      <c r="C43" s="16" t="s">
        <v>29</v>
      </c>
      <c r="D43" s="16"/>
      <c r="E43" s="16" t="s">
        <v>5545</v>
      </c>
      <c r="F43" s="16"/>
      <c r="G43" s="8" t="n">
        <f aca="false">288500+3711500</f>
        <v>4000000</v>
      </c>
      <c r="H43" s="8"/>
      <c r="I43" s="75" t="n">
        <f aca="false">G43/$G$155</f>
        <v>0.0143057922251568</v>
      </c>
    </row>
    <row r="44" customFormat="false" ht="12.75" hidden="false" customHeight="false" outlineLevel="0" collapsed="false">
      <c r="A44" s="16" t="s">
        <v>5596</v>
      </c>
      <c r="B44" s="16"/>
      <c r="C44" s="16" t="s">
        <v>29</v>
      </c>
      <c r="D44" s="16"/>
      <c r="E44" s="16" t="s">
        <v>5545</v>
      </c>
      <c r="F44" s="16"/>
      <c r="G44" s="8" t="n">
        <v>4000000</v>
      </c>
      <c r="H44" s="8"/>
      <c r="I44" s="75" t="n">
        <f aca="false">G44/$G$155</f>
        <v>0.0143057922251568</v>
      </c>
    </row>
    <row r="45" customFormat="false" ht="12.75" hidden="false" customHeight="false" outlineLevel="0" collapsed="false">
      <c r="A45" s="16" t="s">
        <v>5597</v>
      </c>
      <c r="B45" s="16"/>
      <c r="C45" s="16" t="s">
        <v>29</v>
      </c>
      <c r="D45" s="16"/>
      <c r="E45" s="16" t="s">
        <v>5545</v>
      </c>
      <c r="F45" s="16"/>
      <c r="G45" s="8" t="n">
        <v>4000000</v>
      </c>
      <c r="H45" s="8"/>
      <c r="I45" s="75" t="n">
        <f aca="false">G45/$G$155</f>
        <v>0.0143057922251568</v>
      </c>
    </row>
    <row r="46" customFormat="false" ht="12.75" hidden="false" customHeight="true" outlineLevel="0" collapsed="false">
      <c r="A46" s="16" t="s">
        <v>5598</v>
      </c>
      <c r="B46" s="16"/>
      <c r="C46" s="16" t="s">
        <v>29</v>
      </c>
      <c r="D46" s="16"/>
      <c r="E46" s="16" t="s">
        <v>5545</v>
      </c>
      <c r="F46" s="16"/>
      <c r="G46" s="8" t="n">
        <v>2000000</v>
      </c>
      <c r="H46" s="8"/>
      <c r="I46" s="75" t="n">
        <f aca="false">G46/$G$155</f>
        <v>0.00715289611257839</v>
      </c>
    </row>
    <row r="47" customFormat="false" ht="12.75" hidden="false" customHeight="false" outlineLevel="0" collapsed="false">
      <c r="A47" s="16" t="s">
        <v>5599</v>
      </c>
      <c r="B47" s="16"/>
      <c r="C47" s="16" t="s">
        <v>29</v>
      </c>
      <c r="D47" s="16"/>
      <c r="E47" s="16" t="s">
        <v>5545</v>
      </c>
      <c r="F47" s="16"/>
      <c r="G47" s="8" t="n">
        <f aca="false">665000+270000+1065000</f>
        <v>2000000</v>
      </c>
      <c r="H47" s="8"/>
      <c r="I47" s="75" t="n">
        <f aca="false">G47/$G$155</f>
        <v>0.00715289611257839</v>
      </c>
    </row>
    <row r="48" customFormat="false" ht="12.75" hidden="false" customHeight="false" outlineLevel="0" collapsed="false">
      <c r="A48" s="5" t="s">
        <v>5600</v>
      </c>
      <c r="B48" s="5"/>
      <c r="C48" s="16" t="s">
        <v>5547</v>
      </c>
      <c r="D48" s="16"/>
      <c r="E48" s="5" t="s">
        <v>5558</v>
      </c>
      <c r="F48" s="5"/>
      <c r="G48" s="8" t="n">
        <f aca="false">1125000+2700000</f>
        <v>3825000</v>
      </c>
      <c r="H48" s="8"/>
      <c r="I48" s="75" t="n">
        <f aca="false">G48/$G$155</f>
        <v>0.0136799138153062</v>
      </c>
    </row>
    <row r="49" customFormat="false" ht="12.75" hidden="false" customHeight="false" outlineLevel="0" collapsed="false">
      <c r="A49" s="16" t="s">
        <v>5601</v>
      </c>
      <c r="B49" s="16"/>
      <c r="C49" s="16" t="s">
        <v>5547</v>
      </c>
      <c r="D49" s="16"/>
      <c r="E49" s="16" t="s">
        <v>5558</v>
      </c>
      <c r="F49" s="16"/>
      <c r="G49" s="8" t="n">
        <v>393750</v>
      </c>
      <c r="H49" s="8"/>
      <c r="I49" s="75" t="n">
        <f aca="false">G49/$G$155</f>
        <v>0.00140822642216387</v>
      </c>
    </row>
    <row r="50" customFormat="false" ht="12.75" hidden="false" customHeight="false" outlineLevel="0" collapsed="false">
      <c r="A50" s="16" t="s">
        <v>5602</v>
      </c>
      <c r="B50" s="16"/>
      <c r="C50" s="16" t="s">
        <v>5547</v>
      </c>
      <c r="D50" s="16"/>
      <c r="E50" s="16" t="s">
        <v>5558</v>
      </c>
      <c r="F50" s="16"/>
      <c r="G50" s="8" t="n">
        <f aca="false">-500000+1000000</f>
        <v>500000</v>
      </c>
      <c r="H50" s="8"/>
      <c r="I50" s="75" t="n">
        <f aca="false">G50/$G$155</f>
        <v>0.0017882240281446</v>
      </c>
    </row>
    <row r="51" customFormat="false" ht="12.75" hidden="false" customHeight="false" outlineLevel="0" collapsed="false">
      <c r="A51" s="16" t="s">
        <v>5603</v>
      </c>
      <c r="B51" s="16"/>
      <c r="C51" s="16" t="s">
        <v>5547</v>
      </c>
      <c r="D51" s="16"/>
      <c r="E51" s="16" t="s">
        <v>5558</v>
      </c>
      <c r="F51" s="16"/>
      <c r="G51" s="8" t="n">
        <v>425000</v>
      </c>
      <c r="H51" s="8"/>
      <c r="I51" s="75" t="n">
        <f aca="false">G51/$G$155</f>
        <v>0.00151999042392291</v>
      </c>
    </row>
    <row r="52" customFormat="false" ht="12.75" hidden="false" customHeight="false" outlineLevel="0" collapsed="false">
      <c r="A52" s="16" t="s">
        <v>5604</v>
      </c>
      <c r="B52" s="16"/>
      <c r="C52" s="16" t="s">
        <v>5547</v>
      </c>
      <c r="D52" s="16"/>
      <c r="E52" s="16" t="s">
        <v>5558</v>
      </c>
      <c r="F52" s="16"/>
      <c r="G52" s="8" t="n">
        <f aca="false">1405000+350000</f>
        <v>1755000</v>
      </c>
      <c r="H52" s="8"/>
      <c r="I52" s="75" t="n">
        <f aca="false">G52/$G$155</f>
        <v>0.00627666633878753</v>
      </c>
    </row>
    <row r="53" customFormat="false" ht="12.75" hidden="false" customHeight="false" outlineLevel="0" collapsed="false">
      <c r="A53" s="16" t="s">
        <v>5555</v>
      </c>
      <c r="B53" s="16"/>
      <c r="C53" s="16" t="s">
        <v>5547</v>
      </c>
      <c r="D53" s="16"/>
      <c r="E53" s="16" t="s">
        <v>387</v>
      </c>
      <c r="F53" s="16"/>
      <c r="G53" s="8" t="n">
        <f aca="false">5665082.45469978+812510</f>
        <v>6477592.45469978</v>
      </c>
      <c r="H53" s="8"/>
      <c r="I53" s="75" t="n">
        <f aca="false">G53/$G$155</f>
        <v>0.0231667729440446</v>
      </c>
    </row>
    <row r="54" customFormat="false" ht="12.75" hidden="false" customHeight="false" outlineLevel="0" collapsed="false">
      <c r="A54" s="16" t="s">
        <v>5561</v>
      </c>
      <c r="B54" s="16"/>
      <c r="C54" s="16" t="s">
        <v>5547</v>
      </c>
      <c r="D54" s="16"/>
      <c r="E54" s="16" t="s">
        <v>387</v>
      </c>
      <c r="F54" s="16"/>
      <c r="G54" s="8" t="n">
        <v>2528456.30912008</v>
      </c>
      <c r="H54" s="8"/>
      <c r="I54" s="75" t="n">
        <f aca="false">G54/$G$155</f>
        <v>0.00904289265216467</v>
      </c>
    </row>
    <row r="55" customFormat="false" ht="12.75" hidden="false" customHeight="false" outlineLevel="0" collapsed="false">
      <c r="A55" s="16" t="s">
        <v>5605</v>
      </c>
      <c r="B55" s="16"/>
      <c r="C55" s="16" t="s">
        <v>5547</v>
      </c>
      <c r="D55" s="16"/>
      <c r="E55" s="16" t="s">
        <v>387</v>
      </c>
      <c r="F55" s="16"/>
      <c r="G55" s="8" t="n">
        <v>1924877.77792384</v>
      </c>
      <c r="H55" s="8"/>
      <c r="I55" s="75" t="n">
        <f aca="false">G55/$G$155</f>
        <v>0.00688422538744998</v>
      </c>
    </row>
    <row r="56" customFormat="false" ht="12.75" hidden="false" customHeight="false" outlineLevel="0" collapsed="false">
      <c r="A56" s="16" t="s">
        <v>5606</v>
      </c>
      <c r="B56" s="16"/>
      <c r="C56" s="16" t="s">
        <v>5547</v>
      </c>
      <c r="D56" s="16"/>
      <c r="E56" s="16" t="s">
        <v>387</v>
      </c>
      <c r="F56" s="16"/>
      <c r="G56" s="8" t="n">
        <v>979480.459222311</v>
      </c>
      <c r="H56" s="8"/>
      <c r="I56" s="75" t="n">
        <f aca="false">G56/$G$155</f>
        <v>0.00350306098455888</v>
      </c>
    </row>
    <row r="57" customFormat="false" ht="12.75" hidden="false" customHeight="false" outlineLevel="0" collapsed="false">
      <c r="A57" s="16" t="s">
        <v>5607</v>
      </c>
      <c r="B57" s="16"/>
      <c r="C57" s="16" t="s">
        <v>5547</v>
      </c>
      <c r="D57" s="16"/>
      <c r="E57" s="16" t="s">
        <v>387</v>
      </c>
      <c r="F57" s="16"/>
      <c r="G57" s="8" t="n">
        <v>272578.736976189</v>
      </c>
      <c r="H57" s="8"/>
      <c r="I57" s="75" t="n">
        <f aca="false">G57/$G$155</f>
        <v>0.000974863694044253</v>
      </c>
    </row>
    <row r="58" customFormat="false" ht="12.75" hidden="false" customHeight="false" outlineLevel="0" collapsed="false">
      <c r="A58" s="5" t="s">
        <v>5608</v>
      </c>
      <c r="B58" s="5"/>
      <c r="C58" s="16" t="s">
        <v>5547</v>
      </c>
      <c r="D58" s="16"/>
      <c r="E58" s="5" t="s">
        <v>387</v>
      </c>
      <c r="F58" s="5"/>
      <c r="G58" s="8" t="n">
        <v>24873.4760672704</v>
      </c>
      <c r="H58" s="8"/>
      <c r="I58" s="75" t="n">
        <f aca="false">G58/$G$155</f>
        <v>8.89586951339449E-005</v>
      </c>
    </row>
    <row r="59" customFormat="false" ht="12.75" hidden="false" customHeight="false" outlineLevel="0" collapsed="false">
      <c r="A59" s="16" t="s">
        <v>5609</v>
      </c>
      <c r="B59" s="16"/>
      <c r="C59" s="16" t="s">
        <v>5547</v>
      </c>
      <c r="D59" s="16"/>
      <c r="E59" s="16" t="s">
        <v>387</v>
      </c>
      <c r="F59" s="16"/>
      <c r="G59" s="8" t="n">
        <v>9043</v>
      </c>
      <c r="H59" s="8"/>
      <c r="I59" s="75" t="n">
        <f aca="false">G59/$G$155</f>
        <v>3.23418197730232E-005</v>
      </c>
    </row>
    <row r="60" customFormat="false" ht="12.75" hidden="false" customHeight="false" outlineLevel="0" collapsed="false">
      <c r="A60" s="16" t="s">
        <v>5610</v>
      </c>
      <c r="B60" s="16"/>
      <c r="C60" s="16" t="s">
        <v>5547</v>
      </c>
      <c r="D60" s="16"/>
      <c r="E60" s="16" t="s">
        <v>387</v>
      </c>
      <c r="F60" s="16"/>
      <c r="G60" s="8" t="n">
        <v>3273</v>
      </c>
      <c r="H60" s="8"/>
      <c r="I60" s="75" t="n">
        <f aca="false">G60/$G$155</f>
        <v>1.17057144882345E-005</v>
      </c>
    </row>
    <row r="61" customFormat="false" ht="12.75" hidden="false" customHeight="false" outlineLevel="0" collapsed="false">
      <c r="A61" s="16" t="s">
        <v>5611</v>
      </c>
      <c r="B61" s="16"/>
      <c r="C61" s="16" t="s">
        <v>5547</v>
      </c>
      <c r="D61" s="16"/>
      <c r="E61" s="16" t="s">
        <v>387</v>
      </c>
      <c r="F61" s="16"/>
      <c r="G61" s="8" t="n">
        <v>2863.16457227828</v>
      </c>
      <c r="H61" s="8"/>
      <c r="I61" s="75" t="n">
        <f aca="false">G61/$G$155</f>
        <v>1.02399593693607E-005</v>
      </c>
    </row>
    <row r="62" customFormat="false" ht="12.75" hidden="false" customHeight="false" outlineLevel="0" collapsed="false">
      <c r="A62" s="16" t="s">
        <v>5337</v>
      </c>
      <c r="B62" s="16"/>
      <c r="C62" s="16" t="s">
        <v>5547</v>
      </c>
      <c r="D62" s="16"/>
      <c r="E62" s="16" t="s">
        <v>5554</v>
      </c>
      <c r="F62" s="16"/>
      <c r="G62" s="8" t="n">
        <f aca="false">1000000+6419391</f>
        <v>7419391</v>
      </c>
      <c r="H62" s="8"/>
      <c r="I62" s="75" t="n">
        <f aca="false">G62/$G$155</f>
        <v>0.0265350665207995</v>
      </c>
    </row>
    <row r="63" customFormat="false" ht="12.75" hidden="false" customHeight="false" outlineLevel="0" collapsed="false">
      <c r="A63" s="16" t="s">
        <v>4858</v>
      </c>
      <c r="B63" s="16"/>
      <c r="C63" s="16" t="s">
        <v>5547</v>
      </c>
      <c r="D63" s="16"/>
      <c r="E63" s="16" t="s">
        <v>5554</v>
      </c>
      <c r="F63" s="16"/>
      <c r="G63" s="8" t="n">
        <f aca="false">888768.55-2275</f>
        <v>886493.55</v>
      </c>
      <c r="H63" s="8"/>
      <c r="I63" s="75" t="n">
        <f aca="false">G63/$G$155</f>
        <v>0.00317049813381041</v>
      </c>
    </row>
    <row r="64" customFormat="false" ht="12.75" hidden="false" customHeight="false" outlineLevel="0" collapsed="false">
      <c r="A64" s="16" t="s">
        <v>5601</v>
      </c>
      <c r="B64" s="16"/>
      <c r="C64" s="16" t="s">
        <v>5547</v>
      </c>
      <c r="D64" s="16"/>
      <c r="E64" s="16" t="s">
        <v>5554</v>
      </c>
      <c r="F64" s="16"/>
      <c r="G64" s="8" t="n">
        <f aca="false">553672-393750</f>
        <v>159922</v>
      </c>
      <c r="H64" s="8"/>
      <c r="I64" s="75" t="n">
        <f aca="false">G64/$G$155</f>
        <v>0.00057195272605788</v>
      </c>
    </row>
    <row r="65" customFormat="false" ht="12.75" hidden="false" customHeight="false" outlineLevel="0" collapsed="false">
      <c r="A65" s="16" t="s">
        <v>5612</v>
      </c>
      <c r="B65" s="16"/>
      <c r="C65" s="16" t="s">
        <v>5547</v>
      </c>
      <c r="D65" s="16"/>
      <c r="E65" s="16" t="s">
        <v>5554</v>
      </c>
      <c r="F65" s="16"/>
      <c r="G65" s="8" t="n">
        <f aca="false">127912.1+1162.5</f>
        <v>129074.6</v>
      </c>
      <c r="H65" s="8"/>
      <c r="I65" s="75" t="n">
        <f aca="false">G65/$G$155</f>
        <v>0.000461628602286305</v>
      </c>
    </row>
    <row r="66" customFormat="false" ht="12.75" hidden="false" customHeight="false" outlineLevel="0" collapsed="false">
      <c r="A66" s="16" t="s">
        <v>5613</v>
      </c>
      <c r="B66" s="16"/>
      <c r="C66" s="16" t="s">
        <v>5547</v>
      </c>
      <c r="D66" s="16"/>
      <c r="E66" s="16" t="s">
        <v>5554</v>
      </c>
      <c r="F66" s="16"/>
      <c r="G66" s="8" t="n">
        <v>104400</v>
      </c>
      <c r="H66" s="8"/>
      <c r="I66" s="75" t="n">
        <f aca="false">G66/$G$155</f>
        <v>0.000373381177076592</v>
      </c>
    </row>
    <row r="67" customFormat="false" ht="12.75" hidden="false" customHeight="false" outlineLevel="0" collapsed="false">
      <c r="A67" s="16" t="s">
        <v>5614</v>
      </c>
      <c r="B67" s="16"/>
      <c r="C67" s="16" t="s">
        <v>5547</v>
      </c>
      <c r="D67" s="16"/>
      <c r="E67" s="16" t="s">
        <v>5554</v>
      </c>
      <c r="F67" s="16"/>
      <c r="G67" s="8" t="n">
        <v>69232.21</v>
      </c>
      <c r="H67" s="8"/>
      <c r="I67" s="75" t="n">
        <f aca="false">G67/$G$155</f>
        <v>0.000247605402887105</v>
      </c>
    </row>
    <row r="68" customFormat="false" ht="12.75" hidden="false" customHeight="false" outlineLevel="0" collapsed="false">
      <c r="A68" s="16" t="s">
        <v>5615</v>
      </c>
      <c r="B68" s="16"/>
      <c r="C68" s="16" t="s">
        <v>5547</v>
      </c>
      <c r="D68" s="16"/>
      <c r="E68" s="16" t="s">
        <v>5554</v>
      </c>
      <c r="F68" s="16"/>
      <c r="G68" s="8" t="n">
        <v>32100</v>
      </c>
      <c r="H68" s="8"/>
      <c r="I68" s="75" t="n">
        <f aca="false">G68/$G$155</f>
        <v>0.000114803982606883</v>
      </c>
    </row>
    <row r="69" customFormat="false" ht="12.75" hidden="false" customHeight="true" outlineLevel="0" collapsed="false">
      <c r="A69" s="16" t="s">
        <v>5616</v>
      </c>
      <c r="B69" s="16"/>
      <c r="C69" s="16" t="s">
        <v>5547</v>
      </c>
      <c r="D69" s="16"/>
      <c r="E69" s="16" t="s">
        <v>5554</v>
      </c>
      <c r="F69" s="16"/>
      <c r="G69" s="8" t="n">
        <v>9125</v>
      </c>
      <c r="H69" s="8"/>
      <c r="I69" s="75" t="n">
        <f aca="false">G69/$G$155</f>
        <v>3.26350885136389E-005</v>
      </c>
    </row>
    <row r="70" customFormat="false" ht="12.75" hidden="false" customHeight="false" outlineLevel="0" collapsed="false">
      <c r="A70" s="5" t="s">
        <v>5617</v>
      </c>
      <c r="B70" s="5"/>
      <c r="C70" s="5" t="s">
        <v>5547</v>
      </c>
      <c r="D70" s="5"/>
      <c r="E70" s="5" t="s">
        <v>5554</v>
      </c>
      <c r="F70" s="5"/>
      <c r="G70" s="8" t="n">
        <v>751</v>
      </c>
      <c r="H70" s="8"/>
      <c r="I70" s="75" t="n">
        <f aca="false">G70/$G$155</f>
        <v>2.68591249027318E-006</v>
      </c>
    </row>
    <row r="71" customFormat="false" ht="12.75" hidden="false" customHeight="false" outlineLevel="0" collapsed="false">
      <c r="A71" s="16" t="s">
        <v>4310</v>
      </c>
      <c r="B71" s="16"/>
      <c r="C71" s="16" t="s">
        <v>5547</v>
      </c>
      <c r="D71" s="16"/>
      <c r="E71" s="16" t="s">
        <v>1588</v>
      </c>
      <c r="F71" s="16"/>
      <c r="G71" s="8" t="n">
        <f aca="false">12311290.02-6500000</f>
        <v>5811290.02</v>
      </c>
      <c r="H71" s="8"/>
      <c r="I71" s="75" t="n">
        <f aca="false">G71/$G$155</f>
        <v>0.0207837768965618</v>
      </c>
    </row>
    <row r="72" customFormat="false" ht="12.75" hidden="false" customHeight="false" outlineLevel="0" collapsed="false">
      <c r="A72" s="16" t="s">
        <v>5560</v>
      </c>
      <c r="B72" s="16"/>
      <c r="C72" s="16" t="s">
        <v>5547</v>
      </c>
      <c r="D72" s="16"/>
      <c r="E72" s="16" t="s">
        <v>1588</v>
      </c>
      <c r="F72" s="16"/>
      <c r="G72" s="8" t="n">
        <v>2635109.26</v>
      </c>
      <c r="H72" s="8"/>
      <c r="I72" s="75" t="n">
        <f aca="false">G72/$G$155</f>
        <v>0.00942433139103665</v>
      </c>
    </row>
    <row r="73" customFormat="false" ht="12.75" hidden="false" customHeight="false" outlineLevel="0" collapsed="false">
      <c r="A73" s="16" t="s">
        <v>5618</v>
      </c>
      <c r="B73" s="16"/>
      <c r="C73" s="16" t="s">
        <v>5547</v>
      </c>
      <c r="D73" s="16"/>
      <c r="E73" s="16" t="s">
        <v>1588</v>
      </c>
      <c r="F73" s="16"/>
      <c r="G73" s="8" t="n">
        <f aca="false">2305545-310</f>
        <v>2305235</v>
      </c>
      <c r="H73" s="8"/>
      <c r="I73" s="75" t="n">
        <f aca="false">G73/$G$155</f>
        <v>0.00824455323503982</v>
      </c>
    </row>
    <row r="74" customFormat="false" ht="12.75" hidden="false" customHeight="false" outlineLevel="0" collapsed="false">
      <c r="A74" s="16" t="s">
        <v>3383</v>
      </c>
      <c r="B74" s="16"/>
      <c r="C74" s="16" t="s">
        <v>5547</v>
      </c>
      <c r="D74" s="16"/>
      <c r="E74" s="16" t="s">
        <v>1588</v>
      </c>
      <c r="F74" s="16"/>
      <c r="G74" s="8" t="n">
        <v>1666884</v>
      </c>
      <c r="H74" s="8"/>
      <c r="I74" s="75" t="n">
        <f aca="false">G74/$G$155</f>
        <v>0.00596152404185956</v>
      </c>
    </row>
    <row r="75" customFormat="false" ht="12.75" hidden="false" customHeight="false" outlineLevel="0" collapsed="false">
      <c r="A75" s="16" t="s">
        <v>5609</v>
      </c>
      <c r="B75" s="16"/>
      <c r="C75" s="16" t="s">
        <v>5547</v>
      </c>
      <c r="D75" s="16"/>
      <c r="E75" s="16" t="s">
        <v>1588</v>
      </c>
      <c r="F75" s="16"/>
      <c r="G75" s="8" t="n">
        <f aca="false">1632280.56-9043</f>
        <v>1623237.56</v>
      </c>
      <c r="H75" s="8"/>
      <c r="I75" s="75" t="n">
        <f aca="false">G75/$G$155</f>
        <v>0.00580542481635761</v>
      </c>
    </row>
    <row r="76" customFormat="false" ht="12.75" hidden="false" customHeight="false" outlineLevel="0" collapsed="false">
      <c r="A76" s="16" t="s">
        <v>5619</v>
      </c>
      <c r="B76" s="16"/>
      <c r="C76" s="16" t="s">
        <v>5547</v>
      </c>
      <c r="D76" s="16"/>
      <c r="E76" s="16" t="s">
        <v>1588</v>
      </c>
      <c r="F76" s="16"/>
      <c r="G76" s="8" t="n">
        <f aca="false">1576745.545-12940</f>
        <v>1563805.545</v>
      </c>
      <c r="H76" s="8"/>
      <c r="I76" s="75" t="n">
        <f aca="false">G76/$G$155</f>
        <v>0.00559286930182951</v>
      </c>
    </row>
    <row r="77" customFormat="false" ht="12.75" hidden="false" customHeight="false" outlineLevel="0" collapsed="false">
      <c r="A77" s="5" t="s">
        <v>5620</v>
      </c>
      <c r="B77" s="5"/>
      <c r="C77" s="5" t="s">
        <v>5547</v>
      </c>
      <c r="D77" s="5"/>
      <c r="E77" s="5" t="s">
        <v>1588</v>
      </c>
      <c r="F77" s="5"/>
      <c r="G77" s="8" t="n">
        <v>797664</v>
      </c>
      <c r="H77" s="8"/>
      <c r="I77" s="75" t="n">
        <f aca="false">G77/$G$155</f>
        <v>0.00285280386237186</v>
      </c>
    </row>
    <row r="78" customFormat="false" ht="12.75" hidden="false" customHeight="false" outlineLevel="0" collapsed="false">
      <c r="A78" s="5" t="s">
        <v>5617</v>
      </c>
      <c r="B78" s="5"/>
      <c r="C78" s="5" t="s">
        <v>5547</v>
      </c>
      <c r="D78" s="5"/>
      <c r="E78" s="5" t="s">
        <v>1588</v>
      </c>
      <c r="F78" s="5"/>
      <c r="G78" s="8" t="n">
        <f aca="false">738765.99525-577-751</f>
        <v>737437.99525</v>
      </c>
      <c r="H78" s="8"/>
      <c r="I78" s="75" t="n">
        <f aca="false">G78/$G$155</f>
        <v>0.00263740868474566</v>
      </c>
    </row>
    <row r="79" customFormat="false" ht="12.75" hidden="false" customHeight="false" outlineLevel="0" collapsed="false">
      <c r="A79" s="16" t="s">
        <v>5621</v>
      </c>
      <c r="B79" s="16"/>
      <c r="C79" s="16" t="s">
        <v>5547</v>
      </c>
      <c r="D79" s="16"/>
      <c r="E79" s="16" t="s">
        <v>1588</v>
      </c>
      <c r="F79" s="16"/>
      <c r="G79" s="8" t="n">
        <v>641258</v>
      </c>
      <c r="H79" s="8"/>
      <c r="I79" s="75" t="n">
        <f aca="false">G79/$G$155</f>
        <v>0.0022934259276799</v>
      </c>
    </row>
    <row r="80" customFormat="false" ht="12.75" hidden="false" customHeight="false" outlineLevel="0" collapsed="false">
      <c r="A80" s="16" t="s">
        <v>5622</v>
      </c>
      <c r="B80" s="16"/>
      <c r="C80" s="16" t="s">
        <v>5547</v>
      </c>
      <c r="D80" s="16"/>
      <c r="E80" s="16" t="s">
        <v>1588</v>
      </c>
      <c r="F80" s="16"/>
      <c r="G80" s="8" t="n">
        <v>601115</v>
      </c>
      <c r="H80" s="8"/>
      <c r="I80" s="75" t="n">
        <f aca="false">G80/$G$155</f>
        <v>0.00214985657335628</v>
      </c>
    </row>
    <row r="81" customFormat="false" ht="12.75" hidden="false" customHeight="false" outlineLevel="0" collapsed="false">
      <c r="A81" s="5" t="s">
        <v>5623</v>
      </c>
      <c r="B81" s="5"/>
      <c r="C81" s="5" t="s">
        <v>5547</v>
      </c>
      <c r="D81" s="5"/>
      <c r="E81" s="5" t="s">
        <v>1588</v>
      </c>
      <c r="F81" s="5"/>
      <c r="G81" s="8" t="n">
        <v>215789.4</v>
      </c>
      <c r="H81" s="8"/>
      <c r="I81" s="75" t="n">
        <f aca="false">G81/$G$155</f>
        <v>0.000771759580197811</v>
      </c>
    </row>
    <row r="82" customFormat="false" ht="12.75" hidden="false" customHeight="false" outlineLevel="0" collapsed="false">
      <c r="A82" s="16" t="s">
        <v>5624</v>
      </c>
      <c r="B82" s="16"/>
      <c r="C82" s="16" t="s">
        <v>5547</v>
      </c>
      <c r="D82" s="16"/>
      <c r="E82" s="16" t="s">
        <v>1588</v>
      </c>
      <c r="F82" s="16"/>
      <c r="G82" s="8" t="n">
        <v>139938.535</v>
      </c>
      <c r="H82" s="8"/>
      <c r="I82" s="75" t="n">
        <f aca="false">G82/$G$155</f>
        <v>0.000500482901500707</v>
      </c>
    </row>
    <row r="83" customFormat="false" ht="12.75" hidden="false" customHeight="false" outlineLevel="0" collapsed="false">
      <c r="A83" s="16" t="s">
        <v>5625</v>
      </c>
      <c r="B83" s="16"/>
      <c r="C83" s="16" t="s">
        <v>5547</v>
      </c>
      <c r="D83" s="16"/>
      <c r="E83" s="16" t="s">
        <v>1588</v>
      </c>
      <c r="F83" s="16"/>
      <c r="G83" s="8" t="n">
        <v>134979</v>
      </c>
      <c r="H83" s="8"/>
      <c r="I83" s="75" t="n">
        <f aca="false">G83/$G$155</f>
        <v>0.000482745382189859</v>
      </c>
    </row>
    <row r="84" customFormat="false" ht="12.75" hidden="false" customHeight="false" outlineLevel="0" collapsed="false">
      <c r="A84" s="16" t="s">
        <v>5626</v>
      </c>
      <c r="B84" s="16"/>
      <c r="C84" s="16" t="s">
        <v>5547</v>
      </c>
      <c r="D84" s="16"/>
      <c r="E84" s="16" t="s">
        <v>1588</v>
      </c>
      <c r="F84" s="16"/>
      <c r="G84" s="8" t="n">
        <f aca="false">186468-56213</f>
        <v>130255</v>
      </c>
      <c r="H84" s="8"/>
      <c r="I84" s="75" t="n">
        <f aca="false">G84/$G$155</f>
        <v>0.000465850241571949</v>
      </c>
    </row>
    <row r="85" customFormat="false" ht="12.75" hidden="false" customHeight="false" outlineLevel="0" collapsed="false">
      <c r="A85" s="16" t="s">
        <v>5627</v>
      </c>
      <c r="B85" s="16"/>
      <c r="C85" s="16" t="s">
        <v>5547</v>
      </c>
      <c r="D85" s="16"/>
      <c r="E85" s="16" t="s">
        <v>1588</v>
      </c>
      <c r="F85" s="16"/>
      <c r="G85" s="8" t="n">
        <f aca="false">96409-465</f>
        <v>95944</v>
      </c>
      <c r="H85" s="8"/>
      <c r="I85" s="75" t="n">
        <f aca="false">G85/$G$155</f>
        <v>0.00034313873231261</v>
      </c>
    </row>
    <row r="86" customFormat="false" ht="12.75" hidden="false" customHeight="false" outlineLevel="0" collapsed="false">
      <c r="A86" s="16" t="s">
        <v>5628</v>
      </c>
      <c r="B86" s="16"/>
      <c r="C86" s="16" t="s">
        <v>5547</v>
      </c>
      <c r="D86" s="16"/>
      <c r="E86" s="16" t="s">
        <v>1588</v>
      </c>
      <c r="F86" s="16"/>
      <c r="G86" s="8" t="n">
        <v>18226</v>
      </c>
      <c r="H86" s="8"/>
      <c r="I86" s="75" t="n">
        <f aca="false">G86/$G$155</f>
        <v>6.51843422739268E-005</v>
      </c>
    </row>
    <row r="87" customFormat="false" ht="12.75" hidden="false" customHeight="false" outlineLevel="0" collapsed="false">
      <c r="A87" s="16" t="s">
        <v>5629</v>
      </c>
      <c r="B87" s="16"/>
      <c r="C87" s="16" t="s">
        <v>5547</v>
      </c>
      <c r="D87" s="16"/>
      <c r="E87" s="16" t="s">
        <v>1588</v>
      </c>
      <c r="F87" s="16"/>
      <c r="G87" s="8" t="n">
        <v>17813</v>
      </c>
      <c r="H87" s="8"/>
      <c r="I87" s="75" t="n">
        <f aca="false">G87/$G$155</f>
        <v>6.37072692266794E-005</v>
      </c>
    </row>
    <row r="88" customFormat="false" ht="12.75" hidden="false" customHeight="false" outlineLevel="0" collapsed="false">
      <c r="A88" s="16" t="s">
        <v>5630</v>
      </c>
      <c r="B88" s="16"/>
      <c r="C88" s="16" t="s">
        <v>5547</v>
      </c>
      <c r="D88" s="16"/>
      <c r="E88" s="16" t="s">
        <v>1588</v>
      </c>
      <c r="F88" s="16"/>
      <c r="G88" s="8" t="n">
        <v>17739.3200000001</v>
      </c>
      <c r="H88" s="8"/>
      <c r="I88" s="75" t="n">
        <f aca="false">G88/$G$155</f>
        <v>6.34437565338922E-005</v>
      </c>
    </row>
    <row r="89" customFormat="false" ht="12.75" hidden="false" customHeight="false" outlineLevel="0" collapsed="false">
      <c r="A89" s="5" t="s">
        <v>5631</v>
      </c>
      <c r="B89" s="5"/>
      <c r="C89" s="5" t="s">
        <v>5547</v>
      </c>
      <c r="D89" s="5"/>
      <c r="E89" s="5" t="s">
        <v>1588</v>
      </c>
      <c r="F89" s="5"/>
      <c r="G89" s="8" t="n">
        <v>17148</v>
      </c>
      <c r="H89" s="8"/>
      <c r="I89" s="75" t="n">
        <f aca="false">G89/$G$155</f>
        <v>6.13289312692471E-005</v>
      </c>
    </row>
    <row r="90" customFormat="false" ht="12.75" hidden="false" customHeight="false" outlineLevel="0" collapsed="false">
      <c r="A90" s="16" t="s">
        <v>5632</v>
      </c>
      <c r="B90" s="16"/>
      <c r="C90" s="16" t="s">
        <v>5547</v>
      </c>
      <c r="D90" s="16"/>
      <c r="E90" s="16" t="s">
        <v>1588</v>
      </c>
      <c r="F90" s="16"/>
      <c r="G90" s="8" t="n">
        <v>15231</v>
      </c>
      <c r="H90" s="8"/>
      <c r="I90" s="75" t="n">
        <f aca="false">G90/$G$155</f>
        <v>5.44728803453407E-005</v>
      </c>
    </row>
    <row r="91" customFormat="false" ht="12.75" hidden="false" customHeight="false" outlineLevel="0" collapsed="false">
      <c r="A91" s="16" t="s">
        <v>5633</v>
      </c>
      <c r="B91" s="16"/>
      <c r="C91" s="16" t="s">
        <v>5547</v>
      </c>
      <c r="D91" s="16"/>
      <c r="E91" s="16" t="s">
        <v>1588</v>
      </c>
      <c r="F91" s="16"/>
      <c r="G91" s="8" t="n">
        <v>13500</v>
      </c>
      <c r="H91" s="8"/>
      <c r="I91" s="75" t="n">
        <f aca="false">G91/$G$155</f>
        <v>4.82820487599041E-005</v>
      </c>
    </row>
    <row r="92" customFormat="false" ht="12.75" hidden="false" customHeight="false" outlineLevel="0" collapsed="false">
      <c r="A92" s="16" t="s">
        <v>5634</v>
      </c>
      <c r="B92" s="16"/>
      <c r="C92" s="16" t="s">
        <v>5547</v>
      </c>
      <c r="D92" s="16"/>
      <c r="E92" s="16" t="s">
        <v>1588</v>
      </c>
      <c r="F92" s="16"/>
      <c r="G92" s="8" t="n">
        <v>7360</v>
      </c>
      <c r="H92" s="8"/>
      <c r="I92" s="75" t="n">
        <f aca="false">G92/$G$155</f>
        <v>2.63226576942885E-005</v>
      </c>
    </row>
    <row r="93" customFormat="false" ht="12.75" hidden="false" customHeight="false" outlineLevel="0" collapsed="false">
      <c r="A93" s="16" t="s">
        <v>5635</v>
      </c>
      <c r="B93" s="16"/>
      <c r="C93" s="16" t="s">
        <v>5547</v>
      </c>
      <c r="D93" s="16"/>
      <c r="E93" s="16" t="s">
        <v>1588</v>
      </c>
      <c r="F93" s="16"/>
      <c r="G93" s="8" t="n">
        <v>5059</v>
      </c>
      <c r="H93" s="8"/>
      <c r="I93" s="75" t="n">
        <f aca="false">G93/$G$155</f>
        <v>1.8093250716767E-005</v>
      </c>
    </row>
    <row r="94" customFormat="false" ht="12.75" hidden="false" customHeight="false" outlineLevel="0" collapsed="false">
      <c r="A94" s="16" t="s">
        <v>5636</v>
      </c>
      <c r="B94" s="16"/>
      <c r="C94" s="16" t="s">
        <v>5547</v>
      </c>
      <c r="D94" s="16"/>
      <c r="E94" s="16" t="s">
        <v>1588</v>
      </c>
      <c r="F94" s="16"/>
      <c r="G94" s="8" t="n">
        <v>4650</v>
      </c>
      <c r="H94" s="8"/>
      <c r="I94" s="75" t="n">
        <f aca="false">G94/$G$155</f>
        <v>1.66304834617447E-005</v>
      </c>
    </row>
    <row r="95" customFormat="false" ht="12.75" hidden="false" customHeight="false" outlineLevel="0" collapsed="false">
      <c r="A95" s="16" t="s">
        <v>4858</v>
      </c>
      <c r="B95" s="16"/>
      <c r="C95" s="16" t="s">
        <v>5547</v>
      </c>
      <c r="D95" s="16"/>
      <c r="E95" s="16" t="s">
        <v>1588</v>
      </c>
      <c r="F95" s="16"/>
      <c r="G95" s="8" t="n">
        <v>2275</v>
      </c>
      <c r="H95" s="8"/>
      <c r="I95" s="75" t="n">
        <f aca="false">G95/$G$155</f>
        <v>8.13641932805792E-006</v>
      </c>
    </row>
    <row r="96" customFormat="false" ht="12.75" hidden="false" customHeight="false" outlineLevel="0" collapsed="false">
      <c r="A96" s="16" t="s">
        <v>5637</v>
      </c>
      <c r="B96" s="16"/>
      <c r="C96" s="16" t="s">
        <v>5547</v>
      </c>
      <c r="D96" s="16"/>
      <c r="E96" s="16" t="s">
        <v>1588</v>
      </c>
      <c r="F96" s="16"/>
      <c r="G96" s="8" t="n">
        <v>1847</v>
      </c>
      <c r="H96" s="8"/>
      <c r="I96" s="75" t="n">
        <f aca="false">G96/$G$155</f>
        <v>6.60569955996614E-006</v>
      </c>
    </row>
    <row r="97" customFormat="false" ht="12.75" hidden="false" customHeight="false" outlineLevel="0" collapsed="false">
      <c r="A97" s="16" t="s">
        <v>5638</v>
      </c>
      <c r="B97" s="16"/>
      <c r="C97" s="16" t="s">
        <v>5547</v>
      </c>
      <c r="D97" s="16"/>
      <c r="E97" s="16" t="s">
        <v>1588</v>
      </c>
      <c r="F97" s="16"/>
      <c r="G97" s="8" t="n">
        <v>1007</v>
      </c>
      <c r="H97" s="8"/>
      <c r="I97" s="75" t="n">
        <f aca="false">G97/$G$155</f>
        <v>3.60148319268322E-006</v>
      </c>
    </row>
    <row r="98" customFormat="false" ht="12.75" hidden="false" customHeight="false" outlineLevel="0" collapsed="false">
      <c r="A98" s="16" t="s">
        <v>5639</v>
      </c>
      <c r="B98" s="16"/>
      <c r="C98" s="16" t="s">
        <v>5547</v>
      </c>
      <c r="D98" s="16"/>
      <c r="E98" s="16" t="s">
        <v>1588</v>
      </c>
      <c r="F98" s="16"/>
      <c r="G98" s="8" t="n">
        <v>1000</v>
      </c>
      <c r="H98" s="8"/>
      <c r="I98" s="75" t="n">
        <f aca="false">G98/$G$155</f>
        <v>3.57644805628919E-006</v>
      </c>
    </row>
    <row r="99" customFormat="false" ht="12.75" hidden="false" customHeight="false" outlineLevel="0" collapsed="false">
      <c r="A99" s="16" t="s">
        <v>5636</v>
      </c>
      <c r="B99" s="16"/>
      <c r="C99" s="16" t="s">
        <v>5547</v>
      </c>
      <c r="D99" s="16"/>
      <c r="E99" s="16" t="s">
        <v>5640</v>
      </c>
      <c r="F99" s="16"/>
      <c r="G99" s="8" t="n">
        <f aca="false">2267277.2675-4650</f>
        <v>2262627.2675</v>
      </c>
      <c r="H99" s="8"/>
      <c r="I99" s="75" t="n">
        <f aca="false">G99/$G$155</f>
        <v>0.0080921688929573</v>
      </c>
    </row>
    <row r="100" customFormat="false" ht="12.75" hidden="false" customHeight="false" outlineLevel="0" collapsed="false">
      <c r="A100" s="16" t="s">
        <v>5629</v>
      </c>
      <c r="B100" s="16"/>
      <c r="C100" s="16" t="s">
        <v>5547</v>
      </c>
      <c r="D100" s="16"/>
      <c r="E100" s="16" t="s">
        <v>5640</v>
      </c>
      <c r="F100" s="16"/>
      <c r="G100" s="8" t="n">
        <f aca="false">1772548.075-17813</f>
        <v>1754735.075</v>
      </c>
      <c r="H100" s="8"/>
      <c r="I100" s="75" t="n">
        <f aca="false">G100/$G$155</f>
        <v>0.00627571884828622</v>
      </c>
    </row>
    <row r="101" customFormat="false" ht="12.75" hidden="false" customHeight="false" outlineLevel="0" collapsed="false">
      <c r="A101" s="16" t="s">
        <v>5641</v>
      </c>
      <c r="B101" s="16"/>
      <c r="C101" s="16" t="s">
        <v>5547</v>
      </c>
      <c r="D101" s="16"/>
      <c r="E101" s="16" t="s">
        <v>5640</v>
      </c>
      <c r="F101" s="16"/>
      <c r="G101" s="8" t="n">
        <v>1459732</v>
      </c>
      <c r="H101" s="8"/>
      <c r="I101" s="75" t="n">
        <f aca="false">G101/$G$155</f>
        <v>0.00522065567410314</v>
      </c>
    </row>
    <row r="102" customFormat="false" ht="12.75" hidden="false" customHeight="false" outlineLevel="0" collapsed="false">
      <c r="A102" s="16" t="s">
        <v>5642</v>
      </c>
      <c r="B102" s="16"/>
      <c r="C102" s="16" t="s">
        <v>5547</v>
      </c>
      <c r="D102" s="16"/>
      <c r="E102" s="16" t="s">
        <v>5640</v>
      </c>
      <c r="F102" s="16"/>
      <c r="G102" s="8" t="n">
        <v>756363</v>
      </c>
      <c r="H102" s="8"/>
      <c r="I102" s="75" t="n">
        <f aca="false">G102/$G$155</f>
        <v>0.00270509298119906</v>
      </c>
    </row>
    <row r="103" customFormat="false" ht="12.75" hidden="false" customHeight="false" outlineLevel="0" collapsed="false">
      <c r="A103" s="16" t="s">
        <v>5625</v>
      </c>
      <c r="B103" s="16"/>
      <c r="C103" s="16" t="s">
        <v>5547</v>
      </c>
      <c r="D103" s="16"/>
      <c r="E103" s="16" t="s">
        <v>5640</v>
      </c>
      <c r="F103" s="16"/>
      <c r="G103" s="8" t="n">
        <f aca="false">718299.65-134979</f>
        <v>583320.65</v>
      </c>
      <c r="H103" s="8"/>
      <c r="I103" s="75" t="n">
        <f aca="false">G103/$G$155</f>
        <v>0.00208621600488585</v>
      </c>
    </row>
    <row r="104" customFormat="false" ht="12.75" hidden="false" customHeight="false" outlineLevel="0" collapsed="false">
      <c r="A104" s="16" t="s">
        <v>5643</v>
      </c>
      <c r="B104" s="16"/>
      <c r="C104" s="16" t="s">
        <v>5547</v>
      </c>
      <c r="D104" s="16"/>
      <c r="E104" s="16" t="s">
        <v>5640</v>
      </c>
      <c r="F104" s="16"/>
      <c r="G104" s="8" t="n">
        <v>550919</v>
      </c>
      <c r="H104" s="8"/>
      <c r="I104" s="75" t="n">
        <f aca="false">G104/$G$155</f>
        <v>0.00197033318672279</v>
      </c>
    </row>
    <row r="105" customFormat="false" ht="12.75" hidden="false" customHeight="false" outlineLevel="0" collapsed="false">
      <c r="A105" s="5" t="s">
        <v>5644</v>
      </c>
      <c r="B105" s="5"/>
      <c r="C105" s="5" t="s">
        <v>5547</v>
      </c>
      <c r="D105" s="5"/>
      <c r="E105" s="5" t="s">
        <v>5640</v>
      </c>
      <c r="F105" s="5"/>
      <c r="G105" s="8" t="n">
        <f aca="false">1258079-797664</f>
        <v>460415</v>
      </c>
      <c r="H105" s="8"/>
      <c r="I105" s="75" t="n">
        <f aca="false">G105/$G$155</f>
        <v>0.00164665033183639</v>
      </c>
    </row>
    <row r="106" customFormat="false" ht="12.75" hidden="false" customHeight="false" outlineLevel="0" collapsed="false">
      <c r="A106" s="16" t="s">
        <v>5645</v>
      </c>
      <c r="B106" s="16"/>
      <c r="C106" s="16" t="s">
        <v>5547</v>
      </c>
      <c r="D106" s="16"/>
      <c r="E106" s="16" t="s">
        <v>5640</v>
      </c>
      <c r="F106" s="16"/>
      <c r="G106" s="8" t="n">
        <v>447936.42</v>
      </c>
      <c r="H106" s="8"/>
      <c r="I106" s="75" t="n">
        <f aca="false">G106/$G$155</f>
        <v>0.00160202133865014</v>
      </c>
    </row>
    <row r="107" customFormat="false" ht="12.75" hidden="false" customHeight="false" outlineLevel="0" collapsed="false">
      <c r="A107" s="16" t="s">
        <v>5646</v>
      </c>
      <c r="B107" s="16"/>
      <c r="C107" s="16" t="s">
        <v>5547</v>
      </c>
      <c r="D107" s="16"/>
      <c r="E107" s="16" t="s">
        <v>5640</v>
      </c>
      <c r="F107" s="16"/>
      <c r="G107" s="8" t="n">
        <v>150517</v>
      </c>
      <c r="H107" s="8"/>
      <c r="I107" s="75" t="n">
        <f aca="false">G107/$G$155</f>
        <v>0.00053831623208848</v>
      </c>
    </row>
    <row r="108" customFormat="false" ht="12.75" hidden="false" customHeight="false" outlineLevel="0" collapsed="false">
      <c r="A108" s="16" t="s">
        <v>4912</v>
      </c>
      <c r="B108" s="16"/>
      <c r="C108" s="16" t="s">
        <v>5547</v>
      </c>
      <c r="D108" s="16"/>
      <c r="E108" s="16" t="s">
        <v>5640</v>
      </c>
      <c r="F108" s="16"/>
      <c r="G108" s="8" t="n">
        <v>100279.16</v>
      </c>
      <c r="H108" s="8"/>
      <c r="I108" s="75" t="n">
        <f aca="false">G108/$G$155</f>
        <v>0.000358643206868313</v>
      </c>
    </row>
    <row r="109" customFormat="false" ht="12.75" hidden="false" customHeight="false" outlineLevel="0" collapsed="false">
      <c r="A109" s="16" t="s">
        <v>5647</v>
      </c>
      <c r="B109" s="16"/>
      <c r="C109" s="16" t="s">
        <v>5547</v>
      </c>
      <c r="D109" s="16"/>
      <c r="E109" s="16" t="s">
        <v>5640</v>
      </c>
      <c r="F109" s="16"/>
      <c r="G109" s="8" t="n">
        <v>96037</v>
      </c>
      <c r="H109" s="8"/>
      <c r="I109" s="75" t="n">
        <f aca="false">G109/$G$155</f>
        <v>0.000343471341981845</v>
      </c>
    </row>
    <row r="110" customFormat="false" ht="12.75" hidden="false" customHeight="false" outlineLevel="0" collapsed="false">
      <c r="A110" s="16" t="s">
        <v>5628</v>
      </c>
      <c r="B110" s="16"/>
      <c r="C110" s="16" t="s">
        <v>5547</v>
      </c>
      <c r="D110" s="16"/>
      <c r="E110" s="16" t="s">
        <v>5640</v>
      </c>
      <c r="F110" s="16"/>
      <c r="G110" s="8" t="n">
        <f aca="false">82428.52-18226</f>
        <v>64202.52</v>
      </c>
      <c r="H110" s="8"/>
      <c r="I110" s="75" t="n">
        <f aca="false">G110/$G$155</f>
        <v>0.000229616977862868</v>
      </c>
    </row>
    <row r="111" customFormat="false" ht="12.75" hidden="false" customHeight="false" outlineLevel="0" collapsed="false">
      <c r="A111" s="16" t="s">
        <v>5648</v>
      </c>
      <c r="B111" s="16"/>
      <c r="C111" s="16" t="s">
        <v>5547</v>
      </c>
      <c r="D111" s="16"/>
      <c r="E111" s="16" t="s">
        <v>5640</v>
      </c>
      <c r="F111" s="16"/>
      <c r="G111" s="8" t="n">
        <v>30600</v>
      </c>
      <c r="H111" s="8"/>
      <c r="I111" s="75" t="n">
        <f aca="false">G111/$G$155</f>
        <v>0.000109439310522449</v>
      </c>
    </row>
    <row r="112" customFormat="false" ht="12.75" hidden="false" customHeight="false" outlineLevel="0" collapsed="false">
      <c r="A112" s="16" t="s">
        <v>5619</v>
      </c>
      <c r="B112" s="16"/>
      <c r="C112" s="16" t="s">
        <v>5547</v>
      </c>
      <c r="D112" s="16"/>
      <c r="E112" s="16" t="s">
        <v>5640</v>
      </c>
      <c r="F112" s="16"/>
      <c r="G112" s="8" t="n">
        <v>12940</v>
      </c>
      <c r="H112" s="8"/>
      <c r="I112" s="75" t="n">
        <f aca="false">G112/$G$155</f>
        <v>4.62792378483822E-005</v>
      </c>
    </row>
    <row r="113" customFormat="false" ht="12.75" hidden="false" customHeight="false" outlineLevel="0" collapsed="false">
      <c r="A113" s="16" t="s">
        <v>5649</v>
      </c>
      <c r="B113" s="16"/>
      <c r="C113" s="16" t="s">
        <v>5547</v>
      </c>
      <c r="D113" s="16"/>
      <c r="E113" s="16" t="s">
        <v>5640</v>
      </c>
      <c r="F113" s="16"/>
      <c r="G113" s="8" t="n">
        <f aca="false">26487.5-13663</f>
        <v>12824.5</v>
      </c>
      <c r="H113" s="8"/>
      <c r="I113" s="75" t="n">
        <f aca="false">G113/$G$155</f>
        <v>4.58661580978808E-005</v>
      </c>
    </row>
    <row r="114" customFormat="false" ht="12.75" hidden="false" customHeight="false" outlineLevel="0" collapsed="false">
      <c r="A114" s="16" t="s">
        <v>5650</v>
      </c>
      <c r="B114" s="16"/>
      <c r="C114" s="16" t="s">
        <v>5547</v>
      </c>
      <c r="D114" s="16"/>
      <c r="E114" s="16" t="s">
        <v>5640</v>
      </c>
      <c r="F114" s="16"/>
      <c r="G114" s="8" t="n">
        <v>9800</v>
      </c>
      <c r="H114" s="8"/>
      <c r="I114" s="75" t="n">
        <f aca="false">G114/$G$155</f>
        <v>3.50491909516341E-005</v>
      </c>
    </row>
    <row r="115" customFormat="false" ht="12.75" hidden="false" customHeight="false" outlineLevel="0" collapsed="false">
      <c r="A115" s="16" t="s">
        <v>5651</v>
      </c>
      <c r="B115" s="16"/>
      <c r="C115" s="16" t="s">
        <v>5547</v>
      </c>
      <c r="D115" s="16"/>
      <c r="E115" s="16" t="s">
        <v>5640</v>
      </c>
      <c r="F115" s="16"/>
      <c r="G115" s="8" t="n">
        <v>7491</v>
      </c>
      <c r="H115" s="8"/>
      <c r="I115" s="75" t="n">
        <f aca="false">G115/$G$155</f>
        <v>2.67911723896623E-005</v>
      </c>
    </row>
    <row r="116" customFormat="false" ht="12.75" hidden="false" customHeight="false" outlineLevel="0" collapsed="false">
      <c r="A116" s="16" t="s">
        <v>4952</v>
      </c>
      <c r="B116" s="16"/>
      <c r="C116" s="16" t="s">
        <v>5547</v>
      </c>
      <c r="D116" s="16"/>
      <c r="E116" s="16" t="s">
        <v>5640</v>
      </c>
      <c r="F116" s="16"/>
      <c r="G116" s="8" t="n">
        <v>6835</v>
      </c>
      <c r="H116" s="8"/>
      <c r="I116" s="75" t="n">
        <f aca="false">G116/$G$155</f>
        <v>2.44450224647366E-005</v>
      </c>
    </row>
    <row r="117" customFormat="false" ht="12.75" hidden="false" customHeight="false" outlineLevel="0" collapsed="false">
      <c r="A117" s="5" t="s">
        <v>5652</v>
      </c>
      <c r="B117" s="5"/>
      <c r="C117" s="5" t="s">
        <v>5547</v>
      </c>
      <c r="D117" s="5"/>
      <c r="E117" s="5" t="s">
        <v>5640</v>
      </c>
      <c r="F117" s="5"/>
      <c r="G117" s="8" t="n">
        <v>5979</v>
      </c>
      <c r="H117" s="8"/>
      <c r="I117" s="75" t="n">
        <f aca="false">G117/$G$155</f>
        <v>2.13835829285531E-005</v>
      </c>
    </row>
    <row r="118" customFormat="false" ht="12.75" hidden="false" customHeight="false" outlineLevel="0" collapsed="false">
      <c r="A118" s="16" t="s">
        <v>5133</v>
      </c>
      <c r="B118" s="16"/>
      <c r="C118" s="16" t="s">
        <v>5547</v>
      </c>
      <c r="D118" s="16"/>
      <c r="E118" s="16" t="s">
        <v>5640</v>
      </c>
      <c r="F118" s="16"/>
      <c r="G118" s="8" t="n">
        <v>5609</v>
      </c>
      <c r="H118" s="8"/>
      <c r="I118" s="75" t="n">
        <f aca="false">G118/$G$155</f>
        <v>2.00602971477261E-005</v>
      </c>
    </row>
    <row r="119" customFormat="false" ht="12.75" hidden="false" customHeight="false" outlineLevel="0" collapsed="false">
      <c r="A119" s="5" t="s">
        <v>5653</v>
      </c>
      <c r="B119" s="5"/>
      <c r="C119" s="5" t="s">
        <v>5547</v>
      </c>
      <c r="D119" s="5"/>
      <c r="E119" s="5" t="s">
        <v>5640</v>
      </c>
      <c r="F119" s="5"/>
      <c r="G119" s="8" t="n">
        <v>1500</v>
      </c>
      <c r="H119" s="8"/>
      <c r="I119" s="75" t="n">
        <f aca="false">G119/$G$155</f>
        <v>5.36467208443379E-006</v>
      </c>
    </row>
    <row r="120" customFormat="false" ht="12.75" hidden="false" customHeight="false" outlineLevel="0" collapsed="false">
      <c r="A120" s="5" t="s">
        <v>5617</v>
      </c>
      <c r="B120" s="5"/>
      <c r="C120" s="5" t="s">
        <v>5547</v>
      </c>
      <c r="D120" s="5"/>
      <c r="E120" s="5" t="s">
        <v>5640</v>
      </c>
      <c r="F120" s="5"/>
      <c r="G120" s="8" t="n">
        <v>577</v>
      </c>
      <c r="H120" s="8"/>
      <c r="I120" s="75" t="n">
        <f aca="false">G120/$G$155</f>
        <v>2.06361052847886E-006</v>
      </c>
    </row>
    <row r="121" customFormat="false" ht="12.75" hidden="false" customHeight="false" outlineLevel="0" collapsed="false">
      <c r="A121" s="16" t="s">
        <v>5627</v>
      </c>
      <c r="B121" s="16"/>
      <c r="C121" s="16" t="s">
        <v>5547</v>
      </c>
      <c r="D121" s="16"/>
      <c r="E121" s="16" t="s">
        <v>5640</v>
      </c>
      <c r="F121" s="16"/>
      <c r="G121" s="8" t="n">
        <v>465</v>
      </c>
      <c r="H121" s="8"/>
      <c r="I121" s="75" t="n">
        <f aca="false">G121/$G$155</f>
        <v>1.66304834617447E-006</v>
      </c>
    </row>
    <row r="122" customFormat="false" ht="12.75" hidden="false" customHeight="false" outlineLevel="0" collapsed="false">
      <c r="A122" s="16" t="s">
        <v>5618</v>
      </c>
      <c r="B122" s="16"/>
      <c r="C122" s="16" t="s">
        <v>5547</v>
      </c>
      <c r="D122" s="16"/>
      <c r="E122" s="16" t="s">
        <v>5640</v>
      </c>
      <c r="F122" s="16"/>
      <c r="G122" s="8" t="n">
        <v>310</v>
      </c>
      <c r="H122" s="8"/>
      <c r="I122" s="75" t="n">
        <f aca="false">G122/$G$155</f>
        <v>1.10869889744965E-006</v>
      </c>
    </row>
    <row r="123" customFormat="false" ht="12.75" hidden="false" customHeight="false" outlineLevel="0" collapsed="false">
      <c r="A123" s="16" t="s">
        <v>5654</v>
      </c>
      <c r="B123" s="16"/>
      <c r="C123" s="16" t="s">
        <v>5547</v>
      </c>
      <c r="D123" s="16"/>
      <c r="E123" s="16" t="s">
        <v>5640</v>
      </c>
      <c r="F123" s="16"/>
      <c r="G123" s="8" t="n">
        <v>261</v>
      </c>
      <c r="H123" s="8"/>
      <c r="I123" s="75" t="n">
        <f aca="false">G123/$G$155</f>
        <v>9.33452942691479E-007</v>
      </c>
    </row>
    <row r="124" customFormat="false" ht="12.75" hidden="false" customHeight="true" outlineLevel="0" collapsed="false">
      <c r="A124" s="16" t="s">
        <v>5655</v>
      </c>
      <c r="B124" s="16"/>
      <c r="C124" s="16" t="s">
        <v>5547</v>
      </c>
      <c r="D124" s="16"/>
      <c r="E124" s="16" t="s">
        <v>5656</v>
      </c>
      <c r="F124" s="16"/>
      <c r="G124" s="8" t="n">
        <v>475743</v>
      </c>
      <c r="H124" s="8"/>
      <c r="I124" s="75" t="n">
        <f aca="false">G124/$G$155</f>
        <v>0.00170147012764319</v>
      </c>
    </row>
    <row r="125" customFormat="false" ht="12.75" hidden="false" customHeight="false" outlineLevel="0" collapsed="false">
      <c r="A125" s="16" t="s">
        <v>5626</v>
      </c>
      <c r="B125" s="16"/>
      <c r="C125" s="16" t="s">
        <v>5547</v>
      </c>
      <c r="D125" s="16"/>
      <c r="E125" s="16" t="s">
        <v>5656</v>
      </c>
      <c r="F125" s="16"/>
      <c r="G125" s="8" t="n">
        <v>56213</v>
      </c>
      <c r="H125" s="8"/>
      <c r="I125" s="75" t="n">
        <f aca="false">G125/$G$155</f>
        <v>0.000201042874588184</v>
      </c>
    </row>
    <row r="126" customFormat="false" ht="12.75" hidden="false" customHeight="false" outlineLevel="0" collapsed="false">
      <c r="A126" s="16" t="s">
        <v>5557</v>
      </c>
      <c r="B126" s="16"/>
      <c r="C126" s="16" t="s">
        <v>5547</v>
      </c>
      <c r="D126" s="16"/>
      <c r="E126" s="16" t="s">
        <v>5657</v>
      </c>
      <c r="F126" s="16"/>
      <c r="G126" s="8" t="n">
        <v>5749630</v>
      </c>
      <c r="H126" s="8"/>
      <c r="I126" s="75" t="n">
        <f aca="false">G126/$G$155</f>
        <v>0.020563253037882</v>
      </c>
    </row>
    <row r="127" customFormat="false" ht="12.75" hidden="false" customHeight="false" outlineLevel="0" collapsed="false">
      <c r="A127" s="16" t="s">
        <v>5658</v>
      </c>
      <c r="B127" s="16"/>
      <c r="C127" s="16" t="s">
        <v>5547</v>
      </c>
      <c r="D127" s="16"/>
      <c r="E127" s="16" t="s">
        <v>5657</v>
      </c>
      <c r="F127" s="16"/>
      <c r="G127" s="8" t="n">
        <v>1546776</v>
      </c>
      <c r="H127" s="8"/>
      <c r="I127" s="75" t="n">
        <f aca="false">G127/$G$155</f>
        <v>0.00553196401871477</v>
      </c>
    </row>
    <row r="128" customFormat="false" ht="12.75" hidden="false" customHeight="false" outlineLevel="0" collapsed="false">
      <c r="A128" s="16" t="s">
        <v>5659</v>
      </c>
      <c r="B128" s="16"/>
      <c r="C128" s="16" t="s">
        <v>5547</v>
      </c>
      <c r="D128" s="16"/>
      <c r="E128" s="16" t="s">
        <v>5657</v>
      </c>
      <c r="F128" s="16"/>
      <c r="G128" s="8" t="n">
        <v>723434</v>
      </c>
      <c r="H128" s="8"/>
      <c r="I128" s="75" t="n">
        <f aca="false">G128/$G$155</f>
        <v>0.00258732412315352</v>
      </c>
    </row>
    <row r="129" customFormat="false" ht="12.75" hidden="false" customHeight="false" outlineLevel="0" collapsed="false">
      <c r="A129" s="16" t="s">
        <v>5654</v>
      </c>
      <c r="B129" s="16"/>
      <c r="C129" s="16" t="s">
        <v>5547</v>
      </c>
      <c r="D129" s="16"/>
      <c r="E129" s="16" t="s">
        <v>5657</v>
      </c>
      <c r="F129" s="16"/>
      <c r="G129" s="8" t="n">
        <f aca="false">709494.07-261</f>
        <v>709233.07</v>
      </c>
      <c r="H129" s="8"/>
      <c r="I129" s="75" t="n">
        <f aca="false">G129/$G$155</f>
        <v>0.00253653523465752</v>
      </c>
    </row>
    <row r="130" customFormat="false" ht="12.75" hidden="false" customHeight="false" outlineLevel="0" collapsed="false">
      <c r="A130" s="16" t="s">
        <v>5660</v>
      </c>
      <c r="B130" s="16"/>
      <c r="C130" s="16" t="s">
        <v>5547</v>
      </c>
      <c r="D130" s="16"/>
      <c r="E130" s="16" t="s">
        <v>5657</v>
      </c>
      <c r="F130" s="16"/>
      <c r="G130" s="8" t="n">
        <v>216719</v>
      </c>
      <c r="H130" s="8"/>
      <c r="I130" s="75" t="n">
        <f aca="false">G130/$G$155</f>
        <v>0.000775084246310938</v>
      </c>
    </row>
    <row r="131" customFormat="false" ht="12.75" hidden="false" customHeight="false" outlineLevel="0" collapsed="false">
      <c r="A131" s="16" t="s">
        <v>5661</v>
      </c>
      <c r="B131" s="16"/>
      <c r="C131" s="16" t="s">
        <v>5547</v>
      </c>
      <c r="D131" s="16"/>
      <c r="E131" s="16" t="s">
        <v>5657</v>
      </c>
      <c r="F131" s="16"/>
      <c r="G131" s="8" t="n">
        <f aca="false">502085.91-304666</f>
        <v>197419.91</v>
      </c>
      <c r="H131" s="8"/>
      <c r="I131" s="75" t="n">
        <f aca="false">G131/$G$155</f>
        <v>0.000706062053392287</v>
      </c>
    </row>
    <row r="132" customFormat="false" ht="12.75" hidden="false" customHeight="false" outlineLevel="0" collapsed="false">
      <c r="A132" s="16" t="s">
        <v>5662</v>
      </c>
      <c r="B132" s="16"/>
      <c r="C132" s="16" t="s">
        <v>5547</v>
      </c>
      <c r="D132" s="16"/>
      <c r="E132" s="16" t="s">
        <v>5657</v>
      </c>
      <c r="F132" s="16"/>
      <c r="G132" s="8" t="n">
        <v>112510</v>
      </c>
      <c r="H132" s="8"/>
      <c r="I132" s="75" t="n">
        <f aca="false">G132/$G$155</f>
        <v>0.000402386170813097</v>
      </c>
    </row>
    <row r="133" customFormat="false" ht="12.75" hidden="false" customHeight="false" outlineLevel="0" collapsed="false">
      <c r="A133" s="16" t="s">
        <v>5663</v>
      </c>
      <c r="B133" s="16"/>
      <c r="C133" s="16" t="s">
        <v>5547</v>
      </c>
      <c r="D133" s="16"/>
      <c r="E133" s="16" t="s">
        <v>5657</v>
      </c>
      <c r="F133" s="16"/>
      <c r="G133" s="8" t="n">
        <f aca="false">90644+125000</f>
        <v>215644</v>
      </c>
      <c r="H133" s="8"/>
      <c r="I133" s="75" t="n">
        <f aca="false">G133/$G$155</f>
        <v>0.000771239564650427</v>
      </c>
    </row>
    <row r="134" customFormat="false" ht="12.75" hidden="false" customHeight="false" outlineLevel="0" collapsed="false">
      <c r="A134" s="16" t="s">
        <v>5664</v>
      </c>
      <c r="B134" s="16"/>
      <c r="C134" s="16" t="s">
        <v>5547</v>
      </c>
      <c r="D134" s="16"/>
      <c r="E134" s="16" t="s">
        <v>5657</v>
      </c>
      <c r="F134" s="16"/>
      <c r="G134" s="8" t="n">
        <v>43010</v>
      </c>
      <c r="H134" s="8"/>
      <c r="I134" s="75" t="n">
        <f aca="false">G134/$G$155</f>
        <v>0.000153823030900998</v>
      </c>
    </row>
    <row r="135" customFormat="false" ht="12.75" hidden="false" customHeight="false" outlineLevel="0" collapsed="false">
      <c r="A135" s="16" t="s">
        <v>5665</v>
      </c>
      <c r="B135" s="16"/>
      <c r="C135" s="16" t="s">
        <v>5547</v>
      </c>
      <c r="D135" s="16"/>
      <c r="E135" s="16" t="s">
        <v>5657</v>
      </c>
      <c r="F135" s="16"/>
      <c r="G135" s="8" t="n">
        <v>37419</v>
      </c>
      <c r="H135" s="8"/>
      <c r="I135" s="75" t="n">
        <f aca="false">G135/$G$155</f>
        <v>0.000133827109818285</v>
      </c>
    </row>
    <row r="136" customFormat="false" ht="12.75" hidden="false" customHeight="false" outlineLevel="0" collapsed="false">
      <c r="A136" s="16" t="s">
        <v>5649</v>
      </c>
      <c r="B136" s="16"/>
      <c r="C136" s="16" t="s">
        <v>5547</v>
      </c>
      <c r="D136" s="16"/>
      <c r="E136" s="16" t="s">
        <v>5657</v>
      </c>
      <c r="F136" s="16"/>
      <c r="G136" s="8" t="n">
        <v>13663</v>
      </c>
      <c r="H136" s="8"/>
      <c r="I136" s="75" t="n">
        <f aca="false">G136/$G$155</f>
        <v>4.88650097930792E-005</v>
      </c>
    </row>
    <row r="137" customFormat="false" ht="12.75" hidden="false" customHeight="false" outlineLevel="0" collapsed="false">
      <c r="A137" s="16" t="s">
        <v>5666</v>
      </c>
      <c r="B137" s="16"/>
      <c r="C137" s="16" t="s">
        <v>5547</v>
      </c>
      <c r="D137" s="16"/>
      <c r="E137" s="16" t="s">
        <v>5657</v>
      </c>
      <c r="F137" s="16"/>
      <c r="G137" s="8" t="n">
        <v>12580</v>
      </c>
      <c r="H137" s="8"/>
      <c r="I137" s="75" t="n">
        <f aca="false">G137/$G$155</f>
        <v>4.4991716548118E-005</v>
      </c>
    </row>
    <row r="138" customFormat="false" ht="12.75" hidden="false" customHeight="false" outlineLevel="0" collapsed="false">
      <c r="A138" s="16" t="s">
        <v>5667</v>
      </c>
      <c r="B138" s="16"/>
      <c r="C138" s="16" t="s">
        <v>5547</v>
      </c>
      <c r="D138" s="16"/>
      <c r="E138" s="16" t="s">
        <v>5657</v>
      </c>
      <c r="F138" s="16"/>
      <c r="G138" s="8" t="n">
        <v>10149</v>
      </c>
      <c r="H138" s="8"/>
      <c r="I138" s="75" t="n">
        <f aca="false">G138/$G$155</f>
        <v>3.6297371323279E-005</v>
      </c>
    </row>
    <row r="139" customFormat="false" ht="12.75" hidden="false" customHeight="false" outlineLevel="0" collapsed="false">
      <c r="A139" s="16" t="s">
        <v>5668</v>
      </c>
      <c r="B139" s="16"/>
      <c r="C139" s="16" t="s">
        <v>5547</v>
      </c>
      <c r="D139" s="16"/>
      <c r="E139" s="16" t="s">
        <v>5657</v>
      </c>
      <c r="F139" s="16"/>
      <c r="G139" s="8" t="n">
        <v>2431</v>
      </c>
      <c r="H139" s="8"/>
      <c r="I139" s="75" t="n">
        <f aca="false">G139/$G$155</f>
        <v>8.69434522483903E-006</v>
      </c>
    </row>
    <row r="140" customFormat="false" ht="12.75" hidden="false" customHeight="false" outlineLevel="0" collapsed="false">
      <c r="A140" s="16" t="s">
        <v>3212</v>
      </c>
      <c r="B140" s="16"/>
      <c r="C140" s="16" t="s">
        <v>5547</v>
      </c>
      <c r="D140" s="16"/>
      <c r="E140" s="16" t="s">
        <v>5657</v>
      </c>
      <c r="F140" s="16"/>
      <c r="G140" s="8" t="n">
        <v>-2974</v>
      </c>
      <c r="H140" s="8"/>
      <c r="I140" s="75" t="n">
        <f aca="false">G140/$G$155</f>
        <v>-1.06363565194041E-005</v>
      </c>
    </row>
    <row r="141" customFormat="false" ht="12.75" hidden="false" customHeight="false" outlineLevel="0" collapsed="false">
      <c r="A141" s="16" t="s">
        <v>5669</v>
      </c>
      <c r="B141" s="16"/>
      <c r="C141" s="16" t="s">
        <v>5547</v>
      </c>
      <c r="D141" s="16"/>
      <c r="E141" s="16" t="s">
        <v>5657</v>
      </c>
      <c r="F141" s="16"/>
      <c r="G141" s="8" t="n">
        <v>-42841</v>
      </c>
      <c r="H141" s="8"/>
      <c r="I141" s="75" t="n">
        <f aca="false">G141/$G$155</f>
        <v>-0.000153218611179485</v>
      </c>
    </row>
    <row r="142" customFormat="false" ht="12.75" hidden="false" customHeight="false" outlineLevel="0" collapsed="false">
      <c r="A142" s="5" t="s">
        <v>5670</v>
      </c>
      <c r="B142" s="5"/>
      <c r="C142" s="5" t="s">
        <v>5547</v>
      </c>
      <c r="D142" s="5"/>
      <c r="E142" s="5" t="s">
        <v>5657</v>
      </c>
      <c r="F142" s="5"/>
      <c r="G142" s="8" t="n">
        <f aca="false">-45391-5460</f>
        <v>-50851</v>
      </c>
      <c r="H142" s="8"/>
      <c r="I142" s="75" t="n">
        <f aca="false">G142/$G$155</f>
        <v>-0.000181865960110362</v>
      </c>
    </row>
    <row r="143" customFormat="false" ht="12.75" hidden="false" customHeight="false" outlineLevel="0" collapsed="false">
      <c r="A143" s="16" t="s">
        <v>5671</v>
      </c>
      <c r="B143" s="16"/>
      <c r="C143" s="16" t="s">
        <v>5547</v>
      </c>
      <c r="D143" s="16"/>
      <c r="E143" s="16" t="s">
        <v>5672</v>
      </c>
      <c r="F143" s="16"/>
      <c r="G143" s="8" t="n">
        <v>2138931.84</v>
      </c>
      <c r="H143" s="8"/>
      <c r="I143" s="75" t="n">
        <f aca="false">G143/$G$155</f>
        <v>0.00764977862170307</v>
      </c>
    </row>
    <row r="144" customFormat="false" ht="12.75" hidden="false" customHeight="false" outlineLevel="0" collapsed="false">
      <c r="A144" s="5" t="s">
        <v>5673</v>
      </c>
      <c r="B144" s="5"/>
      <c r="C144" s="5" t="s">
        <v>5547</v>
      </c>
      <c r="D144" s="5"/>
      <c r="E144" s="5" t="s">
        <v>5672</v>
      </c>
      <c r="F144" s="5"/>
      <c r="G144" s="8" t="n">
        <v>388431</v>
      </c>
      <c r="H144" s="8"/>
      <c r="I144" s="75" t="n">
        <f aca="false">G144/$G$155</f>
        <v>0.00138920329495247</v>
      </c>
    </row>
    <row r="145" customFormat="false" ht="12.75" hidden="false" customHeight="false" outlineLevel="0" collapsed="false">
      <c r="A145" s="5" t="s">
        <v>5674</v>
      </c>
      <c r="B145" s="5"/>
      <c r="C145" s="16" t="s">
        <v>5547</v>
      </c>
      <c r="D145" s="16"/>
      <c r="E145" s="5" t="s">
        <v>5675</v>
      </c>
      <c r="F145" s="5"/>
      <c r="G145" s="8" t="n">
        <v>48168.75</v>
      </c>
      <c r="H145" s="8"/>
      <c r="I145" s="75" t="n">
        <f aca="false">G145/$G$155</f>
        <v>0.00017227303231138</v>
      </c>
    </row>
    <row r="146" customFormat="false" ht="12.75" hidden="false" customHeight="false" outlineLevel="0" collapsed="false">
      <c r="A146" s="5" t="s">
        <v>5670</v>
      </c>
      <c r="B146" s="5"/>
      <c r="C146" s="5" t="s">
        <v>5547</v>
      </c>
      <c r="D146" s="5"/>
      <c r="E146" s="5" t="s">
        <v>5675</v>
      </c>
      <c r="F146" s="5"/>
      <c r="G146" s="8" t="n">
        <v>5460</v>
      </c>
      <c r="H146" s="8"/>
      <c r="I146" s="75" t="n">
        <f aca="false">G146/$G$155</f>
        <v>1.9527406387339E-005</v>
      </c>
    </row>
    <row r="147" customFormat="false" ht="12.75" hidden="false" customHeight="false" outlineLevel="0" collapsed="false">
      <c r="A147" s="16" t="s">
        <v>5546</v>
      </c>
      <c r="B147" s="16"/>
      <c r="C147" s="16" t="s">
        <v>5547</v>
      </c>
      <c r="D147" s="16"/>
      <c r="E147" s="16" t="s">
        <v>5545</v>
      </c>
      <c r="F147" s="16"/>
      <c r="G147" s="8" t="n">
        <v>19943780</v>
      </c>
      <c r="H147" s="8"/>
      <c r="I147" s="75" t="n">
        <f aca="false">G147/$G$155</f>
        <v>0.0713278932160593</v>
      </c>
    </row>
    <row r="148" customFormat="false" ht="12.75" hidden="false" customHeight="false" outlineLevel="0" collapsed="false">
      <c r="A148" s="5" t="s">
        <v>5551</v>
      </c>
      <c r="B148" s="5"/>
      <c r="C148" s="5" t="s">
        <v>5547</v>
      </c>
      <c r="D148" s="5"/>
      <c r="E148" s="5" t="s">
        <v>5545</v>
      </c>
      <c r="F148" s="5"/>
      <c r="G148" s="8" t="n">
        <v>10556290</v>
      </c>
      <c r="H148" s="8"/>
      <c r="I148" s="75" t="n">
        <f aca="false">G148/$G$155</f>
        <v>0.037754022852125</v>
      </c>
    </row>
    <row r="149" customFormat="false" ht="12.75" hidden="false" customHeight="false" outlineLevel="0" collapsed="false">
      <c r="A149" s="16" t="s">
        <v>5556</v>
      </c>
      <c r="B149" s="16"/>
      <c r="C149" s="16" t="s">
        <v>5547</v>
      </c>
      <c r="D149" s="16"/>
      <c r="E149" s="16" t="s">
        <v>5545</v>
      </c>
      <c r="F149" s="16"/>
      <c r="G149" s="8" t="n">
        <v>6422228.75</v>
      </c>
      <c r="H149" s="8"/>
      <c r="I149" s="75" t="n">
        <f aca="false">G149/$G$155</f>
        <v>0.0229687675299821</v>
      </c>
    </row>
    <row r="150" customFormat="false" ht="12.75" hidden="false" customHeight="false" outlineLevel="0" collapsed="false">
      <c r="A150" s="5" t="s">
        <v>5676</v>
      </c>
      <c r="B150" s="5"/>
      <c r="C150" s="16" t="s">
        <v>5547</v>
      </c>
      <c r="D150" s="16"/>
      <c r="E150" s="5" t="s">
        <v>5545</v>
      </c>
      <c r="F150" s="5"/>
      <c r="G150" s="8" t="n">
        <v>2009000</v>
      </c>
      <c r="H150" s="8"/>
      <c r="I150" s="75" t="n">
        <f aca="false">G150/$G$155</f>
        <v>0.00718508414508499</v>
      </c>
    </row>
    <row r="151" customFormat="false" ht="12.75" hidden="false" customHeight="false" outlineLevel="0" collapsed="false">
      <c r="A151" s="16" t="s">
        <v>5677</v>
      </c>
      <c r="B151" s="16"/>
      <c r="C151" s="16" t="s">
        <v>5547</v>
      </c>
      <c r="D151" s="16"/>
      <c r="E151" s="16" t="s">
        <v>5545</v>
      </c>
      <c r="F151" s="16"/>
      <c r="G151" s="8" t="n">
        <f aca="false">1302735.45+37230</f>
        <v>1339965.45</v>
      </c>
      <c r="H151" s="8"/>
      <c r="I151" s="75" t="n">
        <f aca="false">G151/$G$155</f>
        <v>0.00479231682914717</v>
      </c>
    </row>
    <row r="152" customFormat="false" ht="12.75" hidden="false" customHeight="false" outlineLevel="0" collapsed="false">
      <c r="A152" s="16" t="s">
        <v>5678</v>
      </c>
      <c r="B152" s="16"/>
      <c r="C152" s="16" t="s">
        <v>5547</v>
      </c>
      <c r="D152" s="16"/>
      <c r="E152" s="16" t="s">
        <v>5545</v>
      </c>
      <c r="F152" s="16"/>
      <c r="G152" s="8" t="n">
        <v>145827.96</v>
      </c>
      <c r="H152" s="8"/>
      <c r="I152" s="75" t="n">
        <f aca="false">G152/$G$155</f>
        <v>0.000521546124094618</v>
      </c>
    </row>
    <row r="153" customFormat="false" ht="12.75" hidden="false" customHeight="false" outlineLevel="0" collapsed="false">
      <c r="A153" s="16" t="s">
        <v>5679</v>
      </c>
      <c r="B153" s="16"/>
      <c r="C153" s="16" t="s">
        <v>5547</v>
      </c>
      <c r="D153" s="16"/>
      <c r="E153" s="16" t="s">
        <v>5545</v>
      </c>
      <c r="F153" s="16"/>
      <c r="G153" s="8" t="n">
        <v>142000</v>
      </c>
      <c r="H153" s="8"/>
      <c r="I153" s="75" t="n">
        <f aca="false">G153/$G$155</f>
        <v>0.000507855623993065</v>
      </c>
    </row>
    <row r="154" customFormat="false" ht="18" hidden="false" customHeight="false" outlineLevel="0" collapsed="false">
      <c r="A154" s="76"/>
      <c r="B154" s="76"/>
      <c r="C154" s="76"/>
      <c r="D154" s="76"/>
      <c r="E154" s="76"/>
      <c r="F154" s="76"/>
      <c r="G154" s="76"/>
      <c r="H154" s="76"/>
    </row>
    <row r="155" customFormat="false" ht="18.75" hidden="false" customHeight="false" outlineLevel="0" collapsed="false">
      <c r="A155" s="71" t="s">
        <v>5680</v>
      </c>
      <c r="B155" s="77"/>
      <c r="C155" s="72"/>
      <c r="D155" s="72"/>
      <c r="E155" s="72"/>
      <c r="F155" s="72"/>
      <c r="G155" s="78" t="n">
        <f aca="false">SUM(G6:G154)</f>
        <v>279607024.696332</v>
      </c>
      <c r="H155" s="78"/>
      <c r="I155" s="79" t="n">
        <f aca="false">SUM(I6:I153)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5569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75" t="n">
        <f aca="false">G6/$G$8</f>
        <v>1</v>
      </c>
    </row>
    <row r="7" customFormat="false" ht="18" hidden="false" customHeight="false" outlineLevel="0" collapsed="false">
      <c r="A7" s="76"/>
      <c r="B7" s="76"/>
      <c r="C7" s="76"/>
      <c r="D7" s="76"/>
      <c r="E7" s="76"/>
      <c r="F7" s="76"/>
      <c r="G7" s="76"/>
      <c r="H7" s="76"/>
    </row>
    <row r="8" customFormat="false" ht="18.75" hidden="false" customHeight="false" outlineLevel="0" collapsed="false">
      <c r="A8" s="71" t="s">
        <v>5680</v>
      </c>
      <c r="B8" s="77"/>
      <c r="C8" s="72"/>
      <c r="D8" s="72"/>
      <c r="E8" s="72"/>
      <c r="F8" s="72"/>
      <c r="G8" s="78" t="n">
        <f aca="false">SUM(G6:G7)</f>
        <v>3000000</v>
      </c>
      <c r="H8" s="78"/>
      <c r="I8" s="79" t="n">
        <f aca="false">SUM(I6)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5681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5570</v>
      </c>
      <c r="B6" s="16"/>
      <c r="C6" s="16" t="s">
        <v>29</v>
      </c>
      <c r="D6" s="16"/>
      <c r="E6" s="16" t="s">
        <v>387</v>
      </c>
      <c r="F6" s="16"/>
      <c r="G6" s="8" t="n">
        <v>2283200</v>
      </c>
      <c r="H6" s="8"/>
      <c r="I6" s="75" t="n">
        <f aca="false">G6/$G$12</f>
        <v>0.0711326763364154</v>
      </c>
    </row>
    <row r="7" customFormat="false" ht="12.75" hidden="false" customHeight="false" outlineLevel="0" collapsed="false">
      <c r="A7" s="5" t="s">
        <v>5571</v>
      </c>
      <c r="B7" s="5"/>
      <c r="C7" s="5" t="s">
        <v>29</v>
      </c>
      <c r="D7" s="5"/>
      <c r="E7" s="5" t="s">
        <v>387</v>
      </c>
      <c r="F7" s="5"/>
      <c r="G7" s="8" t="n">
        <v>500000</v>
      </c>
      <c r="H7" s="8"/>
      <c r="I7" s="75" t="n">
        <f aca="false">G7/$G$12</f>
        <v>0.0155774080974981</v>
      </c>
    </row>
    <row r="8" customFormat="false" ht="12.75" hidden="false" customHeight="false" outlineLevel="0" collapsed="false">
      <c r="A8" s="5" t="s">
        <v>4564</v>
      </c>
      <c r="B8" s="5"/>
      <c r="C8" s="5" t="s">
        <v>29</v>
      </c>
      <c r="D8" s="5"/>
      <c r="E8" s="5" t="s">
        <v>387</v>
      </c>
      <c r="F8" s="5"/>
      <c r="G8" s="8" t="n">
        <v>2127333</v>
      </c>
      <c r="H8" s="8"/>
      <c r="I8" s="75" t="n">
        <f aca="false">G8/$G$12</f>
        <v>0.06627666860055</v>
      </c>
    </row>
    <row r="9" customFormat="false" ht="12.75" hidden="false" customHeight="false" outlineLevel="0" collapsed="false">
      <c r="A9" s="5" t="s">
        <v>5572</v>
      </c>
      <c r="B9" s="5"/>
      <c r="C9" s="5" t="s">
        <v>29</v>
      </c>
      <c r="D9" s="5"/>
      <c r="E9" s="5" t="s">
        <v>387</v>
      </c>
      <c r="F9" s="5"/>
      <c r="G9" s="8" t="n">
        <v>138233</v>
      </c>
      <c r="H9" s="8"/>
      <c r="I9" s="75" t="n">
        <f aca="false">G9/$G$12</f>
        <v>0.00430662370708292</v>
      </c>
    </row>
    <row r="10" customFormat="false" ht="12.75" hidden="false" customHeight="false" outlineLevel="0" collapsed="false">
      <c r="A10" s="5" t="s">
        <v>5559</v>
      </c>
      <c r="B10" s="5"/>
      <c r="C10" s="5" t="s">
        <v>29</v>
      </c>
      <c r="D10" s="5"/>
      <c r="E10" s="5" t="s">
        <v>387</v>
      </c>
      <c r="F10" s="5"/>
      <c r="G10" s="8" t="n">
        <f aca="false">27365000-316000</f>
        <v>27049000</v>
      </c>
      <c r="H10" s="8"/>
      <c r="I10" s="75" t="n">
        <f aca="false">G10/$G$12</f>
        <v>0.842706623258454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5680</v>
      </c>
      <c r="B12" s="77"/>
      <c r="C12" s="72"/>
      <c r="D12" s="72"/>
      <c r="E12" s="72"/>
      <c r="F12" s="72"/>
      <c r="G12" s="78" t="n">
        <f aca="false">SUM(G6:G11)</f>
        <v>32097766</v>
      </c>
      <c r="H12" s="78"/>
      <c r="I12" s="79" t="n">
        <f aca="false">SUM(I6:I10)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3056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5573</v>
      </c>
      <c r="B6" s="5"/>
      <c r="C6" s="5" t="s">
        <v>29</v>
      </c>
      <c r="D6" s="5"/>
      <c r="E6" s="5" t="s">
        <v>3056</v>
      </c>
      <c r="F6" s="5"/>
      <c r="G6" s="8" t="n">
        <v>2351866</v>
      </c>
      <c r="H6" s="8"/>
      <c r="I6" s="75" t="n">
        <f aca="false">G6/$G$10</f>
        <v>0.983440296922225</v>
      </c>
    </row>
    <row r="7" customFormat="false" ht="12.75" hidden="false" customHeight="false" outlineLevel="0" collapsed="false">
      <c r="A7" s="16" t="s">
        <v>5574</v>
      </c>
      <c r="B7" s="16"/>
      <c r="C7" s="16" t="s">
        <v>29</v>
      </c>
      <c r="D7" s="16"/>
      <c r="E7" s="16" t="s">
        <v>3056</v>
      </c>
      <c r="F7" s="16"/>
      <c r="G7" s="8" t="n">
        <v>27602</v>
      </c>
      <c r="H7" s="8"/>
      <c r="I7" s="75" t="n">
        <f aca="false">G7/$G$10</f>
        <v>0.0115418646622075</v>
      </c>
    </row>
    <row r="8" customFormat="false" ht="12.75" hidden="false" customHeight="false" outlineLevel="0" collapsed="false">
      <c r="A8" s="16" t="s">
        <v>5575</v>
      </c>
      <c r="B8" s="16"/>
      <c r="C8" s="16" t="s">
        <v>29</v>
      </c>
      <c r="D8" s="16"/>
      <c r="E8" s="16" t="s">
        <v>3056</v>
      </c>
      <c r="F8" s="16"/>
      <c r="G8" s="8" t="n">
        <v>12000</v>
      </c>
      <c r="H8" s="8"/>
      <c r="I8" s="75" t="n">
        <f aca="false">G8/$G$10</f>
        <v>0.00501783841556734</v>
      </c>
    </row>
    <row r="9" customFormat="false" ht="18" hidden="false" customHeight="false" outlineLevel="0" collapsed="false">
      <c r="A9" s="76"/>
      <c r="B9" s="76"/>
      <c r="C9" s="76"/>
      <c r="D9" s="76"/>
      <c r="E9" s="76"/>
      <c r="F9" s="76"/>
      <c r="G9" s="76"/>
      <c r="H9" s="76"/>
    </row>
    <row r="10" customFormat="false" ht="18.75" hidden="false" customHeight="false" outlineLevel="0" collapsed="false">
      <c r="A10" s="71" t="s">
        <v>5680</v>
      </c>
      <c r="B10" s="77"/>
      <c r="C10" s="72"/>
      <c r="D10" s="72"/>
      <c r="E10" s="72"/>
      <c r="F10" s="72"/>
      <c r="G10" s="78" t="n">
        <f aca="false">SUM(G6:G9)</f>
        <v>2391468</v>
      </c>
      <c r="H10" s="78"/>
      <c r="I10" s="79" t="n">
        <f aca="false">SUM(I6:I8)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5682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5576</v>
      </c>
      <c r="B6" s="16"/>
      <c r="C6" s="16" t="s">
        <v>29</v>
      </c>
      <c r="D6" s="16"/>
      <c r="E6" s="16" t="s">
        <v>5577</v>
      </c>
      <c r="F6" s="16"/>
      <c r="G6" s="8" t="n">
        <f aca="false">1532639+403000</f>
        <v>1935639</v>
      </c>
      <c r="H6" s="8"/>
      <c r="I6" s="75" t="n">
        <f aca="false">G6/$G$14</f>
        <v>0.396525696932724</v>
      </c>
    </row>
    <row r="7" customFormat="false" ht="12.75" hidden="false" customHeight="false" outlineLevel="0" collapsed="false">
      <c r="A7" s="16" t="s">
        <v>5578</v>
      </c>
      <c r="B7" s="16"/>
      <c r="C7" s="16" t="s">
        <v>29</v>
      </c>
      <c r="D7" s="16"/>
      <c r="E7" s="16" t="s">
        <v>5577</v>
      </c>
      <c r="F7" s="16"/>
      <c r="G7" s="8" t="n">
        <v>1156703</v>
      </c>
      <c r="H7" s="8"/>
      <c r="I7" s="75" t="n">
        <f aca="false">G7/$G$14</f>
        <v>0.236956613923966</v>
      </c>
    </row>
    <row r="8" customFormat="false" ht="12.75" hidden="false" customHeight="false" outlineLevel="0" collapsed="false">
      <c r="A8" s="16" t="s">
        <v>5579</v>
      </c>
      <c r="B8" s="16"/>
      <c r="C8" s="16" t="s">
        <v>29</v>
      </c>
      <c r="D8" s="16"/>
      <c r="E8" s="16" t="s">
        <v>5577</v>
      </c>
      <c r="F8" s="16"/>
      <c r="G8" s="8" t="n">
        <f aca="false">871795-199597</f>
        <v>672198</v>
      </c>
      <c r="H8" s="8"/>
      <c r="I8" s="75" t="n">
        <f aca="false">G8/$G$14</f>
        <v>0.137703249638379</v>
      </c>
    </row>
    <row r="9" customFormat="false" ht="12.75" hidden="false" customHeight="false" outlineLevel="0" collapsed="false">
      <c r="A9" s="16" t="s">
        <v>5580</v>
      </c>
      <c r="B9" s="16"/>
      <c r="C9" s="16" t="s">
        <v>29</v>
      </c>
      <c r="D9" s="16"/>
      <c r="E9" s="16" t="s">
        <v>5577</v>
      </c>
      <c r="F9" s="16"/>
      <c r="G9" s="8" t="n">
        <v>500000</v>
      </c>
      <c r="H9" s="8"/>
      <c r="I9" s="75" t="n">
        <f aca="false">G9/$G$14</f>
        <v>0.102427595469177</v>
      </c>
    </row>
    <row r="10" customFormat="false" ht="12.75" hidden="false" customHeight="false" outlineLevel="0" collapsed="false">
      <c r="A10" s="16" t="s">
        <v>5581</v>
      </c>
      <c r="B10" s="16"/>
      <c r="C10" s="16" t="s">
        <v>29</v>
      </c>
      <c r="D10" s="16"/>
      <c r="E10" s="16" t="s">
        <v>5577</v>
      </c>
      <c r="F10" s="16"/>
      <c r="G10" s="8" t="n">
        <v>333666</v>
      </c>
      <c r="H10" s="8"/>
      <c r="I10" s="75" t="n">
        <f aca="false">G10/$G$14</f>
        <v>0.0683532121396367</v>
      </c>
    </row>
    <row r="11" customFormat="false" ht="12.75" hidden="false" customHeight="false" outlineLevel="0" collapsed="false">
      <c r="A11" s="16" t="s">
        <v>5582</v>
      </c>
      <c r="B11" s="16"/>
      <c r="C11" s="16" t="s">
        <v>29</v>
      </c>
      <c r="D11" s="16"/>
      <c r="E11" s="16" t="s">
        <v>5577</v>
      </c>
      <c r="F11" s="16"/>
      <c r="G11" s="8" t="n">
        <v>233291</v>
      </c>
      <c r="H11" s="8"/>
      <c r="I11" s="75" t="n">
        <f aca="false">G11/$G$14</f>
        <v>0.0477908723491994</v>
      </c>
    </row>
    <row r="12" customFormat="false" ht="12.75" hidden="false" customHeight="false" outlineLevel="0" collapsed="false">
      <c r="A12" s="16" t="s">
        <v>5583</v>
      </c>
      <c r="B12" s="16"/>
      <c r="C12" s="16" t="s">
        <v>29</v>
      </c>
      <c r="D12" s="16"/>
      <c r="E12" s="16" t="s">
        <v>5577</v>
      </c>
      <c r="F12" s="16"/>
      <c r="G12" s="8" t="n">
        <v>50000</v>
      </c>
      <c r="H12" s="8"/>
      <c r="I12" s="75" t="n">
        <f aca="false">G12/$G$14</f>
        <v>0.0102427595469177</v>
      </c>
    </row>
    <row r="13" customFormat="false" ht="18" hidden="false" customHeight="false" outlineLevel="0" collapsed="false">
      <c r="A13" s="76"/>
      <c r="B13" s="76"/>
      <c r="C13" s="76"/>
      <c r="D13" s="76"/>
      <c r="E13" s="76"/>
      <c r="F13" s="76"/>
      <c r="G13" s="76"/>
      <c r="H13" s="76"/>
    </row>
    <row r="14" customFormat="false" ht="18.75" hidden="false" customHeight="false" outlineLevel="0" collapsed="false">
      <c r="A14" s="71" t="s">
        <v>5680</v>
      </c>
      <c r="B14" s="77"/>
      <c r="C14" s="72"/>
      <c r="D14" s="72"/>
      <c r="E14" s="72"/>
      <c r="F14" s="72"/>
      <c r="G14" s="78" t="n">
        <f aca="false">SUM(G6:G13)</f>
        <v>4881497</v>
      </c>
      <c r="H14" s="78"/>
      <c r="I14" s="79" t="n">
        <f aca="false">SUM(I6:I12)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5683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5563</v>
      </c>
      <c r="B6" s="16"/>
      <c r="C6" s="16" t="s">
        <v>29</v>
      </c>
      <c r="D6" s="16"/>
      <c r="E6" s="16" t="s">
        <v>5564</v>
      </c>
      <c r="F6" s="16"/>
      <c r="G6" s="8" t="n">
        <v>5456000</v>
      </c>
      <c r="H6" s="8"/>
      <c r="I6" s="75" t="n">
        <f aca="false">G6/$G$15</f>
        <v>0.575247144877406</v>
      </c>
    </row>
    <row r="7" customFormat="false" ht="12.75" hidden="false" customHeight="false" outlineLevel="0" collapsed="false">
      <c r="A7" s="16" t="s">
        <v>5584</v>
      </c>
      <c r="B7" s="16"/>
      <c r="C7" s="16" t="s">
        <v>29</v>
      </c>
      <c r="D7" s="16"/>
      <c r="E7" s="16" t="s">
        <v>5564</v>
      </c>
      <c r="F7" s="16"/>
      <c r="G7" s="8" t="n">
        <v>3000000</v>
      </c>
      <c r="H7" s="8"/>
      <c r="I7" s="75" t="n">
        <f aca="false">G7/$G$15</f>
        <v>0.316301582593882</v>
      </c>
    </row>
    <row r="8" customFormat="false" ht="12.75" hidden="false" customHeight="false" outlineLevel="0" collapsed="false">
      <c r="A8" s="16" t="s">
        <v>5585</v>
      </c>
      <c r="B8" s="16"/>
      <c r="C8" s="16" t="s">
        <v>29</v>
      </c>
      <c r="D8" s="16"/>
      <c r="E8" s="16" t="s">
        <v>5564</v>
      </c>
      <c r="F8" s="16"/>
      <c r="G8" s="8" t="n">
        <v>552600</v>
      </c>
      <c r="H8" s="8"/>
      <c r="I8" s="75" t="n">
        <f aca="false">G8/$G$15</f>
        <v>0.058262751513793</v>
      </c>
    </row>
    <row r="9" customFormat="false" ht="12.75" hidden="false" customHeight="false" outlineLevel="0" collapsed="false">
      <c r="A9" s="16" t="s">
        <v>5586</v>
      </c>
      <c r="B9" s="16"/>
      <c r="C9" s="16" t="s">
        <v>29</v>
      </c>
      <c r="D9" s="16"/>
      <c r="E9" s="16" t="s">
        <v>5564</v>
      </c>
      <c r="F9" s="16"/>
      <c r="G9" s="8" t="n">
        <v>250000</v>
      </c>
      <c r="H9" s="8"/>
      <c r="I9" s="75" t="n">
        <f aca="false">G9/$G$15</f>
        <v>0.0263584652161568</v>
      </c>
    </row>
    <row r="10" customFormat="false" ht="12.75" hidden="false" customHeight="false" outlineLevel="0" collapsed="false">
      <c r="A10" s="16" t="s">
        <v>5579</v>
      </c>
      <c r="B10" s="16"/>
      <c r="C10" s="16" t="s">
        <v>29</v>
      </c>
      <c r="D10" s="16"/>
      <c r="E10" s="16" t="s">
        <v>5564</v>
      </c>
      <c r="F10" s="16"/>
      <c r="G10" s="8" t="n">
        <v>199597</v>
      </c>
      <c r="H10" s="8"/>
      <c r="I10" s="75" t="n">
        <f aca="false">G10/$G$15</f>
        <v>0.021044282326997</v>
      </c>
    </row>
    <row r="11" customFormat="false" ht="12.75" hidden="false" customHeight="false" outlineLevel="0" collapsed="false">
      <c r="A11" s="5" t="s">
        <v>5587</v>
      </c>
      <c r="B11" s="5"/>
      <c r="C11" s="5" t="s">
        <v>29</v>
      </c>
      <c r="D11" s="5"/>
      <c r="E11" s="5" t="s">
        <v>5564</v>
      </c>
      <c r="F11" s="5"/>
      <c r="G11" s="8" t="n">
        <v>125000</v>
      </c>
      <c r="H11" s="8"/>
      <c r="I11" s="75" t="n">
        <f aca="false">G11/$G$15</f>
        <v>0.0131792326080784</v>
      </c>
    </row>
    <row r="12" customFormat="false" ht="12.75" hidden="false" customHeight="false" outlineLevel="0" collapsed="false">
      <c r="A12" s="5" t="s">
        <v>5588</v>
      </c>
      <c r="B12" s="5"/>
      <c r="C12" s="5" t="s">
        <v>29</v>
      </c>
      <c r="D12" s="5"/>
      <c r="E12" s="5" t="s">
        <v>5564</v>
      </c>
      <c r="F12" s="5"/>
      <c r="G12" s="8" t="n">
        <v>30000</v>
      </c>
      <c r="H12" s="8"/>
      <c r="I12" s="75" t="n">
        <f aca="false">G12/$G$15</f>
        <v>0.00316301582593882</v>
      </c>
    </row>
    <row r="13" customFormat="false" ht="12.75" hidden="false" customHeight="false" outlineLevel="0" collapsed="false">
      <c r="A13" s="16" t="s">
        <v>5589</v>
      </c>
      <c r="B13" s="16"/>
      <c r="C13" s="16" t="s">
        <v>29</v>
      </c>
      <c r="D13" s="16"/>
      <c r="E13" s="16" t="s">
        <v>5564</v>
      </c>
      <c r="F13" s="16"/>
      <c r="G13" s="8" t="n">
        <v>-128578</v>
      </c>
      <c r="H13" s="8"/>
      <c r="I13" s="75" t="n">
        <f aca="false">G13/$G$15</f>
        <v>-0.013556474962252</v>
      </c>
    </row>
    <row r="14" customFormat="false" ht="18" hidden="false" customHeight="false" outlineLevel="0" collapsed="false">
      <c r="A14" s="76"/>
      <c r="B14" s="76"/>
      <c r="C14" s="76"/>
      <c r="D14" s="76"/>
      <c r="E14" s="76"/>
      <c r="F14" s="76"/>
      <c r="G14" s="76"/>
      <c r="H14" s="76"/>
    </row>
    <row r="15" customFormat="false" ht="18.75" hidden="false" customHeight="false" outlineLevel="0" collapsed="false">
      <c r="A15" s="71" t="s">
        <v>5680</v>
      </c>
      <c r="B15" s="77"/>
      <c r="C15" s="72"/>
      <c r="D15" s="72"/>
      <c r="E15" s="72"/>
      <c r="F15" s="72"/>
      <c r="G15" s="78" t="n">
        <f aca="false">SUM(G6:G14)</f>
        <v>9484619</v>
      </c>
      <c r="H15" s="78"/>
      <c r="I15" s="79" t="n">
        <f aca="false">SUM(I6:I13)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5684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5535</v>
      </c>
      <c r="B6" s="16"/>
      <c r="C6" s="16" t="s">
        <v>29</v>
      </c>
      <c r="D6" s="16"/>
      <c r="E6" s="16" t="s">
        <v>5562</v>
      </c>
      <c r="F6" s="16"/>
      <c r="G6" s="8" t="n">
        <v>7261000</v>
      </c>
      <c r="H6" s="8"/>
      <c r="I6" s="75" t="n">
        <f aca="false">G6/$G$13</f>
        <v>0.90169634652162</v>
      </c>
    </row>
    <row r="7" customFormat="false" ht="12.75" hidden="false" customHeight="false" outlineLevel="0" collapsed="false">
      <c r="A7" s="16" t="s">
        <v>5590</v>
      </c>
      <c r="B7" s="16"/>
      <c r="C7" s="16" t="s">
        <v>29</v>
      </c>
      <c r="D7" s="16"/>
      <c r="E7" s="16" t="s">
        <v>5562</v>
      </c>
      <c r="F7" s="16"/>
      <c r="G7" s="8" t="n">
        <v>313600</v>
      </c>
      <c r="H7" s="8"/>
      <c r="I7" s="75" t="n">
        <f aca="false">G7/$G$13</f>
        <v>0.0389439435710205</v>
      </c>
    </row>
    <row r="8" customFormat="false" ht="12.75" hidden="false" customHeight="false" outlineLevel="0" collapsed="false">
      <c r="A8" s="5" t="s">
        <v>5591</v>
      </c>
      <c r="B8" s="5"/>
      <c r="C8" s="5" t="s">
        <v>29</v>
      </c>
      <c r="D8" s="5"/>
      <c r="E8" s="5" t="s">
        <v>5562</v>
      </c>
      <c r="F8" s="5"/>
      <c r="G8" s="8" t="n">
        <v>234600</v>
      </c>
      <c r="H8" s="8"/>
      <c r="I8" s="75" t="n">
        <f aca="false">G8/$G$13</f>
        <v>0.0291334475821474</v>
      </c>
    </row>
    <row r="9" customFormat="false" ht="12.75" hidden="false" customHeight="false" outlineLevel="0" collapsed="false">
      <c r="A9" s="16" t="s">
        <v>5592</v>
      </c>
      <c r="B9" s="16"/>
      <c r="C9" s="16" t="s">
        <v>29</v>
      </c>
      <c r="D9" s="16"/>
      <c r="E9" s="16" t="s">
        <v>5562</v>
      </c>
      <c r="F9" s="16"/>
      <c r="G9" s="8" t="n">
        <v>188200</v>
      </c>
      <c r="H9" s="8"/>
      <c r="I9" s="75" t="n">
        <f aca="false">G9/$G$13</f>
        <v>0.0233713334823535</v>
      </c>
    </row>
    <row r="10" customFormat="false" ht="12.75" hidden="false" customHeight="false" outlineLevel="0" collapsed="false">
      <c r="A10" s="16" t="s">
        <v>5593</v>
      </c>
      <c r="B10" s="16"/>
      <c r="C10" s="16" t="s">
        <v>29</v>
      </c>
      <c r="D10" s="16"/>
      <c r="E10" s="16" t="s">
        <v>5562</v>
      </c>
      <c r="F10" s="16"/>
      <c r="G10" s="8" t="n">
        <v>50000</v>
      </c>
      <c r="H10" s="8"/>
      <c r="I10" s="75" t="n">
        <f aca="false">G10/$G$13</f>
        <v>0.006209174676502</v>
      </c>
    </row>
    <row r="11" customFormat="false" ht="12.75" hidden="false" customHeight="false" outlineLevel="0" collapsed="false">
      <c r="A11" s="16" t="s">
        <v>5594</v>
      </c>
      <c r="B11" s="16"/>
      <c r="C11" s="16" t="s">
        <v>29</v>
      </c>
      <c r="D11" s="16"/>
      <c r="E11" s="16" t="s">
        <v>5562</v>
      </c>
      <c r="F11" s="16"/>
      <c r="G11" s="8" t="n">
        <v>5200</v>
      </c>
      <c r="H11" s="8"/>
      <c r="I11" s="75" t="n">
        <f aca="false">G11/$G$13</f>
        <v>0.000645754166356208</v>
      </c>
    </row>
    <row r="12" customFormat="false" ht="18" hidden="false" customHeight="false" outlineLevel="0" collapsed="false">
      <c r="A12" s="76"/>
      <c r="B12" s="76"/>
      <c r="C12" s="76"/>
      <c r="D12" s="76"/>
      <c r="E12" s="76"/>
      <c r="F12" s="76"/>
      <c r="G12" s="76"/>
      <c r="H12" s="76"/>
    </row>
    <row r="13" customFormat="false" ht="18.75" hidden="false" customHeight="false" outlineLevel="0" collapsed="false">
      <c r="A13" s="71" t="s">
        <v>5680</v>
      </c>
      <c r="B13" s="77"/>
      <c r="C13" s="72"/>
      <c r="D13" s="72"/>
      <c r="E13" s="72"/>
      <c r="F13" s="72"/>
      <c r="G13" s="78" t="n">
        <f aca="false">SUM(G6:G12)</f>
        <v>8052600</v>
      </c>
      <c r="H13" s="78"/>
      <c r="I13" s="79" t="n">
        <f aca="false">SUM(I6:I11)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6" activeCellId="0" sqref="J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195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5544</v>
      </c>
      <c r="B6" s="5"/>
      <c r="C6" s="5" t="s">
        <v>29</v>
      </c>
      <c r="D6" s="5"/>
      <c r="E6" s="5" t="s">
        <v>5545</v>
      </c>
      <c r="F6" s="5"/>
      <c r="G6" s="8" t="n">
        <f aca="false">36360000-8360000</f>
        <v>28000000</v>
      </c>
      <c r="H6" s="8"/>
      <c r="I6" s="75" t="n">
        <f aca="false">G6/$G$19</f>
        <v>0.253174326835687</v>
      </c>
    </row>
    <row r="7" customFormat="false" ht="12.75" hidden="false" customHeight="false" outlineLevel="0" collapsed="false">
      <c r="A7" s="16" t="s">
        <v>5552</v>
      </c>
      <c r="B7" s="16"/>
      <c r="C7" s="16" t="s">
        <v>29</v>
      </c>
      <c r="D7" s="16"/>
      <c r="E7" s="16" t="s">
        <v>5545</v>
      </c>
      <c r="F7" s="16"/>
      <c r="G7" s="8" t="n">
        <v>16000000</v>
      </c>
      <c r="H7" s="8"/>
      <c r="I7" s="75" t="n">
        <f aca="false">G7/$G$19</f>
        <v>0.144671043906107</v>
      </c>
    </row>
    <row r="8" customFormat="false" ht="12.75" hidden="false" customHeight="false" outlineLevel="0" collapsed="false">
      <c r="A8" s="16" t="s">
        <v>5549</v>
      </c>
      <c r="B8" s="16"/>
      <c r="C8" s="16" t="s">
        <v>29</v>
      </c>
      <c r="D8" s="16"/>
      <c r="E8" s="16" t="s">
        <v>5545</v>
      </c>
      <c r="F8" s="16"/>
      <c r="G8" s="8" t="n">
        <f aca="false">6500000+7500000</f>
        <v>14000000</v>
      </c>
      <c r="H8" s="8"/>
      <c r="I8" s="75" t="n">
        <f aca="false">G8/$G$19</f>
        <v>0.126587163417843</v>
      </c>
    </row>
    <row r="9" customFormat="false" ht="12.75" hidden="false" customHeight="false" outlineLevel="0" collapsed="false">
      <c r="A9" s="5" t="s">
        <v>5550</v>
      </c>
      <c r="B9" s="5"/>
      <c r="C9" s="5" t="s">
        <v>29</v>
      </c>
      <c r="D9" s="5"/>
      <c r="E9" s="5" t="s">
        <v>5545</v>
      </c>
      <c r="F9" s="5"/>
      <c r="G9" s="8" t="n">
        <f aca="false">18123000-4123000</f>
        <v>14000000</v>
      </c>
      <c r="H9" s="8"/>
      <c r="I9" s="75" t="n">
        <f aca="false">G9/$G$19</f>
        <v>0.126587163417843</v>
      </c>
    </row>
    <row r="10" customFormat="false" ht="12.75" hidden="false" customHeight="false" outlineLevel="0" collapsed="false">
      <c r="A10" s="16" t="s">
        <v>5548</v>
      </c>
      <c r="B10" s="16"/>
      <c r="C10" s="16" t="s">
        <v>29</v>
      </c>
      <c r="D10" s="16"/>
      <c r="E10" s="16" t="s">
        <v>5545</v>
      </c>
      <c r="F10" s="16"/>
      <c r="G10" s="8" t="n">
        <v>10000000</v>
      </c>
      <c r="H10" s="8"/>
      <c r="I10" s="75" t="n">
        <f aca="false">G10/$G$19</f>
        <v>0.0904194024413166</v>
      </c>
    </row>
    <row r="11" customFormat="false" ht="12.75" hidden="false" customHeight="false" outlineLevel="0" collapsed="false">
      <c r="A11" s="16" t="s">
        <v>5553</v>
      </c>
      <c r="B11" s="16"/>
      <c r="C11" s="16" t="s">
        <v>29</v>
      </c>
      <c r="D11" s="16"/>
      <c r="E11" s="16" t="s">
        <v>5545</v>
      </c>
      <c r="F11" s="16"/>
      <c r="G11" s="8" t="n">
        <f aca="false">10784435-3784435+1632962-37230</f>
        <v>8595732</v>
      </c>
      <c r="H11" s="8"/>
      <c r="I11" s="75" t="n">
        <f aca="false">G11/$G$19</f>
        <v>0.0777220950985704</v>
      </c>
    </row>
    <row r="12" customFormat="false" ht="12.75" hidden="false" customHeight="false" outlineLevel="0" collapsed="false">
      <c r="A12" s="16" t="s">
        <v>5565</v>
      </c>
      <c r="B12" s="16"/>
      <c r="C12" s="16" t="s">
        <v>29</v>
      </c>
      <c r="D12" s="16"/>
      <c r="E12" s="16" t="s">
        <v>5545</v>
      </c>
      <c r="F12" s="16"/>
      <c r="G12" s="8" t="n">
        <v>4000000</v>
      </c>
      <c r="H12" s="8"/>
      <c r="I12" s="75" t="n">
        <f aca="false">G12/$G$19</f>
        <v>0.0361677609765267</v>
      </c>
    </row>
    <row r="13" customFormat="false" ht="12.75" hidden="false" customHeight="false" outlineLevel="0" collapsed="false">
      <c r="A13" s="16" t="s">
        <v>5595</v>
      </c>
      <c r="B13" s="16"/>
      <c r="C13" s="16" t="s">
        <v>29</v>
      </c>
      <c r="D13" s="16"/>
      <c r="E13" s="16" t="s">
        <v>5545</v>
      </c>
      <c r="F13" s="16"/>
      <c r="G13" s="8" t="n">
        <f aca="false">288500+3711500</f>
        <v>4000000</v>
      </c>
      <c r="H13" s="8"/>
      <c r="I13" s="75" t="n">
        <f aca="false">G13/$G$19</f>
        <v>0.0361677609765267</v>
      </c>
    </row>
    <row r="14" customFormat="false" ht="12.75" hidden="false" customHeight="false" outlineLevel="0" collapsed="false">
      <c r="A14" s="16" t="s">
        <v>5596</v>
      </c>
      <c r="B14" s="16"/>
      <c r="C14" s="16" t="s">
        <v>29</v>
      </c>
      <c r="D14" s="16"/>
      <c r="E14" s="16" t="s">
        <v>5545</v>
      </c>
      <c r="F14" s="16"/>
      <c r="G14" s="8" t="n">
        <v>4000000</v>
      </c>
      <c r="H14" s="8"/>
      <c r="I14" s="75" t="n">
        <f aca="false">G14/$G$19</f>
        <v>0.0361677609765267</v>
      </c>
    </row>
    <row r="15" customFormat="false" ht="12.75" hidden="false" customHeight="false" outlineLevel="0" collapsed="false">
      <c r="A15" s="16" t="s">
        <v>5597</v>
      </c>
      <c r="B15" s="16"/>
      <c r="C15" s="16" t="s">
        <v>29</v>
      </c>
      <c r="D15" s="16"/>
      <c r="E15" s="16" t="s">
        <v>5545</v>
      </c>
      <c r="F15" s="16"/>
      <c r="G15" s="8" t="n">
        <v>4000000</v>
      </c>
      <c r="H15" s="8"/>
      <c r="I15" s="75" t="n">
        <f aca="false">G15/$G$19</f>
        <v>0.0361677609765267</v>
      </c>
    </row>
    <row r="16" customFormat="false" ht="12.75" hidden="false" customHeight="true" outlineLevel="0" collapsed="false">
      <c r="A16" s="16" t="s">
        <v>5598</v>
      </c>
      <c r="B16" s="16"/>
      <c r="C16" s="16" t="s">
        <v>29</v>
      </c>
      <c r="D16" s="16"/>
      <c r="E16" s="16" t="s">
        <v>5545</v>
      </c>
      <c r="F16" s="16"/>
      <c r="G16" s="8" t="n">
        <v>2000000</v>
      </c>
      <c r="H16" s="8"/>
      <c r="I16" s="75" t="n">
        <f aca="false">G16/$G$19</f>
        <v>0.0180838804882633</v>
      </c>
    </row>
    <row r="17" customFormat="false" ht="12.75" hidden="false" customHeight="false" outlineLevel="0" collapsed="false">
      <c r="A17" s="16" t="s">
        <v>5599</v>
      </c>
      <c r="B17" s="16"/>
      <c r="C17" s="16" t="s">
        <v>29</v>
      </c>
      <c r="D17" s="16"/>
      <c r="E17" s="16" t="s">
        <v>5545</v>
      </c>
      <c r="F17" s="16"/>
      <c r="G17" s="8" t="n">
        <f aca="false">665000+270000+1065000</f>
        <v>2000000</v>
      </c>
      <c r="H17" s="8"/>
      <c r="I17" s="75" t="n">
        <f aca="false">G17/$G$19</f>
        <v>0.0180838804882633</v>
      </c>
    </row>
    <row r="18" customFormat="false" ht="18" hidden="false" customHeight="false" outlineLevel="0" collapsed="false">
      <c r="A18" s="76"/>
      <c r="B18" s="76"/>
      <c r="C18" s="76"/>
      <c r="D18" s="76"/>
      <c r="E18" s="76"/>
      <c r="F18" s="76"/>
      <c r="G18" s="76"/>
      <c r="H18" s="76"/>
    </row>
    <row r="19" customFormat="false" ht="18.75" hidden="false" customHeight="false" outlineLevel="0" collapsed="false">
      <c r="A19" s="71" t="s">
        <v>5680</v>
      </c>
      <c r="B19" s="77"/>
      <c r="C19" s="72"/>
      <c r="D19" s="72"/>
      <c r="E19" s="72"/>
      <c r="F19" s="72"/>
      <c r="G19" s="78" t="n">
        <f aca="false">SUM(G6:G18)</f>
        <v>110595732</v>
      </c>
      <c r="H19" s="78"/>
      <c r="I19" s="79" t="n">
        <f aca="false">SUM(I6:I17)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5558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5600</v>
      </c>
      <c r="B6" s="5"/>
      <c r="C6" s="16" t="s">
        <v>5547</v>
      </c>
      <c r="D6" s="16"/>
      <c r="E6" s="5" t="s">
        <v>5558</v>
      </c>
      <c r="F6" s="5"/>
      <c r="G6" s="8" t="n">
        <f aca="false">1125000+2700000</f>
        <v>3825000</v>
      </c>
      <c r="H6" s="8"/>
      <c r="I6" s="75" t="n">
        <f aca="false">G6/$G$12</f>
        <v>0.554448269614061</v>
      </c>
    </row>
    <row r="7" customFormat="false" ht="12.75" hidden="false" customHeight="false" outlineLevel="0" collapsed="false">
      <c r="A7" s="16" t="s">
        <v>5601</v>
      </c>
      <c r="B7" s="16"/>
      <c r="C7" s="16" t="s">
        <v>5547</v>
      </c>
      <c r="D7" s="16"/>
      <c r="E7" s="16" t="s">
        <v>5558</v>
      </c>
      <c r="F7" s="16"/>
      <c r="G7" s="8" t="n">
        <v>393750</v>
      </c>
      <c r="H7" s="8"/>
      <c r="I7" s="75" t="n">
        <f aca="false">G7/$G$12</f>
        <v>0.0570755571661533</v>
      </c>
    </row>
    <row r="8" customFormat="false" ht="12.75" hidden="false" customHeight="false" outlineLevel="0" collapsed="false">
      <c r="A8" s="16" t="s">
        <v>5602</v>
      </c>
      <c r="B8" s="16"/>
      <c r="C8" s="16" t="s">
        <v>5547</v>
      </c>
      <c r="D8" s="16"/>
      <c r="E8" s="16" t="s">
        <v>5558</v>
      </c>
      <c r="F8" s="16"/>
      <c r="G8" s="8" t="n">
        <f aca="false">-500000+1000000</f>
        <v>500000</v>
      </c>
      <c r="H8" s="8"/>
      <c r="I8" s="75" t="n">
        <f aca="false">G8/$G$12</f>
        <v>0.0724768979887661</v>
      </c>
    </row>
    <row r="9" customFormat="false" ht="12.75" hidden="false" customHeight="false" outlineLevel="0" collapsed="false">
      <c r="A9" s="16" t="s">
        <v>5603</v>
      </c>
      <c r="B9" s="16"/>
      <c r="C9" s="16" t="s">
        <v>5547</v>
      </c>
      <c r="D9" s="16"/>
      <c r="E9" s="16" t="s">
        <v>5558</v>
      </c>
      <c r="F9" s="16"/>
      <c r="G9" s="8" t="n">
        <v>425000</v>
      </c>
      <c r="H9" s="8"/>
      <c r="I9" s="75" t="n">
        <f aca="false">G9/$G$12</f>
        <v>0.0616053632904512</v>
      </c>
    </row>
    <row r="10" customFormat="false" ht="12.75" hidden="false" customHeight="false" outlineLevel="0" collapsed="false">
      <c r="A10" s="16" t="s">
        <v>5604</v>
      </c>
      <c r="B10" s="16"/>
      <c r="C10" s="16" t="s">
        <v>5547</v>
      </c>
      <c r="D10" s="16"/>
      <c r="E10" s="16" t="s">
        <v>5558</v>
      </c>
      <c r="F10" s="16"/>
      <c r="G10" s="8" t="n">
        <f aca="false">1405000+350000</f>
        <v>1755000</v>
      </c>
      <c r="H10" s="8"/>
      <c r="I10" s="75" t="n">
        <f aca="false">G10/$G$12</f>
        <v>0.254393911940569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5680</v>
      </c>
      <c r="B12" s="77"/>
      <c r="C12" s="72"/>
      <c r="D12" s="72"/>
      <c r="E12" s="72"/>
      <c r="F12" s="72"/>
      <c r="G12" s="78" t="n">
        <f aca="false">SUM(G6:G11)</f>
        <v>6898750</v>
      </c>
      <c r="H12" s="78"/>
      <c r="I12" s="79" t="n">
        <f aca="false">SUM(I6:I10)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5657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5557</v>
      </c>
      <c r="B6" s="16"/>
      <c r="C6" s="16" t="s">
        <v>5547</v>
      </c>
      <c r="D6" s="16"/>
      <c r="E6" s="16" t="s">
        <v>5657</v>
      </c>
      <c r="F6" s="16"/>
      <c r="G6" s="8" t="n">
        <v>5749630</v>
      </c>
      <c r="H6" s="8"/>
      <c r="I6" s="75" t="n">
        <f aca="false">G6/$G$24</f>
        <v>0.605609762100356</v>
      </c>
    </row>
    <row r="7" customFormat="false" ht="12.75" hidden="false" customHeight="false" outlineLevel="0" collapsed="false">
      <c r="A7" s="16" t="s">
        <v>5658</v>
      </c>
      <c r="B7" s="16"/>
      <c r="C7" s="16" t="s">
        <v>5547</v>
      </c>
      <c r="D7" s="16"/>
      <c r="E7" s="16" t="s">
        <v>5657</v>
      </c>
      <c r="F7" s="16"/>
      <c r="G7" s="8" t="n">
        <v>1546776</v>
      </c>
      <c r="H7" s="8"/>
      <c r="I7" s="75" t="n">
        <f aca="false">G7/$G$24</f>
        <v>0.162922248106842</v>
      </c>
    </row>
    <row r="8" customFormat="false" ht="12.75" hidden="false" customHeight="false" outlineLevel="0" collapsed="false">
      <c r="A8" s="16" t="s">
        <v>5659</v>
      </c>
      <c r="B8" s="16"/>
      <c r="C8" s="16" t="s">
        <v>5547</v>
      </c>
      <c r="D8" s="16"/>
      <c r="E8" s="16" t="s">
        <v>5657</v>
      </c>
      <c r="F8" s="16"/>
      <c r="G8" s="8" t="n">
        <v>723434</v>
      </c>
      <c r="H8" s="8"/>
      <c r="I8" s="75" t="n">
        <f aca="false">G8/$G$24</f>
        <v>0.0761994585104274</v>
      </c>
    </row>
    <row r="9" customFormat="false" ht="12.75" hidden="false" customHeight="false" outlineLevel="0" collapsed="false">
      <c r="A9" s="16" t="s">
        <v>5654</v>
      </c>
      <c r="B9" s="16"/>
      <c r="C9" s="16" t="s">
        <v>5547</v>
      </c>
      <c r="D9" s="16"/>
      <c r="E9" s="16" t="s">
        <v>5657</v>
      </c>
      <c r="F9" s="16"/>
      <c r="G9" s="8" t="n">
        <f aca="false">709494.07-261</f>
        <v>709233.07</v>
      </c>
      <c r="H9" s="8"/>
      <c r="I9" s="75" t="n">
        <f aca="false">G9/$G$24</f>
        <v>0.0747036715051933</v>
      </c>
    </row>
    <row r="10" customFormat="false" ht="12.75" hidden="false" customHeight="false" outlineLevel="0" collapsed="false">
      <c r="A10" s="16" t="s">
        <v>5660</v>
      </c>
      <c r="B10" s="16"/>
      <c r="C10" s="16" t="s">
        <v>5547</v>
      </c>
      <c r="D10" s="16"/>
      <c r="E10" s="16" t="s">
        <v>5657</v>
      </c>
      <c r="F10" s="16"/>
      <c r="G10" s="8" t="n">
        <v>216719</v>
      </c>
      <c r="H10" s="8"/>
      <c r="I10" s="75" t="n">
        <f aca="false">G10/$G$24</f>
        <v>0.0228270587903269</v>
      </c>
    </row>
    <row r="11" customFormat="false" ht="12.75" hidden="false" customHeight="false" outlineLevel="0" collapsed="false">
      <c r="A11" s="16" t="s">
        <v>5661</v>
      </c>
      <c r="B11" s="16"/>
      <c r="C11" s="16" t="s">
        <v>5547</v>
      </c>
      <c r="D11" s="16"/>
      <c r="E11" s="16" t="s">
        <v>5657</v>
      </c>
      <c r="F11" s="16"/>
      <c r="G11" s="8" t="n">
        <f aca="false">502085.91-304666</f>
        <v>197419.91</v>
      </c>
      <c r="H11" s="8"/>
      <c r="I11" s="75" t="n">
        <f aca="false">G11/$G$24</f>
        <v>0.0207942814979353</v>
      </c>
    </row>
    <row r="12" customFormat="false" ht="12.75" hidden="false" customHeight="false" outlineLevel="0" collapsed="false">
      <c r="A12" s="16" t="s">
        <v>5662</v>
      </c>
      <c r="B12" s="16"/>
      <c r="C12" s="16" t="s">
        <v>5547</v>
      </c>
      <c r="D12" s="16"/>
      <c r="E12" s="16" t="s">
        <v>5657</v>
      </c>
      <c r="F12" s="16"/>
      <c r="G12" s="8" t="n">
        <v>112510</v>
      </c>
      <c r="H12" s="8"/>
      <c r="I12" s="75" t="n">
        <f aca="false">G12/$G$24</f>
        <v>0.0118507024510988</v>
      </c>
    </row>
    <row r="13" customFormat="false" ht="12.75" hidden="false" customHeight="false" outlineLevel="0" collapsed="false">
      <c r="A13" s="16" t="s">
        <v>5663</v>
      </c>
      <c r="B13" s="16"/>
      <c r="C13" s="16" t="s">
        <v>5547</v>
      </c>
      <c r="D13" s="16"/>
      <c r="E13" s="16" t="s">
        <v>5657</v>
      </c>
      <c r="F13" s="16"/>
      <c r="G13" s="8" t="n">
        <f aca="false">90644+125000</f>
        <v>215644</v>
      </c>
      <c r="H13" s="8"/>
      <c r="I13" s="75" t="n">
        <f aca="false">G13/$G$24</f>
        <v>0.0227138288095702</v>
      </c>
    </row>
    <row r="14" customFormat="false" ht="12.75" hidden="false" customHeight="false" outlineLevel="0" collapsed="false">
      <c r="A14" s="16" t="s">
        <v>5664</v>
      </c>
      <c r="B14" s="16"/>
      <c r="C14" s="16" t="s">
        <v>5547</v>
      </c>
      <c r="D14" s="16"/>
      <c r="E14" s="16" t="s">
        <v>5657</v>
      </c>
      <c r="F14" s="16"/>
      <c r="G14" s="8" t="n">
        <v>43010</v>
      </c>
      <c r="H14" s="8"/>
      <c r="I14" s="75" t="n">
        <f aca="false">G14/$G$24</f>
        <v>0.00453025253241275</v>
      </c>
    </row>
    <row r="15" customFormat="false" ht="12.75" hidden="false" customHeight="false" outlineLevel="0" collapsed="false">
      <c r="A15" s="16" t="s">
        <v>5665</v>
      </c>
      <c r="B15" s="16"/>
      <c r="C15" s="16" t="s">
        <v>5547</v>
      </c>
      <c r="D15" s="16"/>
      <c r="E15" s="16" t="s">
        <v>5657</v>
      </c>
      <c r="F15" s="16"/>
      <c r="G15" s="8" t="n">
        <v>37419</v>
      </c>
      <c r="H15" s="8"/>
      <c r="I15" s="75" t="n">
        <f aca="false">G15/$G$24</f>
        <v>0.00394135130226349</v>
      </c>
    </row>
    <row r="16" customFormat="false" ht="12.75" hidden="false" customHeight="false" outlineLevel="0" collapsed="false">
      <c r="A16" s="16" t="s">
        <v>5649</v>
      </c>
      <c r="B16" s="16"/>
      <c r="C16" s="16" t="s">
        <v>5547</v>
      </c>
      <c r="D16" s="16"/>
      <c r="E16" s="16" t="s">
        <v>5657</v>
      </c>
      <c r="F16" s="16"/>
      <c r="G16" s="8" t="n">
        <v>13663</v>
      </c>
      <c r="H16" s="8"/>
      <c r="I16" s="75" t="n">
        <f aca="false">G16/$G$24</f>
        <v>0.00143912672286341</v>
      </c>
    </row>
    <row r="17" customFormat="false" ht="12.75" hidden="false" customHeight="false" outlineLevel="0" collapsed="false">
      <c r="A17" s="16" t="s">
        <v>5666</v>
      </c>
      <c r="B17" s="16"/>
      <c r="C17" s="16" t="s">
        <v>5547</v>
      </c>
      <c r="D17" s="16"/>
      <c r="E17" s="16" t="s">
        <v>5657</v>
      </c>
      <c r="F17" s="16"/>
      <c r="G17" s="8" t="n">
        <v>12580</v>
      </c>
      <c r="H17" s="8"/>
      <c r="I17" s="75" t="n">
        <f aca="false">G17/$G$24</f>
        <v>0.0013250541003895</v>
      </c>
    </row>
    <row r="18" customFormat="false" ht="12.75" hidden="false" customHeight="false" outlineLevel="0" collapsed="false">
      <c r="A18" s="16" t="s">
        <v>5667</v>
      </c>
      <c r="B18" s="16"/>
      <c r="C18" s="16" t="s">
        <v>5547</v>
      </c>
      <c r="D18" s="16"/>
      <c r="E18" s="16" t="s">
        <v>5657</v>
      </c>
      <c r="F18" s="16"/>
      <c r="G18" s="8" t="n">
        <v>10149</v>
      </c>
      <c r="H18" s="8"/>
      <c r="I18" s="75" t="n">
        <f aca="false">G18/$G$24</f>
        <v>0.00106899634855747</v>
      </c>
    </row>
    <row r="19" customFormat="false" ht="12.75" hidden="false" customHeight="false" outlineLevel="0" collapsed="false">
      <c r="A19" s="16" t="s">
        <v>5668</v>
      </c>
      <c r="B19" s="16"/>
      <c r="C19" s="16" t="s">
        <v>5547</v>
      </c>
      <c r="D19" s="16"/>
      <c r="E19" s="16" t="s">
        <v>5657</v>
      </c>
      <c r="F19" s="16"/>
      <c r="G19" s="8" t="n">
        <v>2431</v>
      </c>
      <c r="H19" s="8"/>
      <c r="I19" s="75" t="n">
        <f aca="false">G19/$G$24</f>
        <v>0.000256057751832025</v>
      </c>
    </row>
    <row r="20" customFormat="false" ht="12.75" hidden="false" customHeight="false" outlineLevel="0" collapsed="false">
      <c r="A20" s="16" t="s">
        <v>3212</v>
      </c>
      <c r="B20" s="16"/>
      <c r="C20" s="16" t="s">
        <v>5547</v>
      </c>
      <c r="D20" s="16"/>
      <c r="E20" s="16" t="s">
        <v>5657</v>
      </c>
      <c r="F20" s="16"/>
      <c r="G20" s="8" t="n">
        <v>-2974</v>
      </c>
      <c r="H20" s="8"/>
      <c r="I20" s="75" t="n">
        <f aca="false">G20/$G$24</f>
        <v>-0.000313252058390967</v>
      </c>
    </row>
    <row r="21" customFormat="false" ht="12.75" hidden="false" customHeight="false" outlineLevel="0" collapsed="false">
      <c r="A21" s="16" t="s">
        <v>5669</v>
      </c>
      <c r="B21" s="16"/>
      <c r="C21" s="16" t="s">
        <v>5547</v>
      </c>
      <c r="D21" s="16"/>
      <c r="E21" s="16" t="s">
        <v>5657</v>
      </c>
      <c r="F21" s="16"/>
      <c r="G21" s="8" t="n">
        <v>-42841</v>
      </c>
      <c r="H21" s="8"/>
      <c r="I21" s="75" t="n">
        <f aca="false">G21/$G$24</f>
        <v>-0.00451245172613565</v>
      </c>
    </row>
    <row r="22" customFormat="false" ht="12.75" hidden="false" customHeight="false" outlineLevel="0" collapsed="false">
      <c r="A22" s="5" t="s">
        <v>5670</v>
      </c>
      <c r="B22" s="5"/>
      <c r="C22" s="5" t="s">
        <v>5547</v>
      </c>
      <c r="D22" s="5"/>
      <c r="E22" s="5" t="s">
        <v>5657</v>
      </c>
      <c r="F22" s="5"/>
      <c r="G22" s="8" t="n">
        <f aca="false">-45391-5460</f>
        <v>-50851</v>
      </c>
      <c r="H22" s="8"/>
      <c r="I22" s="75" t="n">
        <f aca="false">G22/$G$24</f>
        <v>-0.00535614674554105</v>
      </c>
    </row>
    <row r="23" customFormat="false" ht="18" hidden="false" customHeight="false" outlineLevel="0" collapsed="false">
      <c r="A23" s="76"/>
      <c r="B23" s="76"/>
      <c r="C23" s="76"/>
      <c r="D23" s="76"/>
      <c r="E23" s="76"/>
      <c r="F23" s="76"/>
      <c r="G23" s="76"/>
      <c r="H23" s="76"/>
    </row>
    <row r="24" customFormat="false" ht="18.75" hidden="false" customHeight="false" outlineLevel="0" collapsed="false">
      <c r="A24" s="71" t="s">
        <v>5680</v>
      </c>
      <c r="B24" s="77"/>
      <c r="C24" s="72"/>
      <c r="D24" s="72"/>
      <c r="E24" s="72"/>
      <c r="F24" s="72"/>
      <c r="G24" s="78" t="n">
        <f aca="false">SUM(G6:G23)</f>
        <v>9493951.98</v>
      </c>
      <c r="H24" s="78"/>
      <c r="I24" s="79" t="n">
        <f aca="false">SUM(I6:I22)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4601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5555</v>
      </c>
      <c r="B6" s="16"/>
      <c r="C6" s="16" t="s">
        <v>5547</v>
      </c>
      <c r="D6" s="16"/>
      <c r="E6" s="16" t="s">
        <v>387</v>
      </c>
      <c r="F6" s="16"/>
      <c r="G6" s="8" t="n">
        <f aca="false">5665082.45469978+812510</f>
        <v>6477592.45469978</v>
      </c>
      <c r="H6" s="8"/>
      <c r="I6" s="75" t="n">
        <f aca="false">G6/$G$16</f>
        <v>0.529949449070729</v>
      </c>
    </row>
    <row r="7" customFormat="false" ht="12.75" hidden="false" customHeight="false" outlineLevel="0" collapsed="false">
      <c r="A7" s="16" t="s">
        <v>5561</v>
      </c>
      <c r="B7" s="16"/>
      <c r="C7" s="16" t="s">
        <v>5547</v>
      </c>
      <c r="D7" s="16"/>
      <c r="E7" s="16" t="s">
        <v>387</v>
      </c>
      <c r="F7" s="16"/>
      <c r="G7" s="8" t="n">
        <v>2528456.30912008</v>
      </c>
      <c r="H7" s="8"/>
      <c r="I7" s="75" t="n">
        <f aca="false">G7/$G$16</f>
        <v>0.206859884654429</v>
      </c>
    </row>
    <row r="8" customFormat="false" ht="12.75" hidden="false" customHeight="false" outlineLevel="0" collapsed="false">
      <c r="A8" s="16" t="s">
        <v>5605</v>
      </c>
      <c r="B8" s="16"/>
      <c r="C8" s="16" t="s">
        <v>5547</v>
      </c>
      <c r="D8" s="16"/>
      <c r="E8" s="16" t="s">
        <v>387</v>
      </c>
      <c r="F8" s="16"/>
      <c r="G8" s="8" t="n">
        <v>1924877.77792384</v>
      </c>
      <c r="H8" s="8"/>
      <c r="I8" s="75" t="n">
        <f aca="false">G8/$G$16</f>
        <v>0.157479484094296</v>
      </c>
    </row>
    <row r="9" customFormat="false" ht="12.75" hidden="false" customHeight="false" outlineLevel="0" collapsed="false">
      <c r="A9" s="16" t="s">
        <v>5606</v>
      </c>
      <c r="B9" s="16"/>
      <c r="C9" s="16" t="s">
        <v>5547</v>
      </c>
      <c r="D9" s="16"/>
      <c r="E9" s="16" t="s">
        <v>387</v>
      </c>
      <c r="F9" s="16"/>
      <c r="G9" s="8" t="n">
        <v>979480.459222311</v>
      </c>
      <c r="H9" s="8"/>
      <c r="I9" s="75" t="n">
        <f aca="false">G9/$G$16</f>
        <v>0.0801339592403342</v>
      </c>
    </row>
    <row r="10" customFormat="false" ht="12.75" hidden="false" customHeight="false" outlineLevel="0" collapsed="false">
      <c r="A10" s="16" t="s">
        <v>5607</v>
      </c>
      <c r="B10" s="16"/>
      <c r="C10" s="16" t="s">
        <v>5547</v>
      </c>
      <c r="D10" s="16"/>
      <c r="E10" s="16" t="s">
        <v>387</v>
      </c>
      <c r="F10" s="16"/>
      <c r="G10" s="8" t="n">
        <v>272578.736976189</v>
      </c>
      <c r="H10" s="8"/>
      <c r="I10" s="75" t="n">
        <f aca="false">G10/$G$16</f>
        <v>0.0223004075200994</v>
      </c>
    </row>
    <row r="11" customFormat="false" ht="12.75" hidden="false" customHeight="false" outlineLevel="0" collapsed="false">
      <c r="A11" s="5" t="s">
        <v>5608</v>
      </c>
      <c r="B11" s="5"/>
      <c r="C11" s="16" t="s">
        <v>5547</v>
      </c>
      <c r="D11" s="16"/>
      <c r="E11" s="5" t="s">
        <v>387</v>
      </c>
      <c r="F11" s="5"/>
      <c r="G11" s="8" t="n">
        <v>24873.4760672704</v>
      </c>
      <c r="H11" s="8"/>
      <c r="I11" s="75" t="n">
        <f aca="false">G11/$G$16</f>
        <v>0.00203496669951195</v>
      </c>
    </row>
    <row r="12" customFormat="false" ht="12.75" hidden="false" customHeight="false" outlineLevel="0" collapsed="false">
      <c r="A12" s="16" t="s">
        <v>5609</v>
      </c>
      <c r="B12" s="16"/>
      <c r="C12" s="16" t="s">
        <v>5547</v>
      </c>
      <c r="D12" s="16"/>
      <c r="E12" s="16" t="s">
        <v>387</v>
      </c>
      <c r="F12" s="16"/>
      <c r="G12" s="8" t="n">
        <v>9043</v>
      </c>
      <c r="H12" s="8"/>
      <c r="I12" s="75" t="n">
        <f aca="false">G12/$G$16</f>
        <v>0.000739832414814791</v>
      </c>
    </row>
    <row r="13" customFormat="false" ht="12.75" hidden="false" customHeight="false" outlineLevel="0" collapsed="false">
      <c r="A13" s="16" t="s">
        <v>5610</v>
      </c>
      <c r="B13" s="16"/>
      <c r="C13" s="16" t="s">
        <v>5547</v>
      </c>
      <c r="D13" s="16"/>
      <c r="E13" s="16" t="s">
        <v>387</v>
      </c>
      <c r="F13" s="16"/>
      <c r="G13" s="8" t="n">
        <v>3273</v>
      </c>
      <c r="H13" s="8"/>
      <c r="I13" s="75" t="n">
        <f aca="false">G13/$G$16</f>
        <v>0.000267773028164194</v>
      </c>
    </row>
    <row r="14" customFormat="false" ht="12.75" hidden="false" customHeight="false" outlineLevel="0" collapsed="false">
      <c r="A14" s="16" t="s">
        <v>5611</v>
      </c>
      <c r="B14" s="16"/>
      <c r="C14" s="16" t="s">
        <v>5547</v>
      </c>
      <c r="D14" s="16"/>
      <c r="E14" s="16" t="s">
        <v>387</v>
      </c>
      <c r="F14" s="16"/>
      <c r="G14" s="8" t="n">
        <v>2863.16457227828</v>
      </c>
      <c r="H14" s="8"/>
      <c r="I14" s="75" t="n">
        <f aca="false">G14/$G$16</f>
        <v>0.000234243277620347</v>
      </c>
    </row>
    <row r="15" customFormat="false" ht="18" hidden="false" customHeight="false" outlineLevel="0" collapsed="false">
      <c r="A15" s="76"/>
      <c r="B15" s="76"/>
      <c r="C15" s="76"/>
      <c r="D15" s="76"/>
      <c r="E15" s="76"/>
      <c r="F15" s="76"/>
      <c r="G15" s="76"/>
      <c r="H15" s="76"/>
    </row>
    <row r="16" customFormat="false" ht="18.75" hidden="false" customHeight="false" outlineLevel="0" collapsed="false">
      <c r="A16" s="71" t="s">
        <v>5680</v>
      </c>
      <c r="B16" s="77"/>
      <c r="C16" s="72"/>
      <c r="D16" s="72"/>
      <c r="E16" s="72"/>
      <c r="F16" s="72"/>
      <c r="G16" s="78" t="n">
        <f aca="false">SUM(G6:G15)</f>
        <v>12223038.3785818</v>
      </c>
      <c r="H16" s="78"/>
      <c r="I16" s="79" t="n">
        <f aca="false">SUM(I6:I14)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5685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5686</v>
      </c>
      <c r="B6" s="16"/>
      <c r="C6" s="16" t="s">
        <v>5547</v>
      </c>
      <c r="D6" s="16"/>
      <c r="E6" s="16" t="s">
        <v>5554</v>
      </c>
      <c r="F6" s="16"/>
      <c r="G6" s="8" t="n">
        <f aca="false">1000000+6419391</f>
        <v>7419391</v>
      </c>
      <c r="H6" s="8"/>
      <c r="I6" s="75" t="n">
        <f aca="false">G6/$G$16</f>
        <v>0.842108842862277</v>
      </c>
    </row>
    <row r="7" customFormat="false" ht="12.75" hidden="false" customHeight="false" outlineLevel="0" collapsed="false">
      <c r="A7" s="16" t="s">
        <v>4858</v>
      </c>
      <c r="B7" s="16"/>
      <c r="C7" s="16" t="s">
        <v>5547</v>
      </c>
      <c r="D7" s="16"/>
      <c r="E7" s="16" t="s">
        <v>5554</v>
      </c>
      <c r="F7" s="16"/>
      <c r="G7" s="8" t="n">
        <f aca="false">888768.55-2275</f>
        <v>886493.55</v>
      </c>
      <c r="H7" s="8"/>
      <c r="I7" s="75" t="n">
        <f aca="false">G7/$G$16</f>
        <v>0.100617969533533</v>
      </c>
    </row>
    <row r="8" customFormat="false" ht="12.75" hidden="false" customHeight="false" outlineLevel="0" collapsed="false">
      <c r="A8" s="16" t="s">
        <v>5601</v>
      </c>
      <c r="B8" s="16"/>
      <c r="C8" s="16" t="s">
        <v>5547</v>
      </c>
      <c r="D8" s="16"/>
      <c r="E8" s="16" t="s">
        <v>5554</v>
      </c>
      <c r="F8" s="16"/>
      <c r="G8" s="8" t="n">
        <f aca="false">553672-393750</f>
        <v>159922</v>
      </c>
      <c r="H8" s="8"/>
      <c r="I8" s="75" t="n">
        <f aca="false">G8/$G$16</f>
        <v>0.0181513186686375</v>
      </c>
    </row>
    <row r="9" customFormat="false" ht="12.75" hidden="false" customHeight="false" outlineLevel="0" collapsed="false">
      <c r="A9" s="16" t="s">
        <v>5612</v>
      </c>
      <c r="B9" s="16"/>
      <c r="C9" s="16" t="s">
        <v>5547</v>
      </c>
      <c r="D9" s="16"/>
      <c r="E9" s="16" t="s">
        <v>5554</v>
      </c>
      <c r="F9" s="16"/>
      <c r="G9" s="8" t="n">
        <f aca="false">127912.1+1162.5</f>
        <v>129074.6</v>
      </c>
      <c r="H9" s="8"/>
      <c r="I9" s="75" t="n">
        <f aca="false">G9/$G$16</f>
        <v>0.0146501056554252</v>
      </c>
    </row>
    <row r="10" customFormat="false" ht="12.75" hidden="false" customHeight="false" outlineLevel="0" collapsed="false">
      <c r="A10" s="16" t="s">
        <v>5613</v>
      </c>
      <c r="B10" s="16"/>
      <c r="C10" s="16" t="s">
        <v>5547</v>
      </c>
      <c r="D10" s="16"/>
      <c r="E10" s="16" t="s">
        <v>5554</v>
      </c>
      <c r="F10" s="16"/>
      <c r="G10" s="8" t="n">
        <v>104400</v>
      </c>
      <c r="H10" s="8"/>
      <c r="I10" s="75" t="n">
        <f aca="false">G10/$G$16</f>
        <v>0.0118495120684193</v>
      </c>
    </row>
    <row r="11" customFormat="false" ht="12.75" hidden="false" customHeight="false" outlineLevel="0" collapsed="false">
      <c r="A11" s="16" t="s">
        <v>5614</v>
      </c>
      <c r="B11" s="16"/>
      <c r="C11" s="16" t="s">
        <v>5547</v>
      </c>
      <c r="D11" s="16"/>
      <c r="E11" s="16" t="s">
        <v>5554</v>
      </c>
      <c r="F11" s="16"/>
      <c r="G11" s="8" t="n">
        <v>69232.21</v>
      </c>
      <c r="H11" s="8"/>
      <c r="I11" s="75" t="n">
        <f aca="false">G11/$G$16</f>
        <v>0.00785793015247453</v>
      </c>
    </row>
    <row r="12" customFormat="false" ht="12.75" hidden="false" customHeight="false" outlineLevel="0" collapsed="false">
      <c r="A12" s="16" t="s">
        <v>5615</v>
      </c>
      <c r="B12" s="16"/>
      <c r="C12" s="16" t="s">
        <v>5547</v>
      </c>
      <c r="D12" s="16"/>
      <c r="E12" s="16" t="s">
        <v>5554</v>
      </c>
      <c r="F12" s="16"/>
      <c r="G12" s="8" t="n">
        <v>32100</v>
      </c>
      <c r="H12" s="8"/>
      <c r="I12" s="75" t="n">
        <f aca="false">G12/$G$16</f>
        <v>0.00364338445781858</v>
      </c>
    </row>
    <row r="13" customFormat="false" ht="12.75" hidden="false" customHeight="false" outlineLevel="0" collapsed="false">
      <c r="A13" s="16" t="s">
        <v>5616</v>
      </c>
      <c r="B13" s="16"/>
      <c r="C13" s="16" t="s">
        <v>5547</v>
      </c>
      <c r="D13" s="16"/>
      <c r="E13" s="16" t="s">
        <v>5554</v>
      </c>
      <c r="F13" s="16"/>
      <c r="G13" s="8" t="n">
        <v>9125</v>
      </c>
      <c r="H13" s="8"/>
      <c r="I13" s="75" t="n">
        <f aca="false">G13/$G$16</f>
        <v>0.00103569729525217</v>
      </c>
    </row>
    <row r="14" customFormat="false" ht="12.75" hidden="false" customHeight="false" outlineLevel="0" collapsed="false">
      <c r="A14" s="5" t="s">
        <v>5617</v>
      </c>
      <c r="B14" s="5"/>
      <c r="C14" s="5" t="s">
        <v>5547</v>
      </c>
      <c r="D14" s="5"/>
      <c r="E14" s="5" t="s">
        <v>5554</v>
      </c>
      <c r="F14" s="5"/>
      <c r="G14" s="8" t="n">
        <v>751</v>
      </c>
      <c r="H14" s="8"/>
      <c r="I14" s="75" t="n">
        <f aca="false">G14/$G$16</f>
        <v>8.52393061626715E-005</v>
      </c>
    </row>
    <row r="15" customFormat="false" ht="18" hidden="false" customHeight="false" outlineLevel="0" collapsed="false">
      <c r="A15" s="76"/>
      <c r="B15" s="76"/>
      <c r="C15" s="76"/>
      <c r="D15" s="76"/>
      <c r="E15" s="76"/>
      <c r="F15" s="76"/>
      <c r="G15" s="76"/>
      <c r="H15" s="76"/>
    </row>
    <row r="16" customFormat="false" ht="18.75" hidden="false" customHeight="false" outlineLevel="0" collapsed="false">
      <c r="A16" s="71" t="s">
        <v>5680</v>
      </c>
      <c r="B16" s="77"/>
      <c r="C16" s="72"/>
      <c r="D16" s="72"/>
      <c r="E16" s="72"/>
      <c r="F16" s="72"/>
      <c r="G16" s="78" t="n">
        <f aca="false">SUM(G6:G15)</f>
        <v>8810489.36</v>
      </c>
      <c r="H16" s="78"/>
      <c r="I16" s="79" t="n">
        <f aca="false">SUM(I6:I14)</f>
        <v>1</v>
      </c>
    </row>
    <row r="18" customFormat="false" ht="12.75" hidden="false" customHeight="false" outlineLevel="0" collapsed="false">
      <c r="A18" s="80" t="s">
        <v>5687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1588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4310</v>
      </c>
      <c r="B6" s="16"/>
      <c r="C6" s="16" t="s">
        <v>5547</v>
      </c>
      <c r="D6" s="16"/>
      <c r="E6" s="16" t="s">
        <v>1588</v>
      </c>
      <c r="F6" s="16"/>
      <c r="G6" s="8" t="n">
        <f aca="false">12311290.02-6500000</f>
        <v>5811290.02</v>
      </c>
      <c r="H6" s="8"/>
      <c r="I6" s="75" t="n">
        <f aca="false">G6/$G$35</f>
        <v>0.302312396471546</v>
      </c>
    </row>
    <row r="7" customFormat="false" ht="12.75" hidden="false" customHeight="false" outlineLevel="0" collapsed="false">
      <c r="A7" s="16" t="s">
        <v>5560</v>
      </c>
      <c r="B7" s="16"/>
      <c r="C7" s="16" t="s">
        <v>5547</v>
      </c>
      <c r="D7" s="16"/>
      <c r="E7" s="16" t="s">
        <v>1588</v>
      </c>
      <c r="F7" s="16"/>
      <c r="G7" s="8" t="n">
        <v>2635109.26</v>
      </c>
      <c r="H7" s="8"/>
      <c r="I7" s="75" t="n">
        <f aca="false">G7/$G$35</f>
        <v>0.137082505366848</v>
      </c>
    </row>
    <row r="8" customFormat="false" ht="12.75" hidden="false" customHeight="false" outlineLevel="0" collapsed="false">
      <c r="A8" s="16" t="s">
        <v>5618</v>
      </c>
      <c r="B8" s="16"/>
      <c r="C8" s="16" t="s">
        <v>5547</v>
      </c>
      <c r="D8" s="16"/>
      <c r="E8" s="16" t="s">
        <v>1588</v>
      </c>
      <c r="F8" s="16"/>
      <c r="G8" s="8" t="n">
        <f aca="false">2305545-310</f>
        <v>2305235</v>
      </c>
      <c r="H8" s="8"/>
      <c r="I8" s="75" t="n">
        <f aca="false">G8/$G$35</f>
        <v>0.119921930394395</v>
      </c>
    </row>
    <row r="9" customFormat="false" ht="12.75" hidden="false" customHeight="false" outlineLevel="0" collapsed="false">
      <c r="A9" s="16" t="s">
        <v>3383</v>
      </c>
      <c r="B9" s="16"/>
      <c r="C9" s="16" t="s">
        <v>5547</v>
      </c>
      <c r="D9" s="16"/>
      <c r="E9" s="16" t="s">
        <v>1588</v>
      </c>
      <c r="F9" s="16"/>
      <c r="G9" s="8" t="n">
        <v>1666884</v>
      </c>
      <c r="H9" s="8"/>
      <c r="I9" s="75" t="n">
        <f aca="false">G9/$G$35</f>
        <v>0.086713912908459</v>
      </c>
    </row>
    <row r="10" customFormat="false" ht="12.75" hidden="false" customHeight="false" outlineLevel="0" collapsed="false">
      <c r="A10" s="16" t="s">
        <v>5609</v>
      </c>
      <c r="B10" s="16"/>
      <c r="C10" s="16" t="s">
        <v>5547</v>
      </c>
      <c r="D10" s="16"/>
      <c r="E10" s="16" t="s">
        <v>1588</v>
      </c>
      <c r="F10" s="16"/>
      <c r="G10" s="8" t="n">
        <f aca="false">1632280.56-9043</f>
        <v>1623237.56</v>
      </c>
      <c r="H10" s="8"/>
      <c r="I10" s="75" t="n">
        <f aca="false">G10/$G$35</f>
        <v>0.084443356830817</v>
      </c>
    </row>
    <row r="11" customFormat="false" ht="12.75" hidden="false" customHeight="false" outlineLevel="0" collapsed="false">
      <c r="A11" s="16" t="s">
        <v>5619</v>
      </c>
      <c r="B11" s="16"/>
      <c r="C11" s="16" t="s">
        <v>5547</v>
      </c>
      <c r="D11" s="16"/>
      <c r="E11" s="16" t="s">
        <v>1588</v>
      </c>
      <c r="F11" s="16"/>
      <c r="G11" s="8" t="n">
        <f aca="false">1576745.545-12940</f>
        <v>1563805.545</v>
      </c>
      <c r="H11" s="8"/>
      <c r="I11" s="75" t="n">
        <f aca="false">G11/$G$35</f>
        <v>0.0813516104509344</v>
      </c>
    </row>
    <row r="12" customFormat="false" ht="12.75" hidden="false" customHeight="false" outlineLevel="0" collapsed="false">
      <c r="A12" s="5" t="s">
        <v>5620</v>
      </c>
      <c r="B12" s="5"/>
      <c r="C12" s="5" t="s">
        <v>5547</v>
      </c>
      <c r="D12" s="5"/>
      <c r="E12" s="5" t="s">
        <v>1588</v>
      </c>
      <c r="F12" s="5"/>
      <c r="G12" s="8" t="n">
        <v>797664</v>
      </c>
      <c r="H12" s="8"/>
      <c r="I12" s="75" t="n">
        <f aca="false">G12/$G$35</f>
        <v>0.041495728932675</v>
      </c>
    </row>
    <row r="13" customFormat="false" ht="12.75" hidden="false" customHeight="false" outlineLevel="0" collapsed="false">
      <c r="A13" s="5" t="s">
        <v>5617</v>
      </c>
      <c r="B13" s="5"/>
      <c r="C13" s="5" t="s">
        <v>5547</v>
      </c>
      <c r="D13" s="5"/>
      <c r="E13" s="5" t="s">
        <v>1588</v>
      </c>
      <c r="F13" s="5"/>
      <c r="G13" s="8" t="n">
        <f aca="false">738765.99525-577-751</f>
        <v>737437.99525</v>
      </c>
      <c r="H13" s="8"/>
      <c r="I13" s="75" t="n">
        <f aca="false">G13/$G$35</f>
        <v>0.0383626779640918</v>
      </c>
    </row>
    <row r="14" customFormat="false" ht="12.75" hidden="false" customHeight="false" outlineLevel="0" collapsed="false">
      <c r="A14" s="16" t="s">
        <v>5621</v>
      </c>
      <c r="B14" s="16"/>
      <c r="C14" s="16" t="s">
        <v>5547</v>
      </c>
      <c r="D14" s="16"/>
      <c r="E14" s="16" t="s">
        <v>1588</v>
      </c>
      <c r="F14" s="16"/>
      <c r="G14" s="8" t="n">
        <v>641258</v>
      </c>
      <c r="H14" s="8"/>
      <c r="I14" s="75" t="n">
        <f aca="false">G14/$G$35</f>
        <v>0.0333592441728714</v>
      </c>
    </row>
    <row r="15" customFormat="false" ht="12.75" hidden="false" customHeight="false" outlineLevel="0" collapsed="false">
      <c r="A15" s="16" t="s">
        <v>5622</v>
      </c>
      <c r="B15" s="16"/>
      <c r="C15" s="16" t="s">
        <v>5547</v>
      </c>
      <c r="D15" s="16"/>
      <c r="E15" s="16" t="s">
        <v>1588</v>
      </c>
      <c r="F15" s="16"/>
      <c r="G15" s="8" t="n">
        <v>601115</v>
      </c>
      <c r="H15" s="8"/>
      <c r="I15" s="75" t="n">
        <f aca="false">G15/$G$35</f>
        <v>0.0312709425238759</v>
      </c>
    </row>
    <row r="16" customFormat="false" ht="12.75" hidden="false" customHeight="false" outlineLevel="0" collapsed="false">
      <c r="A16" s="5" t="s">
        <v>5623</v>
      </c>
      <c r="B16" s="5"/>
      <c r="C16" s="5" t="s">
        <v>5547</v>
      </c>
      <c r="D16" s="5"/>
      <c r="E16" s="5" t="s">
        <v>1588</v>
      </c>
      <c r="F16" s="5"/>
      <c r="G16" s="8" t="n">
        <v>215789.4</v>
      </c>
      <c r="H16" s="8"/>
      <c r="I16" s="75" t="n">
        <f aca="false">G16/$G$35</f>
        <v>0.0112257021113459</v>
      </c>
    </row>
    <row r="17" customFormat="false" ht="12.75" hidden="false" customHeight="false" outlineLevel="0" collapsed="false">
      <c r="A17" s="16" t="s">
        <v>5624</v>
      </c>
      <c r="B17" s="16"/>
      <c r="C17" s="16" t="s">
        <v>5547</v>
      </c>
      <c r="D17" s="16"/>
      <c r="E17" s="16" t="s">
        <v>1588</v>
      </c>
      <c r="F17" s="16"/>
      <c r="G17" s="8" t="n">
        <v>139938.535</v>
      </c>
      <c r="H17" s="8"/>
      <c r="I17" s="75" t="n">
        <f aca="false">G17/$G$35</f>
        <v>0.0072798214731963</v>
      </c>
    </row>
    <row r="18" customFormat="false" ht="12.75" hidden="false" customHeight="false" outlineLevel="0" collapsed="false">
      <c r="A18" s="16" t="s">
        <v>5625</v>
      </c>
      <c r="B18" s="16"/>
      <c r="C18" s="16" t="s">
        <v>5547</v>
      </c>
      <c r="D18" s="16"/>
      <c r="E18" s="16" t="s">
        <v>1588</v>
      </c>
      <c r="F18" s="16"/>
      <c r="G18" s="8" t="n">
        <v>134979</v>
      </c>
      <c r="H18" s="8"/>
      <c r="I18" s="75" t="n">
        <f aca="false">G18/$G$35</f>
        <v>0.00702181870512338</v>
      </c>
    </row>
    <row r="19" customFormat="false" ht="12.75" hidden="false" customHeight="false" outlineLevel="0" collapsed="false">
      <c r="A19" s="16" t="s">
        <v>5626</v>
      </c>
      <c r="B19" s="16"/>
      <c r="C19" s="16" t="s">
        <v>5547</v>
      </c>
      <c r="D19" s="16"/>
      <c r="E19" s="16" t="s">
        <v>1588</v>
      </c>
      <c r="F19" s="16"/>
      <c r="G19" s="8" t="n">
        <f aca="false">186468-56213</f>
        <v>130255</v>
      </c>
      <c r="H19" s="8"/>
      <c r="I19" s="75" t="n">
        <f aca="false">G19/$G$35</f>
        <v>0.00677606883615856</v>
      </c>
    </row>
    <row r="20" customFormat="false" ht="12.75" hidden="false" customHeight="false" outlineLevel="0" collapsed="false">
      <c r="A20" s="16" t="s">
        <v>5627</v>
      </c>
      <c r="B20" s="16"/>
      <c r="C20" s="16" t="s">
        <v>5547</v>
      </c>
      <c r="D20" s="16"/>
      <c r="E20" s="16" t="s">
        <v>1588</v>
      </c>
      <c r="F20" s="16"/>
      <c r="G20" s="8" t="n">
        <f aca="false">96409-465</f>
        <v>95944</v>
      </c>
      <c r="H20" s="8"/>
      <c r="I20" s="75" t="n">
        <f aca="false">G20/$G$35</f>
        <v>0.00499115694918734</v>
      </c>
    </row>
    <row r="21" customFormat="false" ht="12.75" hidden="false" customHeight="false" outlineLevel="0" collapsed="false">
      <c r="A21" s="16" t="s">
        <v>5628</v>
      </c>
      <c r="B21" s="16"/>
      <c r="C21" s="16" t="s">
        <v>5547</v>
      </c>
      <c r="D21" s="16"/>
      <c r="E21" s="16" t="s">
        <v>1588</v>
      </c>
      <c r="F21" s="16"/>
      <c r="G21" s="8" t="n">
        <v>18226</v>
      </c>
      <c r="H21" s="8"/>
      <c r="I21" s="75" t="n">
        <f aca="false">G21/$G$35</f>
        <v>0.000948145027890107</v>
      </c>
    </row>
    <row r="22" customFormat="false" ht="12.75" hidden="false" customHeight="false" outlineLevel="0" collapsed="false">
      <c r="A22" s="16" t="s">
        <v>5629</v>
      </c>
      <c r="B22" s="16"/>
      <c r="C22" s="16" t="s">
        <v>5547</v>
      </c>
      <c r="D22" s="16"/>
      <c r="E22" s="16" t="s">
        <v>1588</v>
      </c>
      <c r="F22" s="16"/>
      <c r="G22" s="8" t="n">
        <v>17813</v>
      </c>
      <c r="H22" s="8"/>
      <c r="I22" s="75" t="n">
        <f aca="false">G22/$G$35</f>
        <v>0.000926660121903132</v>
      </c>
    </row>
    <row r="23" customFormat="false" ht="12.75" hidden="false" customHeight="false" outlineLevel="0" collapsed="false">
      <c r="A23" s="16" t="s">
        <v>5630</v>
      </c>
      <c r="B23" s="16"/>
      <c r="C23" s="16" t="s">
        <v>5547</v>
      </c>
      <c r="D23" s="16"/>
      <c r="E23" s="16" t="s">
        <v>1588</v>
      </c>
      <c r="F23" s="16"/>
      <c r="G23" s="8" t="n">
        <v>17739.3200000001</v>
      </c>
      <c r="H23" s="8"/>
      <c r="I23" s="75" t="n">
        <f aca="false">G23/$G$35</f>
        <v>0.000922827173057808</v>
      </c>
    </row>
    <row r="24" customFormat="false" ht="12.75" hidden="false" customHeight="false" outlineLevel="0" collapsed="false">
      <c r="A24" s="5" t="s">
        <v>5631</v>
      </c>
      <c r="B24" s="5"/>
      <c r="C24" s="5" t="s">
        <v>5547</v>
      </c>
      <c r="D24" s="5"/>
      <c r="E24" s="5" t="s">
        <v>1588</v>
      </c>
      <c r="F24" s="5"/>
      <c r="G24" s="8" t="n">
        <v>17148</v>
      </c>
      <c r="H24" s="8"/>
      <c r="I24" s="75" t="n">
        <f aca="false">G24/$G$35</f>
        <v>0.000892065781754612</v>
      </c>
    </row>
    <row r="25" customFormat="false" ht="12.75" hidden="false" customHeight="false" outlineLevel="0" collapsed="false">
      <c r="A25" s="16" t="s">
        <v>5632</v>
      </c>
      <c r="B25" s="16"/>
      <c r="C25" s="16" t="s">
        <v>5547</v>
      </c>
      <c r="D25" s="16"/>
      <c r="E25" s="16" t="s">
        <v>1588</v>
      </c>
      <c r="F25" s="16"/>
      <c r="G25" s="8" t="n">
        <v>15231</v>
      </c>
      <c r="H25" s="8"/>
      <c r="I25" s="75" t="n">
        <f aca="false">G25/$G$35</f>
        <v>0.000792340443311436</v>
      </c>
    </row>
    <row r="26" customFormat="false" ht="12.75" hidden="false" customHeight="false" outlineLevel="0" collapsed="false">
      <c r="A26" s="16" t="s">
        <v>5633</v>
      </c>
      <c r="B26" s="16"/>
      <c r="C26" s="16" t="s">
        <v>5547</v>
      </c>
      <c r="D26" s="16"/>
      <c r="E26" s="16" t="s">
        <v>1588</v>
      </c>
      <c r="F26" s="16"/>
      <c r="G26" s="8" t="n">
        <v>13500</v>
      </c>
      <c r="H26" s="8"/>
      <c r="I26" s="75" t="n">
        <f aca="false">G26/$G$35</f>
        <v>0.000702291115797018</v>
      </c>
    </row>
    <row r="27" customFormat="false" ht="12.75" hidden="false" customHeight="false" outlineLevel="0" collapsed="false">
      <c r="A27" s="16" t="s">
        <v>5634</v>
      </c>
      <c r="B27" s="16"/>
      <c r="C27" s="16" t="s">
        <v>5547</v>
      </c>
      <c r="D27" s="16"/>
      <c r="E27" s="16" t="s">
        <v>1588</v>
      </c>
      <c r="F27" s="16"/>
      <c r="G27" s="8" t="n">
        <v>7360</v>
      </c>
      <c r="H27" s="8"/>
      <c r="I27" s="75" t="n">
        <f aca="false">G27/$G$35</f>
        <v>0.000382878712019708</v>
      </c>
    </row>
    <row r="28" customFormat="false" ht="12.75" hidden="false" customHeight="false" outlineLevel="0" collapsed="false">
      <c r="A28" s="16" t="s">
        <v>5635</v>
      </c>
      <c r="B28" s="16"/>
      <c r="C28" s="16" t="s">
        <v>5547</v>
      </c>
      <c r="D28" s="16"/>
      <c r="E28" s="16" t="s">
        <v>1588</v>
      </c>
      <c r="F28" s="16"/>
      <c r="G28" s="8" t="n">
        <v>5059</v>
      </c>
      <c r="H28" s="8"/>
      <c r="I28" s="75" t="n">
        <f aca="false">G28/$G$35</f>
        <v>0.000263177092949416</v>
      </c>
    </row>
    <row r="29" customFormat="false" ht="12.75" hidden="false" customHeight="false" outlineLevel="0" collapsed="false">
      <c r="A29" s="16" t="s">
        <v>5636</v>
      </c>
      <c r="B29" s="16"/>
      <c r="C29" s="16" t="s">
        <v>5547</v>
      </c>
      <c r="D29" s="16"/>
      <c r="E29" s="16" t="s">
        <v>1588</v>
      </c>
      <c r="F29" s="16"/>
      <c r="G29" s="8" t="n">
        <v>4650</v>
      </c>
      <c r="H29" s="8"/>
      <c r="I29" s="75" t="n">
        <f aca="false">G29/$G$35</f>
        <v>0.000241900273218973</v>
      </c>
    </row>
    <row r="30" customFormat="false" ht="12.75" hidden="false" customHeight="false" outlineLevel="0" collapsed="false">
      <c r="A30" s="16" t="s">
        <v>4858</v>
      </c>
      <c r="B30" s="16"/>
      <c r="C30" s="16" t="s">
        <v>5547</v>
      </c>
      <c r="D30" s="16"/>
      <c r="E30" s="16" t="s">
        <v>1588</v>
      </c>
      <c r="F30" s="16"/>
      <c r="G30" s="8" t="n">
        <v>2275</v>
      </c>
      <c r="H30" s="8"/>
      <c r="I30" s="75" t="n">
        <f aca="false">G30/$G$35</f>
        <v>0.000118349058402831</v>
      </c>
    </row>
    <row r="31" customFormat="false" ht="12.75" hidden="false" customHeight="false" outlineLevel="0" collapsed="false">
      <c r="A31" s="16" t="s">
        <v>5637</v>
      </c>
      <c r="B31" s="16"/>
      <c r="C31" s="16" t="s">
        <v>5547</v>
      </c>
      <c r="D31" s="16"/>
      <c r="E31" s="16" t="s">
        <v>1588</v>
      </c>
      <c r="F31" s="16"/>
      <c r="G31" s="8" t="n">
        <v>1847</v>
      </c>
      <c r="H31" s="8"/>
      <c r="I31" s="75" t="n">
        <f aca="false">G31/$G$35</f>
        <v>9.60838289538587E-005</v>
      </c>
    </row>
    <row r="32" customFormat="false" ht="12.75" hidden="false" customHeight="false" outlineLevel="0" collapsed="false">
      <c r="A32" s="16" t="s">
        <v>5638</v>
      </c>
      <c r="B32" s="16"/>
      <c r="C32" s="16" t="s">
        <v>5547</v>
      </c>
      <c r="D32" s="16"/>
      <c r="E32" s="16" t="s">
        <v>1588</v>
      </c>
      <c r="F32" s="16"/>
      <c r="G32" s="8" t="n">
        <v>1007</v>
      </c>
      <c r="H32" s="8"/>
      <c r="I32" s="75" t="n">
        <f aca="false">G32/$G$35</f>
        <v>5.23857150820442E-005</v>
      </c>
    </row>
    <row r="33" customFormat="false" ht="12.75" hidden="false" customHeight="false" outlineLevel="0" collapsed="false">
      <c r="A33" s="16" t="s">
        <v>5639</v>
      </c>
      <c r="B33" s="16"/>
      <c r="C33" s="16" t="s">
        <v>5547</v>
      </c>
      <c r="D33" s="16"/>
      <c r="E33" s="16" t="s">
        <v>1588</v>
      </c>
      <c r="F33" s="16"/>
      <c r="G33" s="8" t="n">
        <v>1000</v>
      </c>
      <c r="H33" s="8"/>
      <c r="I33" s="75" t="n">
        <f aca="false">G33/$G$35</f>
        <v>5.20215641331124E-005</v>
      </c>
    </row>
    <row r="34" customFormat="false" ht="18" hidden="false" customHeight="false" outlineLevel="0" collapsed="false">
      <c r="A34" s="76"/>
      <c r="B34" s="76"/>
      <c r="C34" s="76"/>
      <c r="D34" s="76"/>
      <c r="E34" s="76"/>
      <c r="F34" s="76"/>
      <c r="G34" s="76"/>
      <c r="H34" s="76"/>
    </row>
    <row r="35" customFormat="false" ht="18.75" hidden="false" customHeight="false" outlineLevel="0" collapsed="false">
      <c r="A35" s="71" t="s">
        <v>5680</v>
      </c>
      <c r="B35" s="77"/>
      <c r="C35" s="72"/>
      <c r="D35" s="72"/>
      <c r="E35" s="72"/>
      <c r="F35" s="72"/>
      <c r="G35" s="78" t="n">
        <f aca="false">SUM(G6:G34)</f>
        <v>19222797.63525</v>
      </c>
      <c r="H35" s="78"/>
      <c r="I35" s="79" t="n">
        <f aca="false">SUM(I6:I33)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5688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5636</v>
      </c>
      <c r="B6" s="16"/>
      <c r="C6" s="16" t="s">
        <v>5547</v>
      </c>
      <c r="D6" s="16"/>
      <c r="E6" s="16" t="s">
        <v>5640</v>
      </c>
      <c r="F6" s="16"/>
      <c r="G6" s="8" t="n">
        <f aca="false">2267277.2675-4650</f>
        <v>2262627.2675</v>
      </c>
      <c r="H6" s="8"/>
      <c r="I6" s="75" t="n">
        <f aca="false">G6/$G$32</f>
        <v>0.257635648490952</v>
      </c>
    </row>
    <row r="7" customFormat="false" ht="12.75" hidden="false" customHeight="false" outlineLevel="0" collapsed="false">
      <c r="A7" s="16" t="s">
        <v>5629</v>
      </c>
      <c r="B7" s="16"/>
      <c r="C7" s="16" t="s">
        <v>5547</v>
      </c>
      <c r="D7" s="16"/>
      <c r="E7" s="16" t="s">
        <v>5640</v>
      </c>
      <c r="F7" s="16"/>
      <c r="G7" s="8" t="n">
        <f aca="false">1772548.075-17813</f>
        <v>1754735.075</v>
      </c>
      <c r="H7" s="8"/>
      <c r="I7" s="75" t="n">
        <f aca="false">G7/$G$32</f>
        <v>0.199804146034603</v>
      </c>
    </row>
    <row r="8" customFormat="false" ht="12.75" hidden="false" customHeight="false" outlineLevel="0" collapsed="false">
      <c r="A8" s="16" t="s">
        <v>5641</v>
      </c>
      <c r="B8" s="16"/>
      <c r="C8" s="16" t="s">
        <v>5547</v>
      </c>
      <c r="D8" s="16"/>
      <c r="E8" s="16" t="s">
        <v>5640</v>
      </c>
      <c r="F8" s="16"/>
      <c r="G8" s="8" t="n">
        <v>1459732</v>
      </c>
      <c r="H8" s="8"/>
      <c r="I8" s="75" t="n">
        <f aca="false">G8/$G$32</f>
        <v>0.166213412984512</v>
      </c>
    </row>
    <row r="9" customFormat="false" ht="12.75" hidden="false" customHeight="false" outlineLevel="0" collapsed="false">
      <c r="A9" s="16" t="s">
        <v>5642</v>
      </c>
      <c r="B9" s="16"/>
      <c r="C9" s="16" t="s">
        <v>5547</v>
      </c>
      <c r="D9" s="16"/>
      <c r="E9" s="16" t="s">
        <v>5640</v>
      </c>
      <c r="F9" s="16"/>
      <c r="G9" s="8" t="n">
        <v>756363</v>
      </c>
      <c r="H9" s="8"/>
      <c r="I9" s="75" t="n">
        <f aca="false">G9/$G$32</f>
        <v>0.0861238060720764</v>
      </c>
    </row>
    <row r="10" customFormat="false" ht="12.75" hidden="false" customHeight="false" outlineLevel="0" collapsed="false">
      <c r="A10" s="16" t="s">
        <v>5625</v>
      </c>
      <c r="B10" s="16"/>
      <c r="C10" s="16" t="s">
        <v>5547</v>
      </c>
      <c r="D10" s="16"/>
      <c r="E10" s="16" t="s">
        <v>5640</v>
      </c>
      <c r="F10" s="16"/>
      <c r="G10" s="8" t="n">
        <f aca="false">718299.65-134979</f>
        <v>583320.65</v>
      </c>
      <c r="H10" s="8"/>
      <c r="I10" s="75" t="n">
        <f aca="false">G10/$G$32</f>
        <v>0.0664202169308091</v>
      </c>
    </row>
    <row r="11" customFormat="false" ht="12.75" hidden="false" customHeight="false" outlineLevel="0" collapsed="false">
      <c r="A11" s="16" t="s">
        <v>5643</v>
      </c>
      <c r="B11" s="16"/>
      <c r="C11" s="16" t="s">
        <v>5547</v>
      </c>
      <c r="D11" s="16"/>
      <c r="E11" s="16" t="s">
        <v>5640</v>
      </c>
      <c r="F11" s="16"/>
      <c r="G11" s="8" t="n">
        <v>550919</v>
      </c>
      <c r="H11" s="8"/>
      <c r="I11" s="75" t="n">
        <f aca="false">G11/$G$32</f>
        <v>0.0627307802172003</v>
      </c>
    </row>
    <row r="12" customFormat="false" ht="12.75" hidden="false" customHeight="false" outlineLevel="0" collapsed="false">
      <c r="A12" s="5" t="s">
        <v>5644</v>
      </c>
      <c r="B12" s="5"/>
      <c r="C12" s="5" t="s">
        <v>5547</v>
      </c>
      <c r="D12" s="5"/>
      <c r="E12" s="5" t="s">
        <v>5640</v>
      </c>
      <c r="F12" s="5"/>
      <c r="G12" s="8" t="n">
        <f aca="false">1258079-797664</f>
        <v>460415</v>
      </c>
      <c r="H12" s="8"/>
      <c r="I12" s="75" t="n">
        <f aca="false">G12/$G$32</f>
        <v>0.0524254784708864</v>
      </c>
    </row>
    <row r="13" customFormat="false" ht="12.75" hidden="false" customHeight="false" outlineLevel="0" collapsed="false">
      <c r="A13" s="16" t="s">
        <v>5645</v>
      </c>
      <c r="B13" s="16"/>
      <c r="C13" s="16" t="s">
        <v>5547</v>
      </c>
      <c r="D13" s="16"/>
      <c r="E13" s="16" t="s">
        <v>5640</v>
      </c>
      <c r="F13" s="16"/>
      <c r="G13" s="8" t="n">
        <v>447936.42</v>
      </c>
      <c r="H13" s="8"/>
      <c r="I13" s="75" t="n">
        <f aca="false">G13/$G$32</f>
        <v>0.0510045961644081</v>
      </c>
    </row>
    <row r="14" customFormat="false" ht="12.75" hidden="false" customHeight="true" outlineLevel="0" collapsed="false">
      <c r="A14" s="16" t="s">
        <v>5646</v>
      </c>
      <c r="B14" s="16"/>
      <c r="C14" s="16" t="s">
        <v>5547</v>
      </c>
      <c r="D14" s="16"/>
      <c r="E14" s="16" t="s">
        <v>5640</v>
      </c>
      <c r="F14" s="16"/>
      <c r="G14" s="8" t="n">
        <v>150517</v>
      </c>
      <c r="H14" s="8"/>
      <c r="I14" s="75" t="n">
        <f aca="false">G14/$G$32</f>
        <v>0.017138724287876</v>
      </c>
    </row>
    <row r="15" customFormat="false" ht="12.75" hidden="false" customHeight="false" outlineLevel="0" collapsed="false">
      <c r="A15" s="16" t="s">
        <v>4912</v>
      </c>
      <c r="B15" s="16"/>
      <c r="C15" s="16" t="s">
        <v>5547</v>
      </c>
      <c r="D15" s="16"/>
      <c r="E15" s="16" t="s">
        <v>5640</v>
      </c>
      <c r="F15" s="16"/>
      <c r="G15" s="8" t="n">
        <v>100279.16</v>
      </c>
      <c r="H15" s="8"/>
      <c r="I15" s="75" t="n">
        <f aca="false">G15/$G$32</f>
        <v>0.0114183572291489</v>
      </c>
    </row>
    <row r="16" customFormat="false" ht="12.75" hidden="false" customHeight="false" outlineLevel="0" collapsed="false">
      <c r="A16" s="16" t="s">
        <v>5647</v>
      </c>
      <c r="B16" s="16"/>
      <c r="C16" s="16" t="s">
        <v>5547</v>
      </c>
      <c r="D16" s="16"/>
      <c r="E16" s="16" t="s">
        <v>5640</v>
      </c>
      <c r="F16" s="16"/>
      <c r="G16" s="8" t="n">
        <v>96037</v>
      </c>
      <c r="H16" s="8"/>
      <c r="I16" s="75" t="n">
        <f aca="false">G16/$G$32</f>
        <v>0.0109353206909169</v>
      </c>
    </row>
    <row r="17" customFormat="false" ht="12.75" hidden="false" customHeight="false" outlineLevel="0" collapsed="false">
      <c r="A17" s="16" t="s">
        <v>5628</v>
      </c>
      <c r="B17" s="16"/>
      <c r="C17" s="16" t="s">
        <v>5547</v>
      </c>
      <c r="D17" s="16"/>
      <c r="E17" s="16" t="s">
        <v>5640</v>
      </c>
      <c r="F17" s="16"/>
      <c r="G17" s="8" t="n">
        <f aca="false">82428.52-18226</f>
        <v>64202.52</v>
      </c>
      <c r="H17" s="8"/>
      <c r="I17" s="75" t="n">
        <f aca="false">G17/$G$32</f>
        <v>0.00731046518909387</v>
      </c>
    </row>
    <row r="18" customFormat="false" ht="12.75" hidden="false" customHeight="false" outlineLevel="0" collapsed="false">
      <c r="A18" s="16" t="s">
        <v>5648</v>
      </c>
      <c r="B18" s="16"/>
      <c r="C18" s="16" t="s">
        <v>5547</v>
      </c>
      <c r="D18" s="16"/>
      <c r="E18" s="16" t="s">
        <v>5640</v>
      </c>
      <c r="F18" s="16"/>
      <c r="G18" s="8" t="n">
        <v>30600</v>
      </c>
      <c r="H18" s="8"/>
      <c r="I18" s="75" t="n">
        <f aca="false">G18/$G$32</f>
        <v>0.00348429056657391</v>
      </c>
    </row>
    <row r="19" customFormat="false" ht="12.75" hidden="false" customHeight="false" outlineLevel="0" collapsed="false">
      <c r="A19" s="16" t="s">
        <v>5619</v>
      </c>
      <c r="B19" s="16"/>
      <c r="C19" s="16" t="s">
        <v>5547</v>
      </c>
      <c r="D19" s="16"/>
      <c r="E19" s="16" t="s">
        <v>5640</v>
      </c>
      <c r="F19" s="16"/>
      <c r="G19" s="8" t="n">
        <v>12940</v>
      </c>
      <c r="H19" s="8"/>
      <c r="I19" s="75" t="n">
        <f aca="false">G19/$G$32</f>
        <v>0.00147342221998256</v>
      </c>
    </row>
    <row r="20" customFormat="false" ht="12.75" hidden="false" customHeight="false" outlineLevel="0" collapsed="false">
      <c r="A20" s="16" t="s">
        <v>5649</v>
      </c>
      <c r="B20" s="16"/>
      <c r="C20" s="16" t="s">
        <v>5547</v>
      </c>
      <c r="D20" s="16"/>
      <c r="E20" s="16" t="s">
        <v>5640</v>
      </c>
      <c r="F20" s="16"/>
      <c r="G20" s="8" t="n">
        <f aca="false">26487.5-13663</f>
        <v>12824.5</v>
      </c>
      <c r="H20" s="8"/>
      <c r="I20" s="75" t="n">
        <f aca="false">G20/$G$32</f>
        <v>0.00146027073107932</v>
      </c>
    </row>
    <row r="21" customFormat="false" ht="12.75" hidden="false" customHeight="false" outlineLevel="0" collapsed="false">
      <c r="A21" s="16" t="s">
        <v>5650</v>
      </c>
      <c r="B21" s="16"/>
      <c r="C21" s="16" t="s">
        <v>5547</v>
      </c>
      <c r="D21" s="16"/>
      <c r="E21" s="16" t="s">
        <v>5640</v>
      </c>
      <c r="F21" s="16"/>
      <c r="G21" s="8" t="n">
        <v>9800</v>
      </c>
      <c r="H21" s="8"/>
      <c r="I21" s="75" t="n">
        <f aca="false">G21/$G$32</f>
        <v>0.00111588390694197</v>
      </c>
    </row>
    <row r="22" customFormat="false" ht="12.75" hidden="false" customHeight="false" outlineLevel="0" collapsed="false">
      <c r="A22" s="16" t="s">
        <v>5651</v>
      </c>
      <c r="B22" s="16"/>
      <c r="C22" s="16" t="s">
        <v>5547</v>
      </c>
      <c r="D22" s="16"/>
      <c r="E22" s="16" t="s">
        <v>5640</v>
      </c>
      <c r="F22" s="16"/>
      <c r="G22" s="8" t="n">
        <v>7491</v>
      </c>
      <c r="H22" s="8"/>
      <c r="I22" s="75" t="n">
        <f aca="false">G22/$G$32</f>
        <v>0.000852967994581867</v>
      </c>
    </row>
    <row r="23" customFormat="false" ht="12.75" hidden="false" customHeight="false" outlineLevel="0" collapsed="false">
      <c r="A23" s="16" t="s">
        <v>4952</v>
      </c>
      <c r="B23" s="16"/>
      <c r="C23" s="16" t="s">
        <v>5547</v>
      </c>
      <c r="D23" s="16"/>
      <c r="E23" s="16" t="s">
        <v>5640</v>
      </c>
      <c r="F23" s="16"/>
      <c r="G23" s="8" t="n">
        <v>6835</v>
      </c>
      <c r="H23" s="8"/>
      <c r="I23" s="75" t="n">
        <f aca="false">G23/$G$32</f>
        <v>0.000778272092239629</v>
      </c>
    </row>
    <row r="24" customFormat="false" ht="12.75" hidden="false" customHeight="false" outlineLevel="0" collapsed="false">
      <c r="A24" s="5" t="s">
        <v>5652</v>
      </c>
      <c r="B24" s="5"/>
      <c r="C24" s="5" t="s">
        <v>5547</v>
      </c>
      <c r="D24" s="5"/>
      <c r="E24" s="5" t="s">
        <v>5640</v>
      </c>
      <c r="F24" s="5"/>
      <c r="G24" s="8" t="n">
        <v>5979</v>
      </c>
      <c r="H24" s="8"/>
      <c r="I24" s="75" t="n">
        <f aca="false">G24/$G$32</f>
        <v>0.000680803048939391</v>
      </c>
    </row>
    <row r="25" customFormat="false" ht="12.75" hidden="false" customHeight="false" outlineLevel="0" collapsed="false">
      <c r="A25" s="16" t="s">
        <v>5133</v>
      </c>
      <c r="B25" s="16"/>
      <c r="C25" s="16" t="s">
        <v>5547</v>
      </c>
      <c r="D25" s="16"/>
      <c r="E25" s="16" t="s">
        <v>5640</v>
      </c>
      <c r="F25" s="16"/>
      <c r="G25" s="8" t="n">
        <v>5609</v>
      </c>
      <c r="H25" s="8"/>
      <c r="I25" s="75" t="n">
        <f aca="false">G25/$G$32</f>
        <v>0.000638672738167093</v>
      </c>
    </row>
    <row r="26" customFormat="false" ht="12.75" hidden="false" customHeight="false" outlineLevel="0" collapsed="false">
      <c r="A26" s="5" t="s">
        <v>5653</v>
      </c>
      <c r="B26" s="5"/>
      <c r="C26" s="5" t="s">
        <v>5547</v>
      </c>
      <c r="D26" s="5"/>
      <c r="E26" s="5" t="s">
        <v>5640</v>
      </c>
      <c r="F26" s="5"/>
      <c r="G26" s="8" t="n">
        <v>1500</v>
      </c>
      <c r="H26" s="8"/>
      <c r="I26" s="75" t="n">
        <f aca="false">G26/$G$32</f>
        <v>0.000170798557184995</v>
      </c>
    </row>
    <row r="27" customFormat="false" ht="12.75" hidden="false" customHeight="false" outlineLevel="0" collapsed="false">
      <c r="A27" s="5" t="s">
        <v>5617</v>
      </c>
      <c r="B27" s="5"/>
      <c r="C27" s="5" t="s">
        <v>5547</v>
      </c>
      <c r="D27" s="5"/>
      <c r="E27" s="5" t="s">
        <v>5640</v>
      </c>
      <c r="F27" s="5"/>
      <c r="G27" s="8" t="n">
        <v>577</v>
      </c>
      <c r="H27" s="8"/>
      <c r="I27" s="75" t="n">
        <f aca="false">G27/$G$32</f>
        <v>6.57005116638282E-005</v>
      </c>
    </row>
    <row r="28" customFormat="false" ht="12.75" hidden="false" customHeight="false" outlineLevel="0" collapsed="false">
      <c r="A28" s="16" t="s">
        <v>5627</v>
      </c>
      <c r="B28" s="16"/>
      <c r="C28" s="16" t="s">
        <v>5547</v>
      </c>
      <c r="D28" s="16"/>
      <c r="E28" s="16" t="s">
        <v>5640</v>
      </c>
      <c r="F28" s="16"/>
      <c r="G28" s="8" t="n">
        <v>465</v>
      </c>
      <c r="H28" s="8"/>
      <c r="I28" s="75" t="n">
        <f aca="false">G28/$G$32</f>
        <v>5.29475527273486E-005</v>
      </c>
    </row>
    <row r="29" customFormat="false" ht="12.75" hidden="false" customHeight="false" outlineLevel="0" collapsed="false">
      <c r="A29" s="16" t="s">
        <v>5618</v>
      </c>
      <c r="B29" s="16"/>
      <c r="C29" s="16" t="s">
        <v>5547</v>
      </c>
      <c r="D29" s="16"/>
      <c r="E29" s="16" t="s">
        <v>5640</v>
      </c>
      <c r="F29" s="16"/>
      <c r="G29" s="8" t="n">
        <v>310</v>
      </c>
      <c r="H29" s="8"/>
      <c r="I29" s="75" t="n">
        <f aca="false">G29/$G$32</f>
        <v>3.5298368484899E-005</v>
      </c>
    </row>
    <row r="30" customFormat="false" ht="12.75" hidden="false" customHeight="false" outlineLevel="0" collapsed="false">
      <c r="A30" s="16" t="s">
        <v>5654</v>
      </c>
      <c r="B30" s="16"/>
      <c r="C30" s="16" t="s">
        <v>5547</v>
      </c>
      <c r="D30" s="16"/>
      <c r="E30" s="16" t="s">
        <v>5640</v>
      </c>
      <c r="F30" s="16"/>
      <c r="G30" s="8" t="n">
        <v>261</v>
      </c>
      <c r="H30" s="8"/>
      <c r="I30" s="75" t="n">
        <f aca="false">G30/$G$32</f>
        <v>2.97189489501892E-005</v>
      </c>
    </row>
    <row r="31" customFormat="false" ht="18" hidden="false" customHeight="false" outlineLevel="0" collapsed="false">
      <c r="A31" s="76"/>
      <c r="B31" s="76"/>
      <c r="C31" s="76"/>
      <c r="D31" s="76"/>
      <c r="E31" s="76"/>
      <c r="F31" s="76"/>
      <c r="G31" s="76"/>
      <c r="H31" s="76"/>
    </row>
    <row r="32" customFormat="false" ht="18.75" hidden="false" customHeight="false" outlineLevel="0" collapsed="false">
      <c r="A32" s="71" t="s">
        <v>5680</v>
      </c>
      <c r="B32" s="77"/>
      <c r="C32" s="72"/>
      <c r="D32" s="72"/>
      <c r="E32" s="72"/>
      <c r="F32" s="72"/>
      <c r="G32" s="78" t="n">
        <f aca="false">SUM(G6:G31)</f>
        <v>8782275.5925</v>
      </c>
      <c r="H32" s="78"/>
      <c r="I32" s="79" t="n">
        <f aca="false">SUM(I6:I30)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5689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5655</v>
      </c>
      <c r="B6" s="16"/>
      <c r="C6" s="16" t="s">
        <v>5547</v>
      </c>
      <c r="D6" s="16"/>
      <c r="E6" s="16" t="s">
        <v>5656</v>
      </c>
      <c r="F6" s="16"/>
      <c r="G6" s="8" t="n">
        <v>475743</v>
      </c>
      <c r="H6" s="8"/>
      <c r="I6" s="75" t="n">
        <f aca="false">G6/$G$9</f>
        <v>0.894327726353307</v>
      </c>
    </row>
    <row r="7" customFormat="false" ht="12.75" hidden="false" customHeight="false" outlineLevel="0" collapsed="false">
      <c r="A7" s="16" t="s">
        <v>5626</v>
      </c>
      <c r="B7" s="16"/>
      <c r="C7" s="16" t="s">
        <v>5547</v>
      </c>
      <c r="D7" s="16"/>
      <c r="E7" s="16" t="s">
        <v>5656</v>
      </c>
      <c r="F7" s="16"/>
      <c r="G7" s="8" t="n">
        <v>56213</v>
      </c>
      <c r="H7" s="8"/>
      <c r="I7" s="75" t="n">
        <f aca="false">G7/$G$9</f>
        <v>0.105672273646693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5680</v>
      </c>
      <c r="B9" s="77"/>
      <c r="C9" s="72"/>
      <c r="D9" s="72"/>
      <c r="E9" s="72"/>
      <c r="F9" s="72"/>
      <c r="G9" s="78" t="n">
        <f aca="false">SUM(G6:G8)</f>
        <v>531956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5672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5671</v>
      </c>
      <c r="B6" s="16"/>
      <c r="C6" s="16" t="s">
        <v>5547</v>
      </c>
      <c r="D6" s="16"/>
      <c r="E6" s="16" t="s">
        <v>5672</v>
      </c>
      <c r="F6" s="16"/>
      <c r="G6" s="8" t="n">
        <v>2138931.84</v>
      </c>
      <c r="H6" s="8"/>
      <c r="I6" s="75" t="n">
        <f aca="false">G6/$G$9</f>
        <v>0.846309760572408</v>
      </c>
    </row>
    <row r="7" customFormat="false" ht="12.75" hidden="false" customHeight="false" outlineLevel="0" collapsed="false">
      <c r="A7" s="5" t="s">
        <v>5673</v>
      </c>
      <c r="B7" s="5"/>
      <c r="C7" s="5" t="s">
        <v>5547</v>
      </c>
      <c r="D7" s="5"/>
      <c r="E7" s="5" t="s">
        <v>5672</v>
      </c>
      <c r="F7" s="5"/>
      <c r="G7" s="8" t="n">
        <v>388431</v>
      </c>
      <c r="H7" s="8"/>
      <c r="I7" s="75" t="n">
        <f aca="false">G7/$G$9</f>
        <v>0.153690239427592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5680</v>
      </c>
      <c r="B9" s="77"/>
      <c r="C9" s="72"/>
      <c r="D9" s="72"/>
      <c r="E9" s="72"/>
      <c r="F9" s="72"/>
      <c r="G9" s="78" t="n">
        <f aca="false">SUM(G6:G8)</f>
        <v>2527362.84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5690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5" t="s">
        <v>5674</v>
      </c>
      <c r="B6" s="5"/>
      <c r="C6" s="16" t="s">
        <v>5547</v>
      </c>
      <c r="D6" s="16"/>
      <c r="E6" s="5" t="s">
        <v>5675</v>
      </c>
      <c r="F6" s="5"/>
      <c r="G6" s="8" t="n">
        <v>48168.75</v>
      </c>
      <c r="H6" s="8"/>
      <c r="I6" s="75" t="n">
        <f aca="false">G6/$G$9</f>
        <v>0.898188937836515</v>
      </c>
    </row>
    <row r="7" customFormat="false" ht="12.75" hidden="false" customHeight="false" outlineLevel="0" collapsed="false">
      <c r="A7" s="5" t="s">
        <v>5670</v>
      </c>
      <c r="B7" s="5"/>
      <c r="C7" s="5" t="s">
        <v>5547</v>
      </c>
      <c r="D7" s="5"/>
      <c r="E7" s="5" t="s">
        <v>5675</v>
      </c>
      <c r="F7" s="5"/>
      <c r="G7" s="8" t="n">
        <v>5460</v>
      </c>
      <c r="H7" s="8"/>
      <c r="I7" s="75" t="n">
        <f aca="false">G7/$G$9</f>
        <v>0.101811062163485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5680</v>
      </c>
      <c r="B9" s="77"/>
      <c r="C9" s="72"/>
      <c r="D9" s="72"/>
      <c r="E9" s="72"/>
      <c r="F9" s="72"/>
      <c r="G9" s="78" t="n">
        <f aca="false">SUM(G6:G8)</f>
        <v>53628.75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5691</v>
      </c>
    </row>
    <row r="2" customFormat="false" ht="20.25" hidden="false" customHeight="false" outlineLevel="0" collapsed="false">
      <c r="A2" s="74" t="s">
        <v>5567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5568</v>
      </c>
    </row>
    <row r="6" customFormat="false" ht="12.75" hidden="false" customHeight="false" outlineLevel="0" collapsed="false">
      <c r="A6" s="16" t="s">
        <v>5546</v>
      </c>
      <c r="B6" s="16"/>
      <c r="C6" s="16" t="s">
        <v>5547</v>
      </c>
      <c r="D6" s="16"/>
      <c r="E6" s="16" t="s">
        <v>5545</v>
      </c>
      <c r="F6" s="16"/>
      <c r="G6" s="8" t="n">
        <v>19943780</v>
      </c>
      <c r="H6" s="8"/>
      <c r="I6" s="75" t="n">
        <f aca="false">G6/$G$14</f>
        <v>0.491721558296338</v>
      </c>
    </row>
    <row r="7" customFormat="false" ht="12.75" hidden="false" customHeight="false" outlineLevel="0" collapsed="false">
      <c r="A7" s="5" t="s">
        <v>5551</v>
      </c>
      <c r="B7" s="5"/>
      <c r="C7" s="5" t="s">
        <v>5547</v>
      </c>
      <c r="D7" s="5"/>
      <c r="E7" s="5" t="s">
        <v>5545</v>
      </c>
      <c r="F7" s="5"/>
      <c r="G7" s="8" t="n">
        <v>10556290</v>
      </c>
      <c r="H7" s="8"/>
      <c r="I7" s="75" t="n">
        <f aca="false">G7/$G$14</f>
        <v>0.260269385674534</v>
      </c>
    </row>
    <row r="8" customFormat="false" ht="12.75" hidden="false" customHeight="false" outlineLevel="0" collapsed="false">
      <c r="A8" s="16" t="s">
        <v>5556</v>
      </c>
      <c r="B8" s="16"/>
      <c r="C8" s="16" t="s">
        <v>5547</v>
      </c>
      <c r="D8" s="16"/>
      <c r="E8" s="16" t="s">
        <v>5545</v>
      </c>
      <c r="F8" s="16"/>
      <c r="G8" s="8" t="n">
        <v>6422228.75</v>
      </c>
      <c r="H8" s="8"/>
      <c r="I8" s="75" t="n">
        <f aca="false">G8/$G$14</f>
        <v>0.158342517250268</v>
      </c>
    </row>
    <row r="9" customFormat="false" ht="12.75" hidden="false" customHeight="false" outlineLevel="0" collapsed="false">
      <c r="A9" s="5" t="s">
        <v>5676</v>
      </c>
      <c r="B9" s="5"/>
      <c r="C9" s="16" t="s">
        <v>5547</v>
      </c>
      <c r="D9" s="16"/>
      <c r="E9" s="5" t="s">
        <v>5545</v>
      </c>
      <c r="F9" s="5"/>
      <c r="G9" s="8" t="n">
        <v>2009000</v>
      </c>
      <c r="H9" s="8"/>
      <c r="I9" s="75" t="n">
        <f aca="false">G9/$G$14</f>
        <v>0.0495326668574033</v>
      </c>
    </row>
    <row r="10" customFormat="false" ht="12.75" hidden="false" customHeight="false" outlineLevel="0" collapsed="false">
      <c r="A10" s="16" t="s">
        <v>5677</v>
      </c>
      <c r="B10" s="16"/>
      <c r="C10" s="16" t="s">
        <v>5547</v>
      </c>
      <c r="D10" s="16"/>
      <c r="E10" s="16" t="s">
        <v>5545</v>
      </c>
      <c r="F10" s="16"/>
      <c r="G10" s="8" t="n">
        <f aca="false">1302735.45+37230</f>
        <v>1339965.45</v>
      </c>
      <c r="H10" s="8"/>
      <c r="I10" s="75" t="n">
        <f aca="false">G10/$G$14</f>
        <v>0.0330373629842113</v>
      </c>
    </row>
    <row r="11" customFormat="false" ht="12.75" hidden="false" customHeight="false" outlineLevel="0" collapsed="false">
      <c r="A11" s="16" t="s">
        <v>5678</v>
      </c>
      <c r="B11" s="16"/>
      <c r="C11" s="16" t="s">
        <v>5547</v>
      </c>
      <c r="D11" s="16"/>
      <c r="E11" s="16" t="s">
        <v>5545</v>
      </c>
      <c r="F11" s="16"/>
      <c r="G11" s="8" t="n">
        <v>145827.96</v>
      </c>
      <c r="H11" s="8"/>
      <c r="I11" s="75" t="n">
        <f aca="false">G11/$G$14</f>
        <v>0.00359544438087344</v>
      </c>
    </row>
    <row r="12" customFormat="false" ht="12.75" hidden="false" customHeight="false" outlineLevel="0" collapsed="false">
      <c r="A12" s="16" t="s">
        <v>5679</v>
      </c>
      <c r="B12" s="16"/>
      <c r="C12" s="16" t="s">
        <v>5547</v>
      </c>
      <c r="D12" s="16"/>
      <c r="E12" s="16" t="s">
        <v>5545</v>
      </c>
      <c r="F12" s="16"/>
      <c r="G12" s="8" t="n">
        <v>142000</v>
      </c>
      <c r="H12" s="8"/>
      <c r="I12" s="75" t="n">
        <f aca="false">G12/$G$14</f>
        <v>0.00350106455637196</v>
      </c>
    </row>
    <row r="13" customFormat="false" ht="18" hidden="false" customHeight="false" outlineLevel="0" collapsed="false">
      <c r="A13" s="76"/>
      <c r="B13" s="76"/>
      <c r="C13" s="76"/>
      <c r="D13" s="76"/>
      <c r="E13" s="76"/>
      <c r="F13" s="76"/>
      <c r="G13" s="76"/>
      <c r="H13" s="76"/>
    </row>
    <row r="14" customFormat="false" ht="18.75" hidden="false" customHeight="false" outlineLevel="0" collapsed="false">
      <c r="A14" s="71" t="s">
        <v>5680</v>
      </c>
      <c r="B14" s="77"/>
      <c r="C14" s="72"/>
      <c r="D14" s="72"/>
      <c r="E14" s="72"/>
      <c r="F14" s="72"/>
      <c r="G14" s="78" t="n">
        <f aca="false">SUM(G6:G13)</f>
        <v>40559092.16</v>
      </c>
      <c r="H14" s="78"/>
      <c r="I14" s="79" t="n">
        <f aca="false">SUM(I6:I12)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thardy</cp:lastModifiedBy>
  <cp:lastPrinted>2001-07-05T21:56:56Z</cp:lastPrinted>
  <dcterms:modified xsi:type="dcterms:W3CDTF">2001-07-05T22:38:28Z</dcterms:modified>
  <cp:revision>0</cp:revision>
  <dc:subject/>
  <dc:title/>
</cp:coreProperties>
</file>