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l 2002 capital slide" sheetId="1" state="visible" r:id="rId3"/>
    <sheet name="Updated 2002 capital slide" sheetId="2" state="visible" r:id="rId4"/>
    <sheet name="2002 8-21 compared to 9-13" sheetId="3" state="visible" r:id="rId5"/>
    <sheet name="Sheet1" sheetId="4" state="visible" r:id="rId6"/>
    <sheet name="Sheet2" sheetId="5" state="visible" r:id="rId7"/>
    <sheet name="Sheet3" sheetId="6" state="visible" r:id="rId8"/>
  </sheets>
  <externalReferences>
    <externalReference r:id="rId9"/>
  </externalReferences>
  <definedNames>
    <definedName function="false" hidden="false" localSheetId="2" name="_xlnm.Print_Area" vbProcedure="false">'2002 8-21 compared to 9-13'!$A$1:$I$110</definedName>
    <definedName function="false" hidden="false" localSheetId="0" name="_xlnm.Print_Area" vbProcedure="false">'Original 2002 capital slide'!$A$1:$G$39</definedName>
    <definedName function="false" hidden="false" localSheetId="1" name="_xlnm.Print_Area" vbProcedure="false">'Updated 2002 capital slide'!$A$1:$G$39</definedName>
    <definedName function="false" hidden="false" name="IBIT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E04120:
</t>
        </r>
        <r>
          <rPr>
            <sz val="8"/>
            <color rgb="FF000000"/>
            <rFont val="Tahoma"/>
            <family val="0"/>
          </rPr>
          <t xml:space="preserve">Includes a plug to reduce the 2002 budget by $2181, to the amount disclosed to NNG in the Disclosure Schedule.  The 2002 budget overrun is driven by IT projects that have carried over into 2002 - however we have a UE115 balancing account that provides for full cost recovery.  Also, it is likely given economic conditions that actual distribution capital  projects will underrun the budget.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3</xdr:rowOff>
              </xdr:from>
              <xdr:to>
                <xdr:col>4</xdr:col>
                <xdr:colOff>196</xdr:colOff>
                <xdr:row>34</xdr:row>
                <xdr:rowOff>10</xdr:rowOff>
              </xdr:to>
            </anchor>
          </commentPr>
        </mc:Choice>
        <mc:Fallback/>
      </mc:AlternateContent>
    </comment>
    <comment ref="G16" authorId="0">
      <text>
        <r>
          <rPr>
            <b val="true"/>
            <sz val="8"/>
            <color rgb="FF000000"/>
            <rFont val="Tahoma"/>
            <family val="0"/>
          </rPr>
          <t xml:space="preserve">E25625:
</t>
        </r>
        <r>
          <rPr>
            <sz val="8"/>
            <color rgb="FF000000"/>
            <rFont val="Tahoma"/>
            <family val="0"/>
          </rPr>
          <t xml:space="preserve">reduced $2,254k due to correcting calc error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14</xdr:row>
                <xdr:rowOff>8</xdr:rowOff>
              </xdr:from>
              <xdr:to>
                <xdr:col>9</xdr:col>
                <xdr:colOff>16</xdr:colOff>
                <xdr:row>18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<sst xmlns="http://schemas.openxmlformats.org/spreadsheetml/2006/main" count="217" uniqueCount="129">
  <si>
    <t xml:space="preserve">2002</t>
  </si>
  <si>
    <t xml:space="preserve">Production</t>
  </si>
  <si>
    <t xml:space="preserve">General</t>
  </si>
  <si>
    <t xml:space="preserve">Round Butte - Replace Runners Unit #2</t>
  </si>
  <si>
    <t xml:space="preserve">Mobile Communication (Radio) Improvements</t>
  </si>
  <si>
    <t xml:space="preserve">Round Butte - Replace Runners Unit #3</t>
  </si>
  <si>
    <t xml:space="preserve">Purchase/Retire Vehicles &amp; Power Op. Equip.</t>
  </si>
  <si>
    <t xml:space="preserve">Pelton-Round Butte Fish Passage</t>
  </si>
  <si>
    <t xml:space="preserve">Network Meter Reading</t>
  </si>
  <si>
    <t xml:space="preserve">Colstrip</t>
  </si>
  <si>
    <t xml:space="preserve">Distributions Operations Center</t>
  </si>
  <si>
    <t xml:space="preserve">Other</t>
  </si>
  <si>
    <t xml:space="preserve">Total Production</t>
  </si>
  <si>
    <t xml:space="preserve">Total General</t>
  </si>
  <si>
    <t xml:space="preserve">Bull Run - Decommissioning</t>
  </si>
  <si>
    <t xml:space="preserve">Intangible</t>
  </si>
  <si>
    <t xml:space="preserve">Bull Run License Surrender</t>
  </si>
  <si>
    <t xml:space="preserve">Relicensing Work </t>
  </si>
  <si>
    <t xml:space="preserve">Move Union and Retirees to FLEX (ERP)</t>
  </si>
  <si>
    <t xml:space="preserve">Total Bull Run - Decommissioning</t>
  </si>
  <si>
    <t xml:space="preserve">CIS Replacement</t>
  </si>
  <si>
    <t xml:space="preserve">Transmission</t>
  </si>
  <si>
    <t xml:space="preserve">Total Intangible</t>
  </si>
  <si>
    <t xml:space="preserve">Transmission Blanket Jobs</t>
  </si>
  <si>
    <t xml:space="preserve">Substation Fitness</t>
  </si>
  <si>
    <t xml:space="preserve">Nonutility</t>
  </si>
  <si>
    <t xml:space="preserve">Habitat MOU</t>
  </si>
  <si>
    <t xml:space="preserve">Total Transmission</t>
  </si>
  <si>
    <t xml:space="preserve">Total Nonutility</t>
  </si>
  <si>
    <t xml:space="preserve">Distribution</t>
  </si>
  <si>
    <t xml:space="preserve">Blanket Jobs - General Line Work</t>
  </si>
  <si>
    <t xml:space="preserve">Blanket Jobs - Connect New Customers</t>
  </si>
  <si>
    <t xml:space="preserve">Total Before Decommissioning</t>
  </si>
  <si>
    <t xml:space="preserve">Network Meter Reading - Meters</t>
  </si>
  <si>
    <t xml:space="preserve">Purchase Transformers for New Customers</t>
  </si>
  <si>
    <t xml:space="preserve">Decommissioning</t>
  </si>
  <si>
    <t xml:space="preserve">Sunset Sub</t>
  </si>
  <si>
    <t xml:space="preserve">ROW Vegetation Program</t>
  </si>
  <si>
    <t xml:space="preserve">Total 2002</t>
  </si>
  <si>
    <t xml:space="preserve">Purchase Customer Meters</t>
  </si>
  <si>
    <t xml:space="preserve">Station E Capacity Addition</t>
  </si>
  <si>
    <t xml:space="preserve">Substation Fitness Program</t>
  </si>
  <si>
    <t xml:space="preserve">Total Distribution</t>
  </si>
  <si>
    <t xml:space="preserve">BUDGET as of 8/21/01 FOM (Excludes Trojan Decom)</t>
  </si>
  <si>
    <t xml:space="preserve">BUDGET as of 6/27/01 FOM run (Excludes Trojan Decom)</t>
  </si>
  <si>
    <t xml:space="preserve">BUDGET as of 9/13/01 FOM (Excludes Trojan Decom)</t>
  </si>
  <si>
    <t xml:space="preserve">Variance</t>
  </si>
  <si>
    <t xml:space="preserve">NW Natrual Target</t>
  </si>
  <si>
    <t xml:space="preserve">Horton Slide</t>
  </si>
  <si>
    <t xml:space="preserve">Generation</t>
  </si>
  <si>
    <t xml:space="preserve">$8 million due to transp. loadings</t>
  </si>
  <si>
    <t xml:space="preserve">Energy Efficiency</t>
  </si>
  <si>
    <t xml:space="preserve">Non-Utility</t>
  </si>
  <si>
    <t xml:space="preserve">RWIP</t>
  </si>
  <si>
    <r>
      <rPr>
        <sz val="8"/>
        <rFont val="Arial"/>
        <family val="0"/>
      </rPr>
      <t xml:space="preserve">Blanket Reclass </t>
    </r>
    <r>
      <rPr>
        <vertAlign val="superscript"/>
        <sz val="8"/>
        <rFont val="Arial"/>
        <family val="2"/>
      </rPr>
      <t xml:space="preserve">(2)</t>
    </r>
  </si>
  <si>
    <t xml:space="preserve">Blanket Reclass</t>
  </si>
  <si>
    <t xml:space="preserve">Contingency</t>
  </si>
  <si>
    <t xml:space="preserve">Target for Operations</t>
  </si>
  <si>
    <t xml:space="preserve">Original Forecast Total</t>
  </si>
  <si>
    <t xml:space="preserve">NMR - IT portion</t>
  </si>
  <si>
    <t xml:space="preserve">NMR</t>
  </si>
  <si>
    <t xml:space="preserve">ERP</t>
  </si>
  <si>
    <t xml:space="preserve">Peoplesoft</t>
  </si>
  <si>
    <t xml:space="preserve">CIS</t>
  </si>
  <si>
    <t xml:space="preserve">Misc. IT</t>
  </si>
  <si>
    <t xml:space="preserve">Target for IT Projects</t>
  </si>
  <si>
    <t xml:space="preserve">SB1149</t>
  </si>
  <si>
    <t xml:space="preserve">Unregulated Retail</t>
  </si>
  <si>
    <t xml:space="preserve">NMR - non IT</t>
  </si>
  <si>
    <t xml:space="preserve">Target for Other Projects</t>
  </si>
  <si>
    <t xml:space="preserve">Forecast for Other Projects</t>
  </si>
  <si>
    <t xml:space="preserve">Total Other Projects</t>
  </si>
  <si>
    <t xml:space="preserve">Total Operations and Other</t>
  </si>
  <si>
    <t xml:space="preserve">Total Forecasted Ops and Other</t>
  </si>
  <si>
    <t xml:space="preserve">Subtotal</t>
  </si>
  <si>
    <t xml:space="preserve">additional for Decommissioning</t>
  </si>
  <si>
    <t xml:space="preserve">additional CIS</t>
  </si>
  <si>
    <t xml:space="preserve">(1)</t>
  </si>
  <si>
    <t xml:space="preserve">reduction to Unreg Retail</t>
  </si>
  <si>
    <t xml:space="preserve">(2)</t>
  </si>
  <si>
    <t xml:space="preserve">additional for IT portion of NMR</t>
  </si>
  <si>
    <t xml:space="preserve">(3)</t>
  </si>
  <si>
    <t xml:space="preserve">reduction for non-IT portion of NMR</t>
  </si>
  <si>
    <t xml:space="preserve">other (ERP and Misc. IT)</t>
  </si>
  <si>
    <t xml:space="preserve">Less Energy Efficiency</t>
  </si>
  <si>
    <t xml:space="preserve">Total</t>
  </si>
  <si>
    <t xml:space="preserve">Total reduced from 230,001 to 227,804 due to calc error in spreadsheet.</t>
  </si>
  <si>
    <r>
      <rPr>
        <vertAlign val="superscript"/>
        <sz val="8"/>
        <rFont val="Arial"/>
        <family val="2"/>
      </rPr>
      <t xml:space="preserve">(1)</t>
    </r>
    <r>
      <rPr>
        <sz val="8"/>
        <rFont val="Arial"/>
        <family val="2"/>
      </rPr>
      <t xml:space="preserve">  Moved $2,254K from '01 to '02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</si>
  <si>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Incorrectly put surge protectors into a capital job.  It was removed.  Will put into inventory, then put to balance sheet and amortize over 2 years lease period.</t>
    </r>
  </si>
  <si>
    <r>
      <rPr>
        <vertAlign val="superscript"/>
        <sz val="8"/>
        <rFont val="Arial"/>
        <family val="2"/>
      </rPr>
      <t xml:space="preserve">(3)  </t>
    </r>
    <r>
      <rPr>
        <sz val="8"/>
        <rFont val="Arial"/>
        <family val="2"/>
      </rPr>
      <t xml:space="preserve">$500k increase in design costs from delay, the balance is '01 to '02 shift.</t>
    </r>
  </si>
  <si>
    <t xml:space="preserve">PGE (no subs)</t>
  </si>
  <si>
    <t xml:space="preserve">2001 per Aug FOR</t>
  </si>
  <si>
    <t xml:space="preserve">2002 Budget</t>
  </si>
  <si>
    <t xml:space="preserve">August FOR</t>
  </si>
  <si>
    <t xml:space="preserve">Generation (w/o Trojan)</t>
  </si>
  <si>
    <t xml:space="preserve">Boardman</t>
  </si>
  <si>
    <t xml:space="preserve">Coyote</t>
  </si>
  <si>
    <t xml:space="preserve">Beaver</t>
  </si>
  <si>
    <t xml:space="preserve">Relicensing</t>
  </si>
  <si>
    <t xml:space="preserve">Hydro</t>
  </si>
  <si>
    <t xml:space="preserve">Trojan</t>
  </si>
  <si>
    <t xml:space="preserve">   Sub-total: Utility Ops</t>
  </si>
  <si>
    <t xml:space="preserve">Blanket Reclass - 2001</t>
  </si>
  <si>
    <t xml:space="preserve">Overview</t>
  </si>
  <si>
    <t xml:space="preserve">   Sub-total: Operations</t>
  </si>
  <si>
    <t xml:space="preserve">Beaver 24MW Peaker</t>
  </si>
  <si>
    <t xml:space="preserve">Port of Morrow Peaker</t>
  </si>
  <si>
    <t xml:space="preserve">   Sub-total: 2001 Additions</t>
  </si>
  <si>
    <t xml:space="preserve">Blanket Re-class - 2000</t>
  </si>
  <si>
    <t xml:space="preserve">  Sub-total</t>
  </si>
  <si>
    <t xml:space="preserve">Total </t>
  </si>
  <si>
    <t xml:space="preserve">NNG Budget to Reconcile to</t>
  </si>
  <si>
    <t xml:space="preserve">2001-02</t>
  </si>
  <si>
    <t xml:space="preserve">Total with Decomm</t>
  </si>
  <si>
    <t xml:space="preserve">less Overview (additions)</t>
  </si>
  <si>
    <t xml:space="preserve">plus Overview (operations)</t>
  </si>
  <si>
    <t xml:space="preserve">NNG Annual Op Budget</t>
  </si>
  <si>
    <t xml:space="preserve">less actual costs thru Aug 2001</t>
  </si>
  <si>
    <t xml:space="preserve">NNG Disclosure Schedule</t>
  </si>
  <si>
    <t xml:space="preserve">less Decommissioning</t>
  </si>
  <si>
    <t xml:space="preserve">2002 Total w/o Decomm.</t>
  </si>
  <si>
    <t xml:space="preserve">2002 Budget w/o Decomm.</t>
  </si>
  <si>
    <r>
      <rPr>
        <sz val="8"/>
        <rFont val="Arial"/>
        <family val="2"/>
      </rPr>
      <t xml:space="preserve">2002 Under / </t>
    </r>
    <r>
      <rPr>
        <b val="true"/>
        <sz val="8"/>
        <rFont val="Arial"/>
        <family val="2"/>
      </rPr>
      <t xml:space="preserve">(Over)</t>
    </r>
    <r>
      <rPr>
        <sz val="8"/>
        <rFont val="Arial"/>
        <family val="2"/>
      </rPr>
      <t xml:space="preserve"> NNG Limit</t>
    </r>
  </si>
  <si>
    <t xml:space="preserve">Reduce 2002 budget to equal NNG Disclosure Schedule.</t>
  </si>
  <si>
    <t xml:space="preserve">Current Forecast (10-22-01)</t>
  </si>
  <si>
    <t xml:space="preserve">September FOR</t>
  </si>
  <si>
    <t xml:space="preserve">2002 Bdgt</t>
  </si>
  <si>
    <t xml:space="preserve">Under / (Over) NNG Limit</t>
  </si>
  <si>
    <t xml:space="preserve">To the extent 2001 Actuals are projected to be less than the allowed amount (primarily due to delaying projects to 2002, move other projects forward from 2002 to 2001.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</si>
</sst>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_(* #,##0.00_);_(* \(#,##0.00\);_(* \-??_);_(@_)"/>
    <numFmt numFmtId="167" formatCode="\$#,##0.00_);[RED]&quot;($&quot;#,##0.00\)"/>
    <numFmt numFmtId="168" formatCode="_(\$* #,##0.00_);_(\$* \(#,##0.00\);_(\$* \-??_);_(@_)"/>
    <numFmt numFmtId="169" formatCode="#,##0"/>
    <numFmt numFmtId="170" formatCode="_(* #,##0_);_(* \(#,##0\);_(* \-??_);_(@_)"/>
    <numFmt numFmtId="171" formatCode="[$-409]#,##0_);[RED]\(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Times New Roman"/>
      <family val="0"/>
    </font>
    <font>
      <sz val="8"/>
      <name val="Times New Roman"/>
      <family val="0"/>
    </font>
    <font>
      <sz val="6"/>
      <name val="Times New Roman"/>
      <family val="0"/>
    </font>
    <font>
      <sz val="10"/>
      <name val="Times New Roman"/>
      <family val="0"/>
    </font>
    <font>
      <sz val="18"/>
      <name val="Arial"/>
      <family val="0"/>
    </font>
    <font>
      <sz val="8"/>
      <name val="Arial"/>
      <family val="0"/>
    </font>
    <font>
      <i val="true"/>
      <sz val="12"/>
      <name val="Arial"/>
      <family val="0"/>
    </font>
    <font>
      <b val="true"/>
      <sz val="12"/>
      <name val="Times New Roman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false">
      <alignment horizontal="general" vertical="bottom" textRotation="0" wrapText="false" indent="0" shrinkToFit="false"/>
    </xf>
    <xf numFmtId="169" fontId="5" fillId="0" borderId="0" applyFont="true" applyBorder="true" applyAlignment="true" applyProtection="false">
      <alignment horizontal="general" vertical="bottom" textRotation="0" wrapText="false" indent="0" shrinkToFit="false"/>
    </xf>
    <xf numFmtId="169" fontId="6" fillId="0" borderId="0" applyFont="true" applyBorder="true" applyAlignment="true" applyProtection="false">
      <alignment horizontal="general" vertical="bottom" textRotation="0" wrapText="false" indent="0" shrinkToFit="false"/>
    </xf>
    <xf numFmtId="169" fontId="7" fillId="0" borderId="0" applyFont="true" applyBorder="true" applyAlignment="true" applyProtection="false">
      <alignment horizontal="general" vertical="bottom" textRotation="0" wrapText="false" indent="0" shrinkToFit="false"/>
    </xf>
    <xf numFmtId="169" fontId="8" fillId="0" borderId="0" applyFont="true" applyBorder="true" applyAlignment="true" applyProtection="false">
      <alignment horizontal="general" vertical="bottom" textRotation="0" wrapText="false" indent="0" shrinkToFit="false"/>
    </xf>
    <xf numFmtId="169" fontId="9" fillId="0" borderId="0" applyFont="true" applyBorder="true" applyAlignment="true" applyProtection="false">
      <alignment horizontal="general" vertical="bottom" textRotation="0" wrapText="false" indent="0" shrinkToFit="false"/>
    </xf>
    <xf numFmtId="169" fontId="10" fillId="0" borderId="0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37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7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31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18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7" fillId="4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37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3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2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7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17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3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2002 capital by area" xfId="20"/>
    <cellStyle name="Comma_March CapX with revised forecast 4-20-01" xfId="21"/>
    <cellStyle name="Currency_2002 capital by area" xfId="22"/>
    <cellStyle name="Currency_March CapX with revised forecast 4-20-01" xfId="23"/>
    <cellStyle name="F2" xfId="24"/>
    <cellStyle name="F3" xfId="25"/>
    <cellStyle name="F4" xfId="26"/>
    <cellStyle name="F5" xfId="27"/>
    <cellStyle name="F6" xfId="28"/>
    <cellStyle name="F7" xfId="29"/>
    <cellStyle name="F8" xfId="30"/>
    <cellStyle name="Normal_2002 capital by area" xfId="31"/>
    <cellStyle name="Normal_Book2" xfId="32"/>
    <cellStyle name="Normal_COVER" xfId="33"/>
    <cellStyle name="Normal_fCap June 2000" xfId="34"/>
    <cellStyle name="Normal_FOR Pledge" xfId="35"/>
    <cellStyle name="Normal_June 00. MGMT Rep" xfId="36"/>
    <cellStyle name="Normal_March CapX with revised forecast 4-20-01" xfId="37"/>
    <cellStyle name="Normal_Margin for June" xfId="38"/>
    <cellStyle name="Normal_Operations May 2000 " xfId="3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BUDGET/CRG/2002%20capital%20by%20are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2 6-28 bud w IT out rev."/>
      <sheetName val="2002 9-13 budget"/>
      <sheetName val="2002 8-21 budget draft"/>
      <sheetName val="2002 6-28 bud w IT out"/>
      <sheetName val="List of IT proj in Rate Case"/>
      <sheetName val="List of IT proj 6-27 FOM"/>
      <sheetName val="2002 6-27 budget(old)"/>
      <sheetName val="2002 6-18 budget(old)"/>
      <sheetName val="2002 6-16 budget(old)"/>
      <sheetName val="2002 contingency"/>
      <sheetName val="2002 other projs ledger order"/>
      <sheetName val="2002 other projs number order"/>
      <sheetName val="2002 economic projects"/>
      <sheetName val="2002 unreg retail projs"/>
      <sheetName val="2002 rate case economic proj's"/>
      <sheetName val="2002 Prelim capital by ledger"/>
      <sheetName val="2002 Capital by ledger 6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D13">
            <v>989750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14"/>
    <col collapsed="false" customWidth="true" hidden="false" outlineLevel="0" max="2" min="2" style="0" width="2.13"/>
    <col collapsed="false" customWidth="true" hidden="false" outlineLevel="0" max="3" min="3" style="1" width="9.28"/>
    <col collapsed="false" customWidth="true" hidden="false" outlineLevel="0" max="4" min="4" style="0" width="7.85"/>
    <col collapsed="false" customWidth="true" hidden="false" outlineLevel="0" max="5" min="5" style="0" width="39.41"/>
    <col collapsed="false" customWidth="true" hidden="false" outlineLevel="0" max="6" min="6" style="0" width="2.13"/>
    <col collapsed="false" customWidth="true" hidden="false" outlineLevel="0" max="7" min="7" style="0" width="9.28"/>
  </cols>
  <sheetData>
    <row r="1" customFormat="false" ht="11.25" hidden="false" customHeight="true" outlineLevel="0" collapsed="false">
      <c r="A1" s="2" t="s">
        <v>0</v>
      </c>
      <c r="B1" s="2"/>
      <c r="C1" s="3"/>
      <c r="D1" s="4"/>
      <c r="E1" s="4"/>
      <c r="F1" s="4"/>
      <c r="G1" s="4"/>
    </row>
    <row r="2" customFormat="false" ht="11.25" hidden="false" customHeight="true" outlineLevel="0" collapsed="false">
      <c r="A2" s="4"/>
      <c r="B2" s="4"/>
      <c r="C2" s="3"/>
      <c r="D2" s="4"/>
      <c r="E2" s="4"/>
      <c r="F2" s="4"/>
      <c r="G2" s="4"/>
    </row>
    <row r="3" customFormat="false" ht="11.25" hidden="false" customHeight="true" outlineLevel="0" collapsed="false">
      <c r="A3" s="5" t="s">
        <v>1</v>
      </c>
      <c r="B3" s="5"/>
      <c r="C3" s="3"/>
      <c r="D3" s="4"/>
      <c r="E3" s="5" t="s">
        <v>2</v>
      </c>
      <c r="F3" s="5"/>
      <c r="G3" s="1"/>
    </row>
    <row r="4" customFormat="false" ht="13.5" hidden="false" customHeight="true" outlineLevel="0" collapsed="false">
      <c r="A4" s="0" t="s">
        <v>3</v>
      </c>
      <c r="C4" s="6" t="n">
        <v>1917</v>
      </c>
      <c r="D4" s="4"/>
      <c r="E4" s="4" t="s">
        <v>4</v>
      </c>
      <c r="G4" s="6" t="n">
        <v>5543</v>
      </c>
    </row>
    <row r="5" customFormat="false" ht="13.5" hidden="false" customHeight="true" outlineLevel="0" collapsed="false">
      <c r="A5" s="4" t="s">
        <v>5</v>
      </c>
      <c r="C5" s="6" t="n">
        <v>1836</v>
      </c>
      <c r="D5" s="4"/>
      <c r="E5" s="4" t="s">
        <v>6</v>
      </c>
      <c r="G5" s="6" t="n">
        <v>5195</v>
      </c>
    </row>
    <row r="6" customFormat="false" ht="13.5" hidden="false" customHeight="true" outlineLevel="0" collapsed="false">
      <c r="A6" s="4" t="s">
        <v>7</v>
      </c>
      <c r="C6" s="6" t="n">
        <v>1424</v>
      </c>
      <c r="E6" s="4" t="s">
        <v>8</v>
      </c>
      <c r="G6" s="6" t="n">
        <v>4172</v>
      </c>
    </row>
    <row r="7" customFormat="false" ht="13.5" hidden="false" customHeight="true" outlineLevel="0" collapsed="false">
      <c r="A7" s="0" t="s">
        <v>9</v>
      </c>
      <c r="C7" s="6" t="n">
        <v>5494</v>
      </c>
      <c r="E7" s="4" t="s">
        <v>10</v>
      </c>
      <c r="G7" s="6" t="n">
        <v>1500</v>
      </c>
    </row>
    <row r="8" customFormat="false" ht="13.5" hidden="false" customHeight="true" outlineLevel="0" collapsed="false">
      <c r="A8" s="4" t="s">
        <v>11</v>
      </c>
      <c r="C8" s="7" t="n">
        <f aca="false">23371-SUM(C4:C7)</f>
        <v>12700</v>
      </c>
      <c r="E8" s="4" t="s">
        <v>11</v>
      </c>
      <c r="G8" s="7" t="n">
        <f aca="false">29808-SUM(G4:G7)</f>
        <v>13398</v>
      </c>
    </row>
    <row r="9" customFormat="false" ht="13.5" hidden="false" customHeight="true" outlineLevel="0" collapsed="false">
      <c r="A9" s="8" t="s">
        <v>12</v>
      </c>
      <c r="B9" s="8"/>
      <c r="C9" s="9" t="n">
        <f aca="false">SUM(C4:C8)</f>
        <v>23371</v>
      </c>
      <c r="E9" s="8" t="s">
        <v>13</v>
      </c>
      <c r="F9" s="8"/>
      <c r="G9" s="9" t="n">
        <f aca="false">SUM(G4:G8)</f>
        <v>29808</v>
      </c>
    </row>
    <row r="10" customFormat="false" ht="13.5" hidden="false" customHeight="true" outlineLevel="0" collapsed="false">
      <c r="A10" s="8"/>
      <c r="B10" s="8"/>
      <c r="C10" s="9"/>
      <c r="G10" s="10"/>
    </row>
    <row r="11" customFormat="false" ht="13.5" hidden="false" customHeight="true" outlineLevel="0" collapsed="false">
      <c r="A11" s="5" t="s">
        <v>14</v>
      </c>
      <c r="B11" s="5"/>
      <c r="C11" s="9"/>
      <c r="E11" s="5" t="s">
        <v>15</v>
      </c>
      <c r="F11" s="5"/>
      <c r="G11" s="6"/>
    </row>
    <row r="12" customFormat="false" ht="13.5" hidden="false" customHeight="true" outlineLevel="0" collapsed="false">
      <c r="A12" s="0" t="s">
        <v>16</v>
      </c>
      <c r="C12" s="6" t="n">
        <v>1018</v>
      </c>
      <c r="E12" s="4" t="s">
        <v>17</v>
      </c>
      <c r="G12" s="6" t="n">
        <v>3890</v>
      </c>
    </row>
    <row r="13" customFormat="false" ht="13.5" hidden="false" customHeight="true" outlineLevel="0" collapsed="false">
      <c r="A13" s="4" t="s">
        <v>11</v>
      </c>
      <c r="C13" s="7" t="n">
        <v>77</v>
      </c>
      <c r="E13" s="4" t="s">
        <v>18</v>
      </c>
      <c r="G13" s="6" t="n">
        <v>1425</v>
      </c>
    </row>
    <row r="14" customFormat="false" ht="13.5" hidden="false" customHeight="true" outlineLevel="0" collapsed="false">
      <c r="A14" s="8" t="s">
        <v>19</v>
      </c>
      <c r="B14" s="8"/>
      <c r="C14" s="9" t="n">
        <f aca="false">SUM(C12:C13)</f>
        <v>1095</v>
      </c>
      <c r="E14" s="4" t="s">
        <v>20</v>
      </c>
      <c r="G14" s="6" t="n">
        <v>2254</v>
      </c>
    </row>
    <row r="15" customFormat="false" ht="13.5" hidden="false" customHeight="true" outlineLevel="0" collapsed="false">
      <c r="A15" s="4"/>
      <c r="B15" s="4"/>
      <c r="C15" s="6"/>
      <c r="E15" s="4" t="s">
        <v>11</v>
      </c>
      <c r="G15" s="7" t="n">
        <f aca="false">11880+2254-SUM(G12:G13)</f>
        <v>8819</v>
      </c>
    </row>
    <row r="16" customFormat="false" ht="13.5" hidden="false" customHeight="true" outlineLevel="0" collapsed="false">
      <c r="A16" s="5" t="s">
        <v>21</v>
      </c>
      <c r="C16" s="5"/>
      <c r="E16" s="8" t="s">
        <v>22</v>
      </c>
      <c r="F16" s="8"/>
      <c r="G16" s="9" t="n">
        <f aca="false">SUM(G12:G15)</f>
        <v>16388</v>
      </c>
    </row>
    <row r="17" customFormat="false" ht="13.5" hidden="false" customHeight="true" outlineLevel="0" collapsed="false">
      <c r="A17" s="4" t="s">
        <v>23</v>
      </c>
      <c r="C17" s="6" t="n">
        <v>2405</v>
      </c>
      <c r="G17" s="10"/>
    </row>
    <row r="18" customFormat="false" ht="13.5" hidden="false" customHeight="true" outlineLevel="0" collapsed="false">
      <c r="A18" s="4" t="s">
        <v>24</v>
      </c>
      <c r="C18" s="6" t="n">
        <v>1015</v>
      </c>
      <c r="E18" s="5" t="s">
        <v>25</v>
      </c>
      <c r="F18" s="5"/>
      <c r="G18" s="10"/>
    </row>
    <row r="19" customFormat="false" ht="13.5" hidden="false" customHeight="true" outlineLevel="0" collapsed="false">
      <c r="A19" s="4" t="s">
        <v>11</v>
      </c>
      <c r="C19" s="7" t="n">
        <f aca="false">9818-SUM(C17:C18)</f>
        <v>6398</v>
      </c>
      <c r="E19" s="0" t="s">
        <v>26</v>
      </c>
      <c r="G19" s="6" t="n">
        <v>1000</v>
      </c>
    </row>
    <row r="20" customFormat="false" ht="13.5" hidden="false" customHeight="true" outlineLevel="0" collapsed="false">
      <c r="A20" s="8" t="s">
        <v>27</v>
      </c>
      <c r="B20" s="8"/>
      <c r="C20" s="9" t="n">
        <f aca="false">SUM(C17:C19)</f>
        <v>9818</v>
      </c>
      <c r="E20" s="0" t="s">
        <v>11</v>
      </c>
      <c r="G20" s="7" t="n">
        <f aca="false">5334-SUM(G19)</f>
        <v>4334</v>
      </c>
    </row>
    <row r="21" customFormat="false" ht="13.5" hidden="false" customHeight="true" outlineLevel="0" collapsed="false">
      <c r="C21" s="10"/>
      <c r="E21" s="8" t="s">
        <v>28</v>
      </c>
      <c r="F21" s="8"/>
      <c r="G21" s="9" t="n">
        <f aca="false">SUM(G19:G20)</f>
        <v>5334</v>
      </c>
    </row>
    <row r="22" customFormat="false" ht="13.5" hidden="false" customHeight="true" outlineLevel="0" collapsed="false">
      <c r="A22" s="5" t="s">
        <v>29</v>
      </c>
      <c r="B22" s="5"/>
      <c r="C22" s="10"/>
      <c r="D22" s="4"/>
      <c r="G22" s="10"/>
    </row>
    <row r="23" customFormat="false" ht="13.5" hidden="false" customHeight="true" outlineLevel="0" collapsed="false">
      <c r="A23" s="4" t="s">
        <v>30</v>
      </c>
      <c r="C23" s="6" t="n">
        <v>49803</v>
      </c>
      <c r="D23" s="4"/>
      <c r="G23" s="10"/>
    </row>
    <row r="24" customFormat="false" ht="13.5" hidden="false" customHeight="true" outlineLevel="0" collapsed="false">
      <c r="A24" s="4" t="s">
        <v>31</v>
      </c>
      <c r="C24" s="6" t="n">
        <v>37619</v>
      </c>
      <c r="D24" s="4"/>
      <c r="E24" s="8" t="s">
        <v>32</v>
      </c>
      <c r="F24" s="8"/>
      <c r="G24" s="9" t="n">
        <f aca="false">C9+C14+C20+C33+G9+G16+G21</f>
        <v>206572</v>
      </c>
    </row>
    <row r="25" customFormat="false" ht="13.5" hidden="false" customHeight="true" outlineLevel="0" collapsed="false">
      <c r="A25" s="4" t="s">
        <v>33</v>
      </c>
      <c r="C25" s="6" t="n">
        <v>8297</v>
      </c>
      <c r="D25" s="4"/>
      <c r="E25" s="4"/>
      <c r="F25" s="4"/>
      <c r="G25" s="6"/>
    </row>
    <row r="26" customFormat="false" ht="13.5" hidden="false" customHeight="true" outlineLevel="0" collapsed="false">
      <c r="A26" s="4" t="s">
        <v>34</v>
      </c>
      <c r="C26" s="6" t="n">
        <v>6197</v>
      </c>
      <c r="D26" s="4"/>
      <c r="E26" s="5" t="s">
        <v>35</v>
      </c>
      <c r="F26" s="5"/>
      <c r="G26" s="9" t="n">
        <v>23429</v>
      </c>
    </row>
    <row r="27" customFormat="false" ht="13.5" hidden="false" customHeight="true" outlineLevel="0" collapsed="false">
      <c r="A27" s="4" t="s">
        <v>36</v>
      </c>
      <c r="C27" s="6" t="n">
        <v>4772</v>
      </c>
      <c r="D27" s="4"/>
      <c r="G27" s="10"/>
    </row>
    <row r="28" customFormat="false" ht="13.5" hidden="false" customHeight="true" outlineLevel="0" collapsed="false">
      <c r="A28" s="4" t="s">
        <v>37</v>
      </c>
      <c r="C28" s="6" t="n">
        <v>2394</v>
      </c>
      <c r="D28" s="4"/>
      <c r="E28" s="8" t="s">
        <v>38</v>
      </c>
      <c r="F28" s="8"/>
      <c r="G28" s="11" t="n">
        <f aca="false">G24+G26</f>
        <v>230001</v>
      </c>
    </row>
    <row r="29" customFormat="false" ht="13.5" hidden="false" customHeight="true" outlineLevel="0" collapsed="false">
      <c r="A29" s="4" t="s">
        <v>39</v>
      </c>
      <c r="C29" s="6" t="n">
        <v>2357</v>
      </c>
      <c r="D29" s="4"/>
      <c r="G29" s="10"/>
    </row>
    <row r="30" customFormat="false" ht="13.5" hidden="false" customHeight="true" outlineLevel="0" collapsed="false">
      <c r="A30" s="0" t="s">
        <v>40</v>
      </c>
      <c r="C30" s="6" t="n">
        <v>2085</v>
      </c>
      <c r="D30" s="4"/>
      <c r="G30" s="10"/>
    </row>
    <row r="31" customFormat="false" ht="13.5" hidden="false" customHeight="true" outlineLevel="0" collapsed="false">
      <c r="A31" s="4" t="s">
        <v>41</v>
      </c>
      <c r="C31" s="6" t="n">
        <v>2071</v>
      </c>
      <c r="D31" s="4"/>
      <c r="E31" s="8"/>
      <c r="F31" s="8"/>
      <c r="G31" s="12"/>
    </row>
    <row r="32" customFormat="false" ht="13.5" hidden="false" customHeight="true" outlineLevel="0" collapsed="false">
      <c r="A32" s="4" t="s">
        <v>11</v>
      </c>
      <c r="C32" s="7" t="n">
        <f aca="false">122953-SUM(C23:C31)-2195</f>
        <v>5163</v>
      </c>
      <c r="D32" s="4"/>
    </row>
    <row r="33" customFormat="false" ht="13.5" hidden="false" customHeight="true" outlineLevel="0" collapsed="false">
      <c r="A33" s="8" t="s">
        <v>42</v>
      </c>
      <c r="B33" s="8"/>
      <c r="C33" s="9" t="n">
        <f aca="false">SUM(C23:C32)</f>
        <v>120758</v>
      </c>
      <c r="D33" s="4"/>
    </row>
    <row r="34" customFormat="false" ht="13.5" hidden="false" customHeight="true" outlineLevel="0" collapsed="false">
      <c r="D34" s="4"/>
    </row>
    <row r="35" customFormat="false" ht="11.25" hidden="false" customHeight="true" outlineLevel="0" collapsed="false">
      <c r="D35" s="4"/>
    </row>
    <row r="36" customFormat="false" ht="11.25" hidden="false" customHeight="true" outlineLevel="0" collapsed="false">
      <c r="D36" s="4"/>
    </row>
    <row r="37" customFormat="false" ht="11.25" hidden="false" customHeight="true" outlineLevel="0" collapsed="false">
      <c r="D37" s="4"/>
    </row>
    <row r="38" customFormat="false" ht="17.25" hidden="false" customHeight="true" outlineLevel="0" collapsed="false">
      <c r="D38" s="4"/>
    </row>
    <row r="39" customFormat="false" ht="11.25" hidden="false" customHeight="true" outlineLevel="0" collapsed="false">
      <c r="D39" s="4"/>
    </row>
    <row r="40" customFormat="false" ht="11.25" hidden="false" customHeight="true" outlineLevel="0" collapsed="false">
      <c r="D40" s="4"/>
    </row>
    <row r="41" customFormat="false" ht="11.25" hidden="false" customHeight="true" outlineLevel="0" collapsed="false">
      <c r="D41" s="4"/>
    </row>
    <row r="42" customFormat="false" ht="11.25" hidden="false" customHeight="true" outlineLevel="0" collapsed="false">
      <c r="A42" s="4"/>
      <c r="B42" s="4"/>
      <c r="C42" s="3"/>
      <c r="D42" s="4"/>
    </row>
    <row r="43" customFormat="false" ht="11.25" hidden="false" customHeight="true" outlineLevel="0" collapsed="false">
      <c r="D43" s="4"/>
    </row>
    <row r="44" customFormat="false" ht="11.25" hidden="false" customHeight="true" outlineLevel="0" collapsed="false">
      <c r="D44" s="4"/>
    </row>
    <row r="45" customFormat="false" ht="12" hidden="false" customHeight="true" outlineLevel="0" collapsed="false">
      <c r="D45" s="4"/>
    </row>
    <row r="46" customFormat="false" ht="11.25" hidden="false" customHeight="true" outlineLevel="0" collapsed="false">
      <c r="D46" s="4"/>
    </row>
    <row r="47" customFormat="false" ht="11.25" hidden="false" customHeight="true" outlineLevel="0" collapsed="false">
      <c r="D47" s="4"/>
    </row>
    <row r="48" customFormat="false" ht="11.25" hidden="false" customHeight="true" outlineLevel="0" collapsed="false">
      <c r="D48" s="4"/>
    </row>
    <row r="49" customFormat="false" ht="11.25" hidden="false" customHeight="true" outlineLevel="0" collapsed="false">
      <c r="D49" s="4"/>
    </row>
    <row r="50" customFormat="false" ht="11.25" hidden="false" customHeight="true" outlineLevel="0" collapsed="false">
      <c r="D50" s="4"/>
    </row>
    <row r="51" customFormat="false" ht="11.25" hidden="false" customHeight="true" outlineLevel="0" collapsed="false">
      <c r="D51" s="4"/>
    </row>
    <row r="52" customFormat="false" ht="11.25" hidden="false" customHeight="true" outlineLevel="0" collapsed="false">
      <c r="D52" s="4"/>
    </row>
    <row r="53" customFormat="false" ht="11.25" hidden="false" customHeight="true" outlineLevel="0" collapsed="false">
      <c r="D53" s="4"/>
    </row>
    <row r="54" customFormat="false" ht="11.25" hidden="false" customHeight="true" outlineLevel="0" collapsed="false">
      <c r="D54" s="4"/>
    </row>
    <row r="55" customFormat="false" ht="11.25" hidden="false" customHeight="true" outlineLevel="0" collapsed="false">
      <c r="A55" s="4"/>
      <c r="B55" s="4"/>
      <c r="C55" s="3"/>
      <c r="D55" s="4"/>
    </row>
    <row r="56" customFormat="false" ht="11.25" hidden="false" customHeight="true" outlineLevel="0" collapsed="false">
      <c r="A56" s="4"/>
      <c r="B56" s="4"/>
      <c r="C56" s="3"/>
      <c r="D56" s="4"/>
      <c r="G56" s="4"/>
    </row>
    <row r="57" customFormat="false" ht="11.25" hidden="false" customHeight="true" outlineLevel="0" collapsed="false">
      <c r="D57" s="4"/>
    </row>
    <row r="58" customFormat="false" ht="11.25" hidden="false" customHeight="true" outlineLevel="0" collapsed="false">
      <c r="D58" s="4"/>
    </row>
    <row r="59" customFormat="false" ht="12" hidden="false" customHeight="true" outlineLevel="0" collapsed="false">
      <c r="D59" s="4"/>
    </row>
    <row r="60" customFormat="false" ht="11.25" hidden="false" customHeight="true" outlineLevel="0" collapsed="false">
      <c r="D60" s="4"/>
    </row>
    <row r="61" customFormat="false" ht="11.25" hidden="false" customHeight="true" outlineLevel="0" collapsed="false"/>
    <row r="63" customFormat="false" ht="12.75" hidden="false" customHeight="false" outlineLevel="0" collapsed="false">
      <c r="C63" s="13"/>
    </row>
    <row r="65" customFormat="false" ht="12.75" hidden="false" customHeight="false" outlineLevel="0" collapsed="false">
      <c r="A65" s="5"/>
      <c r="B65" s="5"/>
    </row>
    <row r="69" customFormat="false" ht="12.75" hidden="false" customHeight="false" outlineLevel="0" collapsed="false">
      <c r="E69" s="14"/>
      <c r="F69" s="14"/>
      <c r="G69" s="14"/>
    </row>
    <row r="70" customFormat="false" ht="12.75" hidden="false" customHeight="false" outlineLevel="0" collapsed="false">
      <c r="C70" s="15"/>
    </row>
    <row r="71" customFormat="false" ht="12.75" hidden="false" customHeight="false" outlineLevel="0" collapsed="false">
      <c r="A71" s="16"/>
      <c r="B71" s="16"/>
      <c r="C71" s="13"/>
    </row>
    <row r="73" customFormat="false" ht="12.75" hidden="false" customHeight="false" outlineLevel="0" collapsed="false">
      <c r="A73" s="16"/>
      <c r="B73" s="16"/>
      <c r="C73" s="13"/>
    </row>
    <row r="74" customFormat="false" ht="12.75" hidden="false" customHeight="false" outlineLevel="0" collapsed="false">
      <c r="A74" s="14"/>
      <c r="B74" s="14"/>
      <c r="C74" s="14"/>
    </row>
    <row r="78" customFormat="false" ht="12.75" hidden="false" customHeight="false" outlineLevel="0" collapsed="false">
      <c r="D78" s="14"/>
    </row>
  </sheetData>
  <printOptions headings="false" gridLines="false" gridLinesSet="true" horizontalCentered="false" verticalCentered="false"/>
  <pageMargins left="0.747916666666667" right="0.747916666666667" top="0.579861111111111" bottom="0.609722222222222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14"/>
    <col collapsed="false" customWidth="true" hidden="false" outlineLevel="0" max="2" min="2" style="0" width="2.13"/>
    <col collapsed="false" customWidth="true" hidden="false" outlineLevel="0" max="3" min="3" style="1" width="9.28"/>
    <col collapsed="false" customWidth="true" hidden="false" outlineLevel="0" max="4" min="4" style="0" width="7.85"/>
    <col collapsed="false" customWidth="true" hidden="false" outlineLevel="0" max="5" min="5" style="0" width="39.41"/>
    <col collapsed="false" customWidth="true" hidden="false" outlineLevel="0" max="6" min="6" style="0" width="2.13"/>
    <col collapsed="false" customWidth="true" hidden="false" outlineLevel="0" max="7" min="7" style="0" width="9.28"/>
  </cols>
  <sheetData>
    <row r="1" customFormat="false" ht="11.25" hidden="false" customHeight="true" outlineLevel="0" collapsed="false">
      <c r="A1" s="2" t="s">
        <v>0</v>
      </c>
      <c r="B1" s="2"/>
      <c r="C1" s="3"/>
      <c r="D1" s="4"/>
      <c r="E1" s="4"/>
      <c r="F1" s="4"/>
      <c r="G1" s="4"/>
    </row>
    <row r="2" customFormat="false" ht="11.25" hidden="false" customHeight="true" outlineLevel="0" collapsed="false">
      <c r="A2" s="4"/>
      <c r="B2" s="4"/>
      <c r="C2" s="3"/>
      <c r="D2" s="4"/>
      <c r="E2" s="4"/>
      <c r="F2" s="4"/>
      <c r="G2" s="4"/>
    </row>
    <row r="3" customFormat="false" ht="11.25" hidden="false" customHeight="true" outlineLevel="0" collapsed="false">
      <c r="A3" s="5" t="s">
        <v>1</v>
      </c>
      <c r="B3" s="5"/>
      <c r="C3" s="3"/>
      <c r="D3" s="4"/>
      <c r="E3" s="5" t="s">
        <v>2</v>
      </c>
      <c r="F3" s="5"/>
      <c r="G3" s="1"/>
    </row>
    <row r="4" customFormat="false" ht="13.5" hidden="false" customHeight="true" outlineLevel="0" collapsed="false">
      <c r="A4" s="0" t="s">
        <v>3</v>
      </c>
      <c r="C4" s="6" t="n">
        <v>1917</v>
      </c>
      <c r="D4" s="4"/>
      <c r="E4" s="4" t="s">
        <v>4</v>
      </c>
      <c r="G4" s="6" t="n">
        <v>5543</v>
      </c>
    </row>
    <row r="5" customFormat="false" ht="13.5" hidden="false" customHeight="true" outlineLevel="0" collapsed="false">
      <c r="A5" s="4" t="s">
        <v>5</v>
      </c>
      <c r="C5" s="6" t="n">
        <v>1836</v>
      </c>
      <c r="D5" s="4"/>
      <c r="E5" s="4" t="s">
        <v>6</v>
      </c>
      <c r="G5" s="6" t="n">
        <v>5195</v>
      </c>
    </row>
    <row r="6" customFormat="false" ht="13.5" hidden="false" customHeight="true" outlineLevel="0" collapsed="false">
      <c r="A6" s="4" t="s">
        <v>7</v>
      </c>
      <c r="C6" s="6" t="n">
        <v>1424</v>
      </c>
      <c r="E6" s="4" t="s">
        <v>8</v>
      </c>
      <c r="G6" s="6" t="n">
        <v>4172</v>
      </c>
    </row>
    <row r="7" customFormat="false" ht="13.5" hidden="false" customHeight="true" outlineLevel="0" collapsed="false">
      <c r="A7" s="0" t="s">
        <v>9</v>
      </c>
      <c r="C7" s="6" t="n">
        <v>5494</v>
      </c>
      <c r="E7" s="4" t="s">
        <v>10</v>
      </c>
      <c r="G7" s="6" t="n">
        <v>1500</v>
      </c>
    </row>
    <row r="8" customFormat="false" ht="13.5" hidden="false" customHeight="true" outlineLevel="0" collapsed="false">
      <c r="A8" s="4" t="s">
        <v>11</v>
      </c>
      <c r="C8" s="7" t="n">
        <f aca="false">23371-SUM(C4:C7)</f>
        <v>12700</v>
      </c>
      <c r="E8" s="4" t="s">
        <v>11</v>
      </c>
      <c r="G8" s="7" t="n">
        <f aca="false">29808-SUM(G4:G7)</f>
        <v>13398</v>
      </c>
    </row>
    <row r="9" customFormat="false" ht="13.5" hidden="false" customHeight="true" outlineLevel="0" collapsed="false">
      <c r="A9" s="8" t="s">
        <v>12</v>
      </c>
      <c r="B9" s="8"/>
      <c r="C9" s="9" t="n">
        <f aca="false">SUM(C4:C8)</f>
        <v>23371</v>
      </c>
      <c r="E9" s="8" t="s">
        <v>13</v>
      </c>
      <c r="F9" s="8"/>
      <c r="G9" s="9" t="n">
        <f aca="false">SUM(G4:G8)</f>
        <v>29808</v>
      </c>
    </row>
    <row r="10" customFormat="false" ht="13.5" hidden="false" customHeight="true" outlineLevel="0" collapsed="false">
      <c r="A10" s="8"/>
      <c r="B10" s="8"/>
      <c r="C10" s="9"/>
      <c r="G10" s="10"/>
    </row>
    <row r="11" customFormat="false" ht="13.5" hidden="false" customHeight="true" outlineLevel="0" collapsed="false">
      <c r="A11" s="5" t="s">
        <v>14</v>
      </c>
      <c r="B11" s="5"/>
      <c r="C11" s="9"/>
      <c r="E11" s="5" t="s">
        <v>15</v>
      </c>
      <c r="F11" s="5"/>
      <c r="G11" s="6"/>
    </row>
    <row r="12" customFormat="false" ht="13.5" hidden="false" customHeight="true" outlineLevel="0" collapsed="false">
      <c r="A12" s="0" t="s">
        <v>16</v>
      </c>
      <c r="C12" s="6" t="n">
        <v>1018</v>
      </c>
      <c r="E12" s="4" t="s">
        <v>17</v>
      </c>
      <c r="G12" s="6" t="n">
        <v>3890</v>
      </c>
    </row>
    <row r="13" customFormat="false" ht="13.5" hidden="false" customHeight="true" outlineLevel="0" collapsed="false">
      <c r="A13" s="4" t="s">
        <v>11</v>
      </c>
      <c r="C13" s="7" t="n">
        <v>77</v>
      </c>
      <c r="E13" s="4" t="s">
        <v>18</v>
      </c>
      <c r="G13" s="6" t="n">
        <v>1425</v>
      </c>
    </row>
    <row r="14" customFormat="false" ht="13.5" hidden="false" customHeight="true" outlineLevel="0" collapsed="false">
      <c r="A14" s="8" t="s">
        <v>19</v>
      </c>
      <c r="B14" s="8"/>
      <c r="C14" s="9" t="n">
        <f aca="false">SUM(C12:C13)</f>
        <v>1095</v>
      </c>
      <c r="E14" s="4" t="s">
        <v>20</v>
      </c>
      <c r="G14" s="6" t="n">
        <v>2254</v>
      </c>
    </row>
    <row r="15" customFormat="false" ht="13.5" hidden="false" customHeight="true" outlineLevel="0" collapsed="false">
      <c r="A15" s="4"/>
      <c r="B15" s="4"/>
      <c r="C15" s="6"/>
      <c r="E15" s="4" t="s">
        <v>11</v>
      </c>
      <c r="G15" s="7" t="n">
        <f aca="false">11880+2254-SUM(G12:G14)</f>
        <v>6565</v>
      </c>
    </row>
    <row r="16" customFormat="false" ht="13.5" hidden="false" customHeight="true" outlineLevel="0" collapsed="false">
      <c r="A16" s="5" t="s">
        <v>21</v>
      </c>
      <c r="C16" s="5"/>
      <c r="E16" s="8" t="s">
        <v>22</v>
      </c>
      <c r="F16" s="8"/>
      <c r="G16" s="9" t="n">
        <f aca="false">SUM(G12:G15)</f>
        <v>14134</v>
      </c>
    </row>
    <row r="17" customFormat="false" ht="13.5" hidden="false" customHeight="true" outlineLevel="0" collapsed="false">
      <c r="A17" s="4" t="s">
        <v>23</v>
      </c>
      <c r="C17" s="6" t="n">
        <v>2405</v>
      </c>
      <c r="G17" s="10"/>
    </row>
    <row r="18" customFormat="false" ht="13.5" hidden="false" customHeight="true" outlineLevel="0" collapsed="false">
      <c r="A18" s="4" t="s">
        <v>24</v>
      </c>
      <c r="C18" s="6" t="n">
        <v>1015</v>
      </c>
      <c r="E18" s="5" t="s">
        <v>25</v>
      </c>
      <c r="F18" s="5"/>
      <c r="G18" s="10"/>
    </row>
    <row r="19" customFormat="false" ht="13.5" hidden="false" customHeight="true" outlineLevel="0" collapsed="false">
      <c r="A19" s="4" t="s">
        <v>11</v>
      </c>
      <c r="C19" s="7" t="n">
        <f aca="false">9818-SUM(C17:C18)</f>
        <v>6398</v>
      </c>
      <c r="E19" s="0" t="s">
        <v>26</v>
      </c>
      <c r="G19" s="6" t="n">
        <v>1000</v>
      </c>
    </row>
    <row r="20" customFormat="false" ht="13.5" hidden="false" customHeight="true" outlineLevel="0" collapsed="false">
      <c r="A20" s="8" t="s">
        <v>27</v>
      </c>
      <c r="B20" s="8"/>
      <c r="C20" s="9" t="n">
        <f aca="false">SUM(C17:C19)</f>
        <v>9818</v>
      </c>
      <c r="E20" s="0" t="s">
        <v>11</v>
      </c>
      <c r="G20" s="7" t="n">
        <f aca="false">5334-SUM(G19)</f>
        <v>4334</v>
      </c>
    </row>
    <row r="21" customFormat="false" ht="13.5" hidden="false" customHeight="true" outlineLevel="0" collapsed="false">
      <c r="C21" s="10"/>
      <c r="E21" s="8" t="s">
        <v>28</v>
      </c>
      <c r="F21" s="8"/>
      <c r="G21" s="9" t="n">
        <f aca="false">SUM(G19:G20)</f>
        <v>5334</v>
      </c>
    </row>
    <row r="22" customFormat="false" ht="13.5" hidden="false" customHeight="true" outlineLevel="0" collapsed="false">
      <c r="A22" s="5" t="s">
        <v>29</v>
      </c>
      <c r="B22" s="5"/>
      <c r="C22" s="10"/>
      <c r="D22" s="4"/>
      <c r="G22" s="10"/>
    </row>
    <row r="23" customFormat="false" ht="13.5" hidden="false" customHeight="true" outlineLevel="0" collapsed="false">
      <c r="A23" s="4" t="s">
        <v>30</v>
      </c>
      <c r="C23" s="6" t="n">
        <v>49803</v>
      </c>
      <c r="D23" s="4"/>
      <c r="E23" s="5"/>
      <c r="G23" s="9"/>
    </row>
    <row r="24" customFormat="false" ht="13.5" hidden="false" customHeight="true" outlineLevel="0" collapsed="false">
      <c r="A24" s="4" t="s">
        <v>31</v>
      </c>
      <c r="C24" s="6" t="n">
        <v>37619</v>
      </c>
      <c r="D24" s="4"/>
      <c r="E24" s="8" t="s">
        <v>32</v>
      </c>
      <c r="F24" s="8"/>
      <c r="G24" s="9" t="n">
        <f aca="false">C9+C14+C20+C33+G9+G16+G21+G23</f>
        <v>202196</v>
      </c>
    </row>
    <row r="25" customFormat="false" ht="13.5" hidden="false" customHeight="true" outlineLevel="0" collapsed="false">
      <c r="A25" s="4" t="s">
        <v>33</v>
      </c>
      <c r="C25" s="6" t="n">
        <v>8297</v>
      </c>
      <c r="D25" s="4"/>
      <c r="E25" s="4"/>
      <c r="F25" s="4"/>
      <c r="G25" s="6"/>
    </row>
    <row r="26" customFormat="false" ht="13.5" hidden="false" customHeight="true" outlineLevel="0" collapsed="false">
      <c r="A26" s="4" t="s">
        <v>34</v>
      </c>
      <c r="C26" s="6" t="n">
        <v>6197</v>
      </c>
      <c r="D26" s="4"/>
      <c r="E26" s="5" t="s">
        <v>35</v>
      </c>
      <c r="F26" s="5"/>
      <c r="G26" s="9" t="n">
        <v>23429</v>
      </c>
    </row>
    <row r="27" customFormat="false" ht="13.5" hidden="false" customHeight="true" outlineLevel="0" collapsed="false">
      <c r="A27" s="4" t="s">
        <v>36</v>
      </c>
      <c r="C27" s="6" t="n">
        <v>4772</v>
      </c>
      <c r="D27" s="4"/>
      <c r="G27" s="10"/>
    </row>
    <row r="28" customFormat="false" ht="13.5" hidden="false" customHeight="true" outlineLevel="0" collapsed="false">
      <c r="A28" s="4" t="s">
        <v>37</v>
      </c>
      <c r="C28" s="6" t="n">
        <v>2394</v>
      </c>
      <c r="D28" s="4"/>
      <c r="E28" s="8" t="s">
        <v>38</v>
      </c>
      <c r="F28" s="8"/>
      <c r="G28" s="11" t="n">
        <f aca="false">G24+G26</f>
        <v>225625</v>
      </c>
    </row>
    <row r="29" customFormat="false" ht="13.5" hidden="false" customHeight="true" outlineLevel="0" collapsed="false">
      <c r="A29" s="4" t="s">
        <v>39</v>
      </c>
      <c r="C29" s="6" t="n">
        <v>2357</v>
      </c>
      <c r="D29" s="4"/>
    </row>
    <row r="30" customFormat="false" ht="13.5" hidden="false" customHeight="true" outlineLevel="0" collapsed="false">
      <c r="A30" s="0" t="s">
        <v>40</v>
      </c>
      <c r="C30" s="6" t="n">
        <v>2085</v>
      </c>
      <c r="D30" s="4"/>
    </row>
    <row r="31" customFormat="false" ht="13.5" hidden="false" customHeight="true" outlineLevel="0" collapsed="false">
      <c r="A31" s="4" t="s">
        <v>41</v>
      </c>
      <c r="C31" s="6" t="n">
        <v>2071</v>
      </c>
      <c r="D31" s="4"/>
      <c r="E31" s="8"/>
      <c r="F31" s="8"/>
      <c r="G31" s="12"/>
    </row>
    <row r="32" customFormat="false" ht="13.5" hidden="false" customHeight="true" outlineLevel="0" collapsed="false">
      <c r="A32" s="4" t="s">
        <v>11</v>
      </c>
      <c r="C32" s="7" t="n">
        <f aca="false">122953-SUM(C23:C31)-2137+'2002 8-21 compared to 9-13'!G101</f>
        <v>3041</v>
      </c>
      <c r="D32" s="4"/>
    </row>
    <row r="33" customFormat="false" ht="13.5" hidden="false" customHeight="true" outlineLevel="0" collapsed="false">
      <c r="A33" s="8" t="s">
        <v>42</v>
      </c>
      <c r="B33" s="8"/>
      <c r="C33" s="9" t="n">
        <f aca="false">SUM(C23:C32)</f>
        <v>118636</v>
      </c>
      <c r="D33" s="4"/>
    </row>
    <row r="34" customFormat="false" ht="13.5" hidden="false" customHeight="true" outlineLevel="0" collapsed="false">
      <c r="D34" s="4"/>
    </row>
    <row r="35" customFormat="false" ht="11.25" hidden="false" customHeight="true" outlineLevel="0" collapsed="false">
      <c r="D35" s="4"/>
    </row>
    <row r="36" customFormat="false" ht="11.25" hidden="false" customHeight="true" outlineLevel="0" collapsed="false">
      <c r="D36" s="4"/>
    </row>
    <row r="37" customFormat="false" ht="11.25" hidden="false" customHeight="true" outlineLevel="0" collapsed="false">
      <c r="D37" s="4"/>
    </row>
    <row r="38" customFormat="false" ht="17.25" hidden="false" customHeight="true" outlineLevel="0" collapsed="false">
      <c r="D38" s="4"/>
    </row>
    <row r="39" customFormat="false" ht="11.25" hidden="false" customHeight="true" outlineLevel="0" collapsed="false">
      <c r="A39" s="0" t="str">
        <f aca="true">CELL("filename")</f>
        <v>'file:///mnt/12tb/@roms/datasets/enron/EDRM Enron Email Data Set v2 XML/filtered-attachments/xls/2002_capital_slide.xls'#$Updated 2002 capital slide</v>
      </c>
      <c r="D39" s="4"/>
    </row>
    <row r="40" customFormat="false" ht="11.25" hidden="false" customHeight="true" outlineLevel="0" collapsed="false">
      <c r="D40" s="4"/>
    </row>
    <row r="41" customFormat="false" ht="11.25" hidden="false" customHeight="true" outlineLevel="0" collapsed="false">
      <c r="D41" s="4"/>
    </row>
    <row r="42" customFormat="false" ht="11.25" hidden="false" customHeight="true" outlineLevel="0" collapsed="false">
      <c r="A42" s="4"/>
      <c r="B42" s="4"/>
      <c r="C42" s="3"/>
      <c r="D42" s="4"/>
    </row>
    <row r="43" customFormat="false" ht="11.25" hidden="false" customHeight="true" outlineLevel="0" collapsed="false">
      <c r="D43" s="4"/>
    </row>
    <row r="44" customFormat="false" ht="11.25" hidden="false" customHeight="true" outlineLevel="0" collapsed="false">
      <c r="D44" s="4"/>
    </row>
    <row r="45" customFormat="false" ht="12" hidden="false" customHeight="true" outlineLevel="0" collapsed="false">
      <c r="D45" s="4"/>
    </row>
    <row r="46" customFormat="false" ht="11.25" hidden="false" customHeight="true" outlineLevel="0" collapsed="false">
      <c r="D46" s="4"/>
    </row>
    <row r="47" customFormat="false" ht="11.25" hidden="false" customHeight="true" outlineLevel="0" collapsed="false">
      <c r="D47" s="4"/>
    </row>
    <row r="48" customFormat="false" ht="11.25" hidden="false" customHeight="true" outlineLevel="0" collapsed="false">
      <c r="D48" s="4"/>
    </row>
    <row r="49" customFormat="false" ht="11.25" hidden="false" customHeight="true" outlineLevel="0" collapsed="false">
      <c r="D49" s="4"/>
    </row>
    <row r="50" customFormat="false" ht="11.25" hidden="false" customHeight="true" outlineLevel="0" collapsed="false">
      <c r="D50" s="4"/>
    </row>
    <row r="51" customFormat="false" ht="11.25" hidden="false" customHeight="true" outlineLevel="0" collapsed="false">
      <c r="D51" s="4"/>
    </row>
    <row r="52" customFormat="false" ht="11.25" hidden="false" customHeight="true" outlineLevel="0" collapsed="false">
      <c r="D52" s="4"/>
    </row>
    <row r="53" customFormat="false" ht="11.25" hidden="false" customHeight="true" outlineLevel="0" collapsed="false">
      <c r="D53" s="4"/>
    </row>
    <row r="54" customFormat="false" ht="11.25" hidden="false" customHeight="true" outlineLevel="0" collapsed="false">
      <c r="D54" s="4"/>
    </row>
    <row r="55" customFormat="false" ht="11.25" hidden="false" customHeight="true" outlineLevel="0" collapsed="false">
      <c r="A55" s="4"/>
      <c r="B55" s="4"/>
      <c r="C55" s="3"/>
      <c r="D55" s="4"/>
    </row>
    <row r="56" customFormat="false" ht="11.25" hidden="false" customHeight="true" outlineLevel="0" collapsed="false">
      <c r="A56" s="4"/>
      <c r="B56" s="4"/>
      <c r="C56" s="3"/>
      <c r="D56" s="4"/>
      <c r="G56" s="4"/>
    </row>
    <row r="57" customFormat="false" ht="11.25" hidden="false" customHeight="true" outlineLevel="0" collapsed="false">
      <c r="D57" s="4"/>
    </row>
    <row r="58" customFormat="false" ht="11.25" hidden="false" customHeight="true" outlineLevel="0" collapsed="false">
      <c r="D58" s="4"/>
    </row>
    <row r="59" customFormat="false" ht="12" hidden="false" customHeight="true" outlineLevel="0" collapsed="false">
      <c r="D59" s="4"/>
    </row>
    <row r="60" customFormat="false" ht="11.25" hidden="false" customHeight="true" outlineLevel="0" collapsed="false">
      <c r="D60" s="4"/>
    </row>
    <row r="61" customFormat="false" ht="11.25" hidden="false" customHeight="true" outlineLevel="0" collapsed="false"/>
    <row r="63" customFormat="false" ht="12.75" hidden="false" customHeight="false" outlineLevel="0" collapsed="false">
      <c r="C63" s="13"/>
    </row>
    <row r="65" customFormat="false" ht="12.75" hidden="false" customHeight="false" outlineLevel="0" collapsed="false">
      <c r="A65" s="5"/>
      <c r="B65" s="5"/>
    </row>
    <row r="69" customFormat="false" ht="12.75" hidden="false" customHeight="false" outlineLevel="0" collapsed="false">
      <c r="E69" s="14"/>
      <c r="F69" s="14"/>
      <c r="G69" s="14"/>
    </row>
    <row r="70" customFormat="false" ht="12.75" hidden="false" customHeight="false" outlineLevel="0" collapsed="false">
      <c r="C70" s="15"/>
    </row>
    <row r="71" customFormat="false" ht="12.75" hidden="false" customHeight="false" outlineLevel="0" collapsed="false">
      <c r="A71" s="16"/>
      <c r="B71" s="16"/>
      <c r="C71" s="13"/>
    </row>
    <row r="73" customFormat="false" ht="12.75" hidden="false" customHeight="false" outlineLevel="0" collapsed="false">
      <c r="A73" s="16"/>
      <c r="B73" s="16"/>
      <c r="C73" s="13"/>
    </row>
    <row r="74" customFormat="false" ht="12.75" hidden="false" customHeight="false" outlineLevel="0" collapsed="false">
      <c r="A74" s="14"/>
      <c r="B74" s="14"/>
      <c r="C74" s="14"/>
    </row>
    <row r="78" customFormat="false" ht="12.75" hidden="false" customHeight="false" outlineLevel="0" collapsed="false">
      <c r="D78" s="14"/>
    </row>
  </sheetData>
  <printOptions headings="false" gridLines="false" gridLinesSet="true" horizontalCentered="false" verticalCentered="false"/>
  <pageMargins left="0.747916666666667" right="0.747916666666667" top="0.579861111111111" bottom="0.609722222222222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0"/>
  <sheetViews>
    <sheetView showFormulas="false" showGridLines="true" showRowColHeaders="true" showZeros="true" rightToLeft="false" tabSelected="true" showOutlineSymbols="true" defaultGridColor="true" view="pageBreakPreview" topLeftCell="A20" colorId="64" zoomScale="100" zoomScaleNormal="100" zoomScalePageLayoutView="100" workbookViewId="0">
      <selection pane="topLeft" activeCell="I37" activeCellId="0" sqref="I37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17" width="24.85"/>
    <col collapsed="false" customWidth="true" hidden="false" outlineLevel="0" max="2" min="2" style="17" width="18.41"/>
    <col collapsed="false" customWidth="true" hidden="false" outlineLevel="0" max="3" min="3" style="17" width="2.99"/>
    <col collapsed="false" customWidth="true" hidden="true" outlineLevel="0" max="4" min="4" style="17" width="26.84"/>
    <col collapsed="false" customWidth="true" hidden="true" outlineLevel="0" max="5" min="5" style="17" width="18.41"/>
    <col collapsed="false" customWidth="true" hidden="true" outlineLevel="0" max="6" min="6" style="17" width="2.84"/>
    <col collapsed="false" customWidth="true" hidden="false" outlineLevel="0" max="7" min="7" style="17" width="18.41"/>
    <col collapsed="false" customWidth="true" hidden="false" outlineLevel="0" max="8" min="8" style="17" width="8.56"/>
    <col collapsed="false" customWidth="true" hidden="false" outlineLevel="0" max="9" min="9" style="17" width="22.56"/>
    <col collapsed="false" customWidth="false" hidden="false" outlineLevel="0" max="257" min="10" style="17" width="7.99"/>
  </cols>
  <sheetData>
    <row r="1" customFormat="false" ht="33.75" hidden="false" customHeight="false" outlineLevel="0" collapsed="false">
      <c r="A1" s="18"/>
      <c r="B1" s="19" t="s">
        <v>43</v>
      </c>
      <c r="E1" s="19" t="s">
        <v>44</v>
      </c>
      <c r="G1" s="19" t="s">
        <v>45</v>
      </c>
      <c r="H1" s="19" t="s">
        <v>46</v>
      </c>
    </row>
    <row r="2" customFormat="false" ht="11.25" hidden="false" customHeight="false" outlineLevel="0" collapsed="false">
      <c r="A2" s="18"/>
      <c r="B2" s="19" t="s">
        <v>47</v>
      </c>
      <c r="E2" s="19"/>
      <c r="G2" s="19" t="s">
        <v>48</v>
      </c>
      <c r="H2" s="19"/>
    </row>
    <row r="3" customFormat="false" ht="11.25" hidden="false" customHeight="false" outlineLevel="0" collapsed="false">
      <c r="B3" s="20" t="n">
        <v>2002</v>
      </c>
      <c r="E3" s="20" t="n">
        <v>2002</v>
      </c>
      <c r="G3" s="20" t="n">
        <v>2002</v>
      </c>
      <c r="H3" s="21"/>
    </row>
    <row r="5" customFormat="false" ht="11.25" hidden="false" customHeight="false" outlineLevel="0" collapsed="false">
      <c r="A5" s="17" t="s">
        <v>49</v>
      </c>
      <c r="B5" s="22" t="n">
        <v>21673</v>
      </c>
      <c r="D5" s="17" t="s">
        <v>49</v>
      </c>
      <c r="E5" s="23" t="n">
        <f aca="false">28295-5494-1549+3866</f>
        <v>25118</v>
      </c>
      <c r="G5" s="22" t="n">
        <f aca="false">23158-5494+3433+457</f>
        <v>21554</v>
      </c>
      <c r="H5" s="22" t="n">
        <f aca="false">G5-B5</f>
        <v>-119</v>
      </c>
    </row>
    <row r="6" customFormat="false" ht="11.25" hidden="false" customHeight="false" outlineLevel="0" collapsed="false">
      <c r="A6" s="17" t="s">
        <v>9</v>
      </c>
      <c r="B6" s="24" t="n">
        <v>5494</v>
      </c>
      <c r="C6" s="25"/>
      <c r="E6" s="24" t="n">
        <v>5494</v>
      </c>
      <c r="F6" s="26"/>
      <c r="G6" s="24" t="n">
        <v>5494</v>
      </c>
      <c r="H6" s="22" t="n">
        <f aca="false">G6-B6</f>
        <v>0</v>
      </c>
    </row>
    <row r="7" customFormat="false" ht="11.25" hidden="false" customHeight="false" outlineLevel="0" collapsed="false">
      <c r="A7" s="17" t="s">
        <v>21</v>
      </c>
      <c r="B7" s="22" t="n">
        <v>10530</v>
      </c>
      <c r="D7" s="17" t="s">
        <v>21</v>
      </c>
      <c r="E7" s="22" t="n">
        <f aca="false">10618-204</f>
        <v>10414</v>
      </c>
      <c r="G7" s="22" t="n">
        <v>9610</v>
      </c>
      <c r="H7" s="22" t="n">
        <f aca="false">G7-B7</f>
        <v>-920</v>
      </c>
    </row>
    <row r="8" customFormat="false" ht="25.5" hidden="false" customHeight="true" outlineLevel="0" collapsed="false">
      <c r="A8" s="17" t="s">
        <v>29</v>
      </c>
      <c r="B8" s="22" t="n">
        <f aca="false">111075-8097-3000-2000-6000</f>
        <v>91978</v>
      </c>
      <c r="D8" s="17" t="s">
        <v>29</v>
      </c>
      <c r="E8" s="22" t="n">
        <f aca="false">109464-6000-4720+1400</f>
        <v>100144</v>
      </c>
      <c r="G8" s="22" t="n">
        <f aca="false">122768-8297-3000-1435-6000-2000</f>
        <v>102036</v>
      </c>
      <c r="H8" s="22" t="n">
        <f aca="false">G8-B8</f>
        <v>10058</v>
      </c>
      <c r="I8" s="27" t="s">
        <v>50</v>
      </c>
      <c r="J8" s="28"/>
    </row>
    <row r="9" customFormat="false" ht="11.25" hidden="false" customHeight="false" outlineLevel="0" collapsed="false">
      <c r="A9" s="17" t="s">
        <v>2</v>
      </c>
      <c r="B9" s="22" t="n">
        <f aca="false">9852+452</f>
        <v>10304</v>
      </c>
      <c r="D9" s="17" t="s">
        <v>2</v>
      </c>
      <c r="E9" s="24" t="n">
        <f aca="false">24550+412-4042-5502</f>
        <v>15418</v>
      </c>
      <c r="G9" s="22" t="n">
        <v>9388</v>
      </c>
      <c r="H9" s="22" t="n">
        <f aca="false">G9-B9</f>
        <v>-916</v>
      </c>
    </row>
    <row r="10" customFormat="false" ht="11.25" hidden="false" customHeight="false" outlineLevel="0" collapsed="false">
      <c r="A10" s="17" t="s">
        <v>15</v>
      </c>
      <c r="B10" s="22" t="n">
        <f aca="false">10591-4094-2030-1000-3467</f>
        <v>0</v>
      </c>
      <c r="D10" s="17" t="s">
        <v>15</v>
      </c>
      <c r="E10" s="24" t="n">
        <v>0</v>
      </c>
      <c r="G10" s="22" t="n">
        <f aca="false">10591-4094-2030-1000-3467</f>
        <v>0</v>
      </c>
      <c r="H10" s="22" t="n">
        <f aca="false">G10-B10</f>
        <v>0</v>
      </c>
    </row>
    <row r="11" customFormat="false" ht="11.25" hidden="false" customHeight="false" outlineLevel="0" collapsed="false">
      <c r="A11" s="17" t="s">
        <v>51</v>
      </c>
      <c r="B11" s="22" t="n">
        <v>60</v>
      </c>
      <c r="D11" s="17" t="s">
        <v>51</v>
      </c>
      <c r="E11" s="22" t="n">
        <v>271</v>
      </c>
      <c r="G11" s="22" t="n">
        <v>60</v>
      </c>
      <c r="H11" s="22" t="n">
        <f aca="false">G11-B11</f>
        <v>0</v>
      </c>
    </row>
    <row r="12" customFormat="false" ht="11.25" hidden="false" customHeight="false" outlineLevel="0" collapsed="false">
      <c r="A12" s="17" t="s">
        <v>52</v>
      </c>
      <c r="B12" s="22" t="n">
        <v>2954</v>
      </c>
      <c r="D12" s="17" t="s">
        <v>52</v>
      </c>
      <c r="E12" s="24" t="n">
        <f aca="false">3667</f>
        <v>3667</v>
      </c>
      <c r="G12" s="22" t="n">
        <v>2699</v>
      </c>
      <c r="H12" s="22" t="n">
        <f aca="false">G12-B12</f>
        <v>-255</v>
      </c>
    </row>
    <row r="13" customFormat="false" ht="11.25" hidden="false" customHeight="false" outlineLevel="0" collapsed="false">
      <c r="A13" s="17" t="s">
        <v>53</v>
      </c>
      <c r="B13" s="22" t="n">
        <v>5703</v>
      </c>
      <c r="D13" s="17" t="s">
        <v>53</v>
      </c>
      <c r="E13" s="24" t="n">
        <f aca="false">18645-12429</f>
        <v>6216</v>
      </c>
      <c r="F13" s="29"/>
      <c r="G13" s="22" t="n">
        <f aca="false">6575-115</f>
        <v>6460</v>
      </c>
      <c r="H13" s="22" t="n">
        <f aca="false">G13-B13</f>
        <v>757</v>
      </c>
      <c r="I13" s="30"/>
      <c r="J13" s="18"/>
    </row>
    <row r="14" customFormat="false" ht="22.5" hidden="false" customHeight="true" outlineLevel="0" collapsed="false">
      <c r="A14" s="17" t="s">
        <v>54</v>
      </c>
      <c r="B14" s="31" t="n">
        <v>6000</v>
      </c>
      <c r="C14" s="32"/>
      <c r="D14" s="32" t="s">
        <v>55</v>
      </c>
      <c r="E14" s="31" t="n">
        <v>6000</v>
      </c>
      <c r="G14" s="31" t="n">
        <v>6000</v>
      </c>
      <c r="H14" s="22" t="n">
        <f aca="false">G14-B14</f>
        <v>0</v>
      </c>
    </row>
    <row r="15" customFormat="false" ht="11.25" hidden="false" customHeight="false" outlineLevel="0" collapsed="false">
      <c r="A15" s="33" t="s">
        <v>56</v>
      </c>
      <c r="B15" s="34" t="n">
        <f aca="false">B16-SUM(B5:B14)</f>
        <v>6468</v>
      </c>
      <c r="E15" s="35" t="n">
        <f aca="false">E16-SUM(E5:E14)</f>
        <v>-11578</v>
      </c>
      <c r="G15" s="34" t="n">
        <f aca="false">G16-SUM(G5:G14)</f>
        <v>-2137</v>
      </c>
      <c r="H15" s="34" t="n">
        <f aca="false">G15-B15</f>
        <v>-8605</v>
      </c>
    </row>
    <row r="16" customFormat="false" ht="11.25" hidden="false" customHeight="false" outlineLevel="0" collapsed="false">
      <c r="A16" s="36" t="s">
        <v>57</v>
      </c>
      <c r="B16" s="37" t="n">
        <v>161164</v>
      </c>
      <c r="D16" s="36" t="s">
        <v>58</v>
      </c>
      <c r="E16" s="37" t="n">
        <v>161164</v>
      </c>
      <c r="G16" s="37" t="n">
        <v>161164</v>
      </c>
    </row>
    <row r="19" customFormat="false" ht="11.25" hidden="false" customHeight="false" outlineLevel="0" collapsed="false">
      <c r="A19" s="17" t="s">
        <v>59</v>
      </c>
      <c r="B19" s="24" t="n">
        <v>3603</v>
      </c>
      <c r="C19" s="25"/>
      <c r="D19" s="17" t="s">
        <v>60</v>
      </c>
      <c r="E19" s="24" t="n">
        <v>3602</v>
      </c>
      <c r="G19" s="24" t="n">
        <f aca="false">536+4172</f>
        <v>4708</v>
      </c>
      <c r="H19" s="22" t="n">
        <f aca="false">G19-B19</f>
        <v>1105</v>
      </c>
    </row>
    <row r="20" customFormat="false" ht="11.25" hidden="false" customHeight="false" outlineLevel="0" collapsed="false">
      <c r="A20" s="26" t="s">
        <v>61</v>
      </c>
      <c r="B20" s="24" t="n">
        <v>4802</v>
      </c>
      <c r="C20" s="25"/>
      <c r="D20" s="17" t="s">
        <v>62</v>
      </c>
      <c r="E20" s="24" t="n">
        <v>1877</v>
      </c>
      <c r="F20" s="26"/>
      <c r="G20" s="24" t="n">
        <v>4774</v>
      </c>
      <c r="H20" s="22" t="n">
        <f aca="false">G20-B20</f>
        <v>-28</v>
      </c>
    </row>
    <row r="21" customFormat="false" ht="11.25" hidden="false" customHeight="false" outlineLevel="0" collapsed="false">
      <c r="A21" s="17" t="s">
        <v>63</v>
      </c>
      <c r="B21" s="24" t="n">
        <f aca="false">2095</f>
        <v>2095</v>
      </c>
      <c r="C21" s="25"/>
      <c r="E21" s="24" t="n">
        <f aca="false">'[1]2002 other projs number order'!D13*G5*H5</f>
        <v>-2538635508500</v>
      </c>
      <c r="F21" s="26"/>
      <c r="G21" s="24" t="n">
        <f aca="false">2082+2254</f>
        <v>4336</v>
      </c>
      <c r="H21" s="22" t="n">
        <f aca="false">G21-B21</f>
        <v>2241</v>
      </c>
    </row>
    <row r="22" customFormat="false" ht="11.25" hidden="false" customHeight="false" outlineLevel="0" collapsed="false">
      <c r="A22" s="18" t="s">
        <v>64</v>
      </c>
      <c r="B22" s="38" t="n">
        <f aca="false">16943+122</f>
        <v>17065</v>
      </c>
      <c r="C22" s="30"/>
      <c r="D22" s="30"/>
      <c r="E22" s="24" t="n">
        <f aca="false">10172-1877-1000+4042+5502</f>
        <v>16839</v>
      </c>
      <c r="F22" s="18"/>
      <c r="G22" s="38" t="n">
        <f aca="false">1634+4610+10682+115</f>
        <v>17041</v>
      </c>
      <c r="H22" s="34" t="n">
        <f aca="false">G22-B22</f>
        <v>-24</v>
      </c>
    </row>
    <row r="23" customFormat="false" ht="11.25" hidden="false" customHeight="false" outlineLevel="0" collapsed="false">
      <c r="A23" s="39" t="s">
        <v>65</v>
      </c>
      <c r="B23" s="40" t="n">
        <f aca="false">SUM(B19:B22)</f>
        <v>27565</v>
      </c>
      <c r="C23" s="29"/>
      <c r="D23" s="39"/>
      <c r="E23" s="40" t="n">
        <f aca="false">SUM(E19:E22)</f>
        <v>-2538635486182</v>
      </c>
      <c r="F23" s="30"/>
      <c r="G23" s="40" t="n">
        <f aca="false">SUM(G19:G22)</f>
        <v>30859</v>
      </c>
      <c r="H23" s="22" t="n">
        <f aca="false">G23-B23</f>
        <v>3294</v>
      </c>
    </row>
    <row r="24" customFormat="false" ht="11.25" hidden="false" customHeight="false" outlineLevel="0" collapsed="false">
      <c r="H24" s="26"/>
    </row>
    <row r="25" customFormat="false" ht="11.25" hidden="false" customHeight="false" outlineLevel="0" collapsed="false">
      <c r="A25" s="26" t="s">
        <v>66</v>
      </c>
      <c r="B25" s="22" t="n">
        <v>718</v>
      </c>
      <c r="G25" s="22" t="n">
        <v>722</v>
      </c>
      <c r="H25" s="22" t="n">
        <f aca="false">G25-B25</f>
        <v>4</v>
      </c>
    </row>
    <row r="26" customFormat="false" ht="11.25" hidden="false" customHeight="false" outlineLevel="0" collapsed="false">
      <c r="A26" s="26" t="s">
        <v>67</v>
      </c>
      <c r="B26" s="22" t="n">
        <v>2984</v>
      </c>
      <c r="E26" s="22" t="n">
        <v>1996</v>
      </c>
      <c r="G26" s="22" t="n">
        <v>1958</v>
      </c>
      <c r="H26" s="22" t="n">
        <f aca="false">G26-B26</f>
        <v>-1026</v>
      </c>
    </row>
    <row r="27" customFormat="false" ht="11.25" hidden="false" customHeight="false" outlineLevel="0" collapsed="false">
      <c r="A27" s="17" t="s">
        <v>68</v>
      </c>
      <c r="B27" s="34" t="n">
        <f aca="false">8097+2000</f>
        <v>10097</v>
      </c>
      <c r="C27" s="25"/>
      <c r="E27" s="22" t="n">
        <f aca="false">8097+3602</f>
        <v>11699</v>
      </c>
      <c r="F27" s="26"/>
      <c r="G27" s="34" t="n">
        <f aca="false">8297+1435</f>
        <v>9732</v>
      </c>
      <c r="H27" s="34" t="n">
        <f aca="false">G27-B27</f>
        <v>-365</v>
      </c>
    </row>
    <row r="28" customFormat="false" ht="11.25" hidden="false" customHeight="false" outlineLevel="0" collapsed="false">
      <c r="A28" s="39" t="s">
        <v>69</v>
      </c>
      <c r="B28" s="40" t="n">
        <f aca="false">SUM(B25:B27)</f>
        <v>13799</v>
      </c>
      <c r="C28" s="29"/>
      <c r="D28" s="39" t="s">
        <v>70</v>
      </c>
      <c r="E28" s="40" t="n">
        <f aca="false">SUM(E26:E27)</f>
        <v>13695</v>
      </c>
      <c r="F28" s="30"/>
      <c r="G28" s="40" t="n">
        <f aca="false">SUM(G25:G27)</f>
        <v>12412</v>
      </c>
      <c r="H28" s="22" t="n">
        <f aca="false">G28-B28</f>
        <v>-1387</v>
      </c>
    </row>
    <row r="30" customFormat="false" ht="11.25" hidden="false" customHeight="false" outlineLevel="0" collapsed="false">
      <c r="A30" s="36" t="s">
        <v>71</v>
      </c>
      <c r="B30" s="37" t="n">
        <f aca="false">B23+B28</f>
        <v>41364</v>
      </c>
      <c r="C30" s="25"/>
      <c r="D30" s="36"/>
      <c r="E30" s="37" t="n">
        <f aca="false">E23+E28</f>
        <v>-2538635472487</v>
      </c>
      <c r="G30" s="37" t="n">
        <f aca="false">G23+G28</f>
        <v>43271</v>
      </c>
      <c r="H30" s="34" t="n">
        <f aca="false">G30-B30</f>
        <v>1907</v>
      </c>
    </row>
    <row r="31" customFormat="false" ht="11.25" hidden="false" customHeight="false" outlineLevel="0" collapsed="false">
      <c r="H31" s="22" t="n">
        <f aca="false">G31-B31</f>
        <v>0</v>
      </c>
    </row>
    <row r="32" customFormat="false" ht="13.5" hidden="false" customHeight="true" outlineLevel="0" collapsed="false">
      <c r="A32" s="36" t="s">
        <v>72</v>
      </c>
      <c r="B32" s="37" t="n">
        <f aca="false">B16+B30</f>
        <v>202528</v>
      </c>
      <c r="D32" s="36" t="s">
        <v>73</v>
      </c>
      <c r="E32" s="37" t="n">
        <f aca="false">E16+E30</f>
        <v>-2538635311323</v>
      </c>
      <c r="G32" s="37" t="n">
        <f aca="false">G16+G30</f>
        <v>204435</v>
      </c>
    </row>
    <row r="33" customFormat="false" ht="12.75" hidden="false" customHeight="true" outlineLevel="0" collapsed="false"/>
    <row r="34" customFormat="false" ht="11.25" hidden="false" customHeight="false" outlineLevel="0" collapsed="false">
      <c r="A34" s="26" t="s">
        <v>35</v>
      </c>
      <c r="B34" s="34" t="n">
        <v>21797</v>
      </c>
      <c r="G34" s="34" t="n">
        <v>23429</v>
      </c>
    </row>
    <row r="35" customFormat="false" ht="11.25" hidden="false" customHeight="false" outlineLevel="0" collapsed="false">
      <c r="A35" s="41" t="s">
        <v>74</v>
      </c>
      <c r="B35" s="22" t="n">
        <f aca="false">SUM(B32:B34)</f>
        <v>224325</v>
      </c>
      <c r="G35" s="31" t="n">
        <f aca="false">SUM(G32:G34)</f>
        <v>227864</v>
      </c>
    </row>
    <row r="36" customFormat="false" ht="11.25" hidden="false" customHeight="false" outlineLevel="0" collapsed="false">
      <c r="A36" s="25"/>
      <c r="B36" s="22"/>
      <c r="E36" s="22"/>
      <c r="G36" s="22"/>
      <c r="H36" s="26"/>
    </row>
    <row r="37" customFormat="false" ht="11.25" hidden="false" customHeight="false" outlineLevel="0" collapsed="false">
      <c r="A37" s="26" t="s">
        <v>75</v>
      </c>
      <c r="B37" s="22" t="n">
        <f aca="false">23429-21797</f>
        <v>1632</v>
      </c>
      <c r="G37" s="22"/>
    </row>
    <row r="38" customFormat="false" ht="11.25" hidden="false" customHeight="false" outlineLevel="0" collapsed="false">
      <c r="A38" s="26" t="s">
        <v>76</v>
      </c>
      <c r="B38" s="22" t="n">
        <v>2241</v>
      </c>
      <c r="C38" s="42" t="s">
        <v>77</v>
      </c>
      <c r="G38" s="22"/>
    </row>
    <row r="39" customFormat="false" ht="11.25" hidden="false" customHeight="false" outlineLevel="0" collapsed="false">
      <c r="A39" s="26" t="s">
        <v>78</v>
      </c>
      <c r="B39" s="22" t="n">
        <v>-1026</v>
      </c>
      <c r="C39" s="42" t="s">
        <v>79</v>
      </c>
      <c r="G39" s="22"/>
    </row>
    <row r="40" customFormat="false" ht="11.25" hidden="false" customHeight="false" outlineLevel="0" collapsed="false">
      <c r="A40" s="26" t="s">
        <v>80</v>
      </c>
      <c r="B40" s="22" t="n">
        <v>1105</v>
      </c>
      <c r="C40" s="42" t="s">
        <v>81</v>
      </c>
      <c r="G40" s="22"/>
    </row>
    <row r="41" customFormat="false" ht="11.25" hidden="false" customHeight="false" outlineLevel="0" collapsed="false">
      <c r="A41" s="26" t="s">
        <v>82</v>
      </c>
      <c r="B41" s="22" t="n">
        <v>-365</v>
      </c>
      <c r="G41" s="22"/>
    </row>
    <row r="42" customFormat="false" ht="11.25" hidden="false" customHeight="false" outlineLevel="0" collapsed="false">
      <c r="A42" s="26" t="s">
        <v>83</v>
      </c>
      <c r="B42" s="22" t="n">
        <v>-48</v>
      </c>
      <c r="G42" s="22"/>
    </row>
    <row r="43" customFormat="false" ht="11.25" hidden="false" customHeight="false" outlineLevel="0" collapsed="false">
      <c r="A43" s="41" t="s">
        <v>74</v>
      </c>
      <c r="B43" s="22" t="n">
        <f aca="false">SUM(B37:B42)</f>
        <v>3539</v>
      </c>
      <c r="G43" s="22"/>
    </row>
    <row r="44" customFormat="false" ht="11.25" hidden="false" customHeight="false" outlineLevel="0" collapsed="false">
      <c r="A44" s="41"/>
      <c r="B44" s="22"/>
      <c r="G44" s="22"/>
    </row>
    <row r="45" customFormat="false" ht="11.25" hidden="false" customHeight="false" outlineLevel="0" collapsed="false">
      <c r="A45" s="43" t="s">
        <v>84</v>
      </c>
      <c r="B45" s="22" t="n">
        <v>-60</v>
      </c>
      <c r="G45" s="22" t="n">
        <v>-60</v>
      </c>
    </row>
    <row r="46" customFormat="false" ht="11.25" hidden="false" customHeight="false" outlineLevel="0" collapsed="false">
      <c r="B46" s="22"/>
      <c r="G46" s="22"/>
    </row>
    <row r="47" customFormat="false" ht="12" hidden="false" customHeight="false" outlineLevel="0" collapsed="false">
      <c r="A47" s="44" t="s">
        <v>85</v>
      </c>
      <c r="B47" s="45" t="n">
        <f aca="false">B35+B43+B45</f>
        <v>227804</v>
      </c>
      <c r="G47" s="45" t="n">
        <f aca="false">G35+G45</f>
        <v>227804</v>
      </c>
    </row>
    <row r="48" customFormat="false" ht="13.5" hidden="false" customHeight="true" outlineLevel="0" collapsed="false">
      <c r="B48" s="22"/>
      <c r="G48" s="22"/>
    </row>
    <row r="49" customFormat="false" ht="11.25" hidden="false" customHeight="false" outlineLevel="0" collapsed="false">
      <c r="A49" s="26" t="s">
        <v>86</v>
      </c>
      <c r="B49" s="22"/>
    </row>
    <row r="50" customFormat="false" ht="8.25" hidden="false" customHeight="true" outlineLevel="0" collapsed="false">
      <c r="B50" s="22"/>
    </row>
    <row r="51" customFormat="false" ht="11.25" hidden="false" customHeight="true" outlineLevel="0" collapsed="false">
      <c r="A51" s="42" t="s">
        <v>87</v>
      </c>
      <c r="B51" s="22"/>
    </row>
    <row r="52" customFormat="false" ht="24.75" hidden="false" customHeight="true" outlineLevel="0" collapsed="false">
      <c r="A52" s="46" t="s">
        <v>88</v>
      </c>
      <c r="B52" s="46"/>
      <c r="C52" s="46"/>
      <c r="D52" s="46"/>
      <c r="E52" s="46"/>
      <c r="F52" s="46"/>
      <c r="G52" s="46"/>
      <c r="H52" s="46"/>
    </row>
    <row r="53" customFormat="false" ht="11.25" hidden="false" customHeight="true" outlineLevel="0" collapsed="false">
      <c r="A53" s="42" t="s">
        <v>89</v>
      </c>
      <c r="B53" s="47"/>
      <c r="C53" s="47"/>
      <c r="D53" s="47"/>
      <c r="E53" s="47"/>
      <c r="F53" s="47"/>
      <c r="G53" s="47"/>
    </row>
    <row r="54" customFormat="false" ht="11.25" hidden="false" customHeight="false" outlineLevel="0" collapsed="false">
      <c r="B54" s="47"/>
      <c r="C54" s="47"/>
      <c r="D54" s="47"/>
      <c r="E54" s="47"/>
      <c r="F54" s="47"/>
      <c r="G54" s="47"/>
    </row>
    <row r="55" customFormat="false" ht="11.25" hidden="false" customHeight="false" outlineLevel="0" collapsed="false">
      <c r="B55" s="47"/>
      <c r="C55" s="47"/>
      <c r="D55" s="47"/>
      <c r="E55" s="47"/>
      <c r="F55" s="47"/>
      <c r="G55" s="47"/>
    </row>
    <row r="56" customFormat="false" ht="12" hidden="false" customHeight="false" outlineLevel="0" collapsed="false">
      <c r="A56" s="48" t="s">
        <v>90</v>
      </c>
      <c r="B56" s="49" t="s">
        <v>91</v>
      </c>
      <c r="C56" s="47"/>
      <c r="D56" s="47"/>
      <c r="E56" s="47"/>
      <c r="F56" s="47"/>
      <c r="G56" s="49" t="s">
        <v>92</v>
      </c>
      <c r="J56" s="50" t="s">
        <v>93</v>
      </c>
    </row>
    <row r="57" customFormat="false" ht="11.25" hidden="false" customHeight="false" outlineLevel="0" collapsed="false">
      <c r="A57" s="26" t="s">
        <v>94</v>
      </c>
      <c r="B57" s="47" t="n">
        <f aca="false">K63</f>
        <v>27849</v>
      </c>
      <c r="C57" s="47"/>
      <c r="D57" s="47"/>
      <c r="E57" s="47"/>
      <c r="F57" s="47"/>
      <c r="G57" s="47" t="n">
        <v>27048</v>
      </c>
      <c r="J57" s="26" t="s">
        <v>95</v>
      </c>
      <c r="K57" s="17" t="n">
        <v>1333</v>
      </c>
    </row>
    <row r="58" customFormat="false" ht="11.25" hidden="false" customHeight="false" outlineLevel="0" collapsed="false">
      <c r="A58" s="26" t="s">
        <v>21</v>
      </c>
      <c r="B58" s="47" t="n">
        <v>9878</v>
      </c>
      <c r="C58" s="47"/>
      <c r="D58" s="47"/>
      <c r="E58" s="47"/>
      <c r="F58" s="47"/>
      <c r="G58" s="47" t="n">
        <v>9610</v>
      </c>
      <c r="J58" s="26" t="s">
        <v>96</v>
      </c>
      <c r="K58" s="17" t="n">
        <v>1471</v>
      </c>
    </row>
    <row r="59" customFormat="false" ht="11.25" hidden="false" customHeight="false" outlineLevel="0" collapsed="false">
      <c r="A59" s="26" t="s">
        <v>29</v>
      </c>
      <c r="B59" s="47" t="n">
        <v>86496</v>
      </c>
      <c r="C59" s="47"/>
      <c r="D59" s="47"/>
      <c r="E59" s="47"/>
      <c r="F59" s="47"/>
      <c r="G59" s="47" t="n">
        <v>112359</v>
      </c>
      <c r="J59" s="26" t="s">
        <v>97</v>
      </c>
      <c r="K59" s="17" t="n">
        <v>3244</v>
      </c>
    </row>
    <row r="60" customFormat="false" ht="11.25" hidden="false" customHeight="false" outlineLevel="0" collapsed="false">
      <c r="A60" s="26" t="s">
        <v>2</v>
      </c>
      <c r="B60" s="47" t="n">
        <v>20839</v>
      </c>
      <c r="C60" s="47"/>
      <c r="D60" s="47"/>
      <c r="E60" s="47"/>
      <c r="F60" s="47"/>
      <c r="G60" s="47" t="n">
        <v>19120</v>
      </c>
      <c r="J60" s="26" t="s">
        <v>98</v>
      </c>
      <c r="K60" s="17" t="n">
        <v>6195</v>
      </c>
    </row>
    <row r="61" customFormat="false" ht="11.25" hidden="false" customHeight="false" outlineLevel="0" collapsed="false">
      <c r="A61" s="26" t="s">
        <v>15</v>
      </c>
      <c r="B61" s="47" t="n">
        <v>3758</v>
      </c>
      <c r="C61" s="47"/>
      <c r="D61" s="47"/>
      <c r="E61" s="47"/>
      <c r="F61" s="47"/>
      <c r="G61" s="47" t="n">
        <v>29327</v>
      </c>
      <c r="J61" s="26" t="s">
        <v>99</v>
      </c>
      <c r="K61" s="17" t="n">
        <v>15606</v>
      </c>
    </row>
    <row r="62" customFormat="false" ht="11.25" hidden="false" customHeight="false" outlineLevel="0" collapsed="false">
      <c r="A62" s="26" t="s">
        <v>51</v>
      </c>
      <c r="B62" s="47" t="n">
        <v>271</v>
      </c>
      <c r="C62" s="47"/>
      <c r="D62" s="47"/>
      <c r="E62" s="47"/>
      <c r="F62" s="47"/>
      <c r="G62" s="47" t="n">
        <v>60</v>
      </c>
      <c r="J62" s="26"/>
      <c r="K62" s="21"/>
    </row>
    <row r="63" customFormat="false" ht="11.25" hidden="false" customHeight="false" outlineLevel="0" collapsed="false">
      <c r="A63" s="26" t="s">
        <v>100</v>
      </c>
      <c r="B63" s="51" t="n">
        <v>14</v>
      </c>
      <c r="C63" s="47"/>
      <c r="D63" s="47"/>
      <c r="E63" s="47"/>
      <c r="F63" s="47"/>
      <c r="G63" s="51" t="n">
        <v>14</v>
      </c>
      <c r="K63" s="32" t="n">
        <f aca="false">SUM(K57:K62)</f>
        <v>27849</v>
      </c>
    </row>
    <row r="64" customFormat="false" ht="11.25" hidden="false" customHeight="false" outlineLevel="0" collapsed="false">
      <c r="A64" s="26" t="s">
        <v>101</v>
      </c>
      <c r="B64" s="47" t="n">
        <f aca="false">SUM(B57:B63)</f>
        <v>149105</v>
      </c>
      <c r="C64" s="47"/>
      <c r="D64" s="47"/>
      <c r="E64" s="47"/>
      <c r="F64" s="47"/>
      <c r="G64" s="47" t="n">
        <f aca="false">SUM(G57:G63)</f>
        <v>197538</v>
      </c>
    </row>
    <row r="65" customFormat="false" ht="11.25" hidden="false" customHeight="false" outlineLevel="0" collapsed="false">
      <c r="B65" s="47"/>
      <c r="C65" s="47"/>
      <c r="D65" s="47"/>
      <c r="E65" s="47"/>
      <c r="F65" s="47"/>
      <c r="G65" s="47"/>
    </row>
    <row r="66" customFormat="false" ht="11.25" hidden="false" customHeight="false" outlineLevel="0" collapsed="false">
      <c r="A66" s="26" t="s">
        <v>52</v>
      </c>
      <c r="B66" s="47" t="n">
        <v>1586</v>
      </c>
      <c r="C66" s="47"/>
      <c r="D66" s="47"/>
      <c r="E66" s="47"/>
      <c r="F66" s="47"/>
      <c r="G66" s="47" t="n">
        <v>4657</v>
      </c>
    </row>
    <row r="67" customFormat="false" ht="11.25" hidden="false" customHeight="false" outlineLevel="0" collapsed="false">
      <c r="A67" s="26" t="s">
        <v>53</v>
      </c>
      <c r="B67" s="47" t="n">
        <v>5136</v>
      </c>
      <c r="C67" s="47"/>
      <c r="D67" s="47"/>
      <c r="E67" s="47"/>
      <c r="F67" s="47"/>
      <c r="G67" s="47" t="n">
        <v>0</v>
      </c>
    </row>
    <row r="68" customFormat="false" ht="11.25" hidden="false" customHeight="false" outlineLevel="0" collapsed="false">
      <c r="A68" s="26" t="s">
        <v>102</v>
      </c>
      <c r="B68" s="47" t="n">
        <v>6000</v>
      </c>
      <c r="C68" s="47"/>
      <c r="D68" s="47"/>
      <c r="E68" s="47"/>
      <c r="F68" s="47"/>
      <c r="G68" s="47" t="n">
        <v>0</v>
      </c>
    </row>
    <row r="69" customFormat="false" ht="11.25" hidden="false" customHeight="false" outlineLevel="0" collapsed="false">
      <c r="A69" s="26" t="s">
        <v>103</v>
      </c>
      <c r="B69" s="51" t="n">
        <v>-3018</v>
      </c>
      <c r="C69" s="47"/>
      <c r="D69" s="47"/>
      <c r="E69" s="47"/>
      <c r="F69" s="47"/>
      <c r="G69" s="51" t="n">
        <v>0</v>
      </c>
    </row>
    <row r="70" customFormat="false" ht="11.25" hidden="false" customHeight="false" outlineLevel="0" collapsed="false">
      <c r="A70" s="26" t="s">
        <v>104</v>
      </c>
      <c r="B70" s="47" t="n">
        <f aca="false">SUM(B66:B69)</f>
        <v>9704</v>
      </c>
      <c r="C70" s="47"/>
      <c r="D70" s="47"/>
      <c r="E70" s="47"/>
      <c r="F70" s="47"/>
      <c r="G70" s="47" t="n">
        <f aca="false">SUM(G66:G69)</f>
        <v>4657</v>
      </c>
    </row>
    <row r="71" customFormat="false" ht="11.25" hidden="false" customHeight="false" outlineLevel="0" collapsed="false">
      <c r="B71" s="47"/>
      <c r="C71" s="47"/>
      <c r="D71" s="47"/>
      <c r="E71" s="47"/>
      <c r="F71" s="47"/>
      <c r="G71" s="47"/>
    </row>
    <row r="72" customFormat="false" ht="11.25" hidden="false" customHeight="false" outlineLevel="0" collapsed="false">
      <c r="A72" s="26" t="s">
        <v>105</v>
      </c>
      <c r="B72" s="47" t="n">
        <v>12400</v>
      </c>
      <c r="C72" s="47"/>
      <c r="D72" s="47"/>
      <c r="E72" s="47"/>
      <c r="F72" s="47"/>
      <c r="G72" s="47" t="n">
        <v>0</v>
      </c>
    </row>
    <row r="73" customFormat="false" ht="11.25" hidden="false" customHeight="false" outlineLevel="0" collapsed="false">
      <c r="A73" s="26" t="s">
        <v>9</v>
      </c>
      <c r="B73" s="47" t="n">
        <v>3341</v>
      </c>
      <c r="C73" s="47"/>
      <c r="D73" s="47"/>
      <c r="E73" s="47"/>
      <c r="F73" s="47"/>
      <c r="G73" s="47" t="n">
        <v>0</v>
      </c>
    </row>
    <row r="74" customFormat="false" ht="11.25" hidden="false" customHeight="false" outlineLevel="0" collapsed="false">
      <c r="A74" s="26" t="s">
        <v>66</v>
      </c>
      <c r="B74" s="47" t="n">
        <v>5300</v>
      </c>
      <c r="C74" s="47"/>
      <c r="D74" s="47"/>
      <c r="E74" s="47"/>
      <c r="F74" s="47"/>
      <c r="G74" s="47" t="n">
        <v>0</v>
      </c>
    </row>
    <row r="75" customFormat="false" ht="11.25" hidden="false" customHeight="false" outlineLevel="0" collapsed="false">
      <c r="A75" s="26" t="s">
        <v>61</v>
      </c>
      <c r="B75" s="47" t="n">
        <v>4683</v>
      </c>
      <c r="C75" s="47"/>
      <c r="D75" s="47"/>
      <c r="E75" s="47"/>
      <c r="F75" s="47"/>
      <c r="G75" s="47" t="n">
        <v>0</v>
      </c>
    </row>
    <row r="76" customFormat="false" ht="11.25" hidden="false" customHeight="false" outlineLevel="0" collapsed="false">
      <c r="A76" s="26" t="s">
        <v>60</v>
      </c>
      <c r="B76" s="47" t="n">
        <v>5506</v>
      </c>
      <c r="C76" s="47"/>
      <c r="D76" s="47"/>
      <c r="E76" s="47"/>
      <c r="F76" s="47"/>
      <c r="G76" s="47" t="n">
        <v>0</v>
      </c>
    </row>
    <row r="77" customFormat="false" ht="11.25" hidden="false" customHeight="false" outlineLevel="0" collapsed="false">
      <c r="A77" s="26" t="s">
        <v>63</v>
      </c>
      <c r="B77" s="47" t="n">
        <v>14778</v>
      </c>
      <c r="C77" s="47"/>
      <c r="D77" s="47"/>
      <c r="E77" s="47"/>
      <c r="F77" s="47"/>
      <c r="G77" s="47" t="n">
        <v>0</v>
      </c>
    </row>
    <row r="78" customFormat="false" ht="11.25" hidden="false" customHeight="false" outlineLevel="0" collapsed="false">
      <c r="A78" s="26" t="s">
        <v>106</v>
      </c>
      <c r="B78" s="47" t="n">
        <v>26709</v>
      </c>
      <c r="C78" s="47"/>
      <c r="D78" s="47"/>
      <c r="E78" s="47"/>
      <c r="F78" s="47"/>
      <c r="G78" s="47" t="n">
        <v>0</v>
      </c>
    </row>
    <row r="79" customFormat="false" ht="11.25" hidden="false" customHeight="false" outlineLevel="0" collapsed="false">
      <c r="A79" s="26" t="s">
        <v>103</v>
      </c>
      <c r="B79" s="51" t="n">
        <v>17240</v>
      </c>
      <c r="C79" s="47"/>
      <c r="D79" s="47"/>
      <c r="E79" s="47"/>
      <c r="F79" s="47"/>
      <c r="G79" s="51" t="n">
        <v>0</v>
      </c>
    </row>
    <row r="80" customFormat="false" ht="11.25" hidden="false" customHeight="false" outlineLevel="0" collapsed="false">
      <c r="A80" s="26" t="s">
        <v>107</v>
      </c>
      <c r="B80" s="47" t="n">
        <f aca="false">SUM(B72:B79)</f>
        <v>89957</v>
      </c>
      <c r="C80" s="47"/>
      <c r="D80" s="47"/>
      <c r="E80" s="47"/>
      <c r="F80" s="47"/>
      <c r="G80" s="47" t="n">
        <f aca="false">SUM(G72:G79)</f>
        <v>0</v>
      </c>
    </row>
    <row r="81" customFormat="false" ht="11.25" hidden="false" customHeight="false" outlineLevel="0" collapsed="false">
      <c r="B81" s="47"/>
      <c r="C81" s="47"/>
      <c r="D81" s="47"/>
      <c r="E81" s="47"/>
      <c r="F81" s="47"/>
      <c r="G81" s="47"/>
    </row>
    <row r="82" customFormat="false" ht="11.25" hidden="false" customHeight="false" outlineLevel="0" collapsed="false">
      <c r="A82" s="26" t="s">
        <v>35</v>
      </c>
      <c r="B82" s="47" t="n">
        <v>17892</v>
      </c>
      <c r="C82" s="47"/>
      <c r="D82" s="47"/>
      <c r="E82" s="47"/>
      <c r="F82" s="47"/>
      <c r="G82" s="47" t="n">
        <v>21797</v>
      </c>
    </row>
    <row r="83" customFormat="false" ht="11.25" hidden="false" customHeight="false" outlineLevel="0" collapsed="false">
      <c r="A83" s="26" t="s">
        <v>108</v>
      </c>
      <c r="B83" s="51" t="n">
        <v>0</v>
      </c>
      <c r="C83" s="47"/>
      <c r="D83" s="47"/>
      <c r="E83" s="47"/>
      <c r="F83" s="47"/>
      <c r="G83" s="51" t="n">
        <v>0</v>
      </c>
    </row>
    <row r="84" customFormat="false" ht="11.25" hidden="false" customHeight="false" outlineLevel="0" collapsed="false">
      <c r="A84" s="26" t="s">
        <v>109</v>
      </c>
      <c r="B84" s="47" t="n">
        <f aca="false">SUM(B82:B83)</f>
        <v>17892</v>
      </c>
      <c r="C84" s="47"/>
      <c r="D84" s="47"/>
      <c r="E84" s="47"/>
      <c r="F84" s="47"/>
      <c r="G84" s="47" t="n">
        <f aca="false">SUM(G82:G83)</f>
        <v>21797</v>
      </c>
    </row>
    <row r="85" customFormat="false" ht="11.25" hidden="false" customHeight="false" outlineLevel="0" collapsed="false">
      <c r="B85" s="47"/>
      <c r="C85" s="47"/>
      <c r="D85" s="47"/>
      <c r="E85" s="47"/>
      <c r="F85" s="47"/>
      <c r="G85" s="47"/>
    </row>
    <row r="86" customFormat="false" ht="12" hidden="false" customHeight="false" outlineLevel="0" collapsed="false">
      <c r="A86" s="26" t="s">
        <v>110</v>
      </c>
      <c r="B86" s="52" t="n">
        <f aca="false">B64+B70+B80+B84</f>
        <v>266658</v>
      </c>
      <c r="C86" s="47"/>
      <c r="D86" s="47"/>
      <c r="E86" s="47"/>
      <c r="F86" s="47"/>
      <c r="G86" s="52" t="n">
        <f aca="false">G64+G70+G80+G84</f>
        <v>223992</v>
      </c>
    </row>
    <row r="87" customFormat="false" ht="12" hidden="false" customHeight="false" outlineLevel="0" collapsed="false">
      <c r="B87" s="47"/>
      <c r="C87" s="47"/>
      <c r="D87" s="47"/>
      <c r="E87" s="47"/>
      <c r="F87" s="47"/>
      <c r="G87" s="47"/>
      <c r="H87" s="53"/>
    </row>
    <row r="88" customFormat="false" ht="11.25" hidden="false" customHeight="false" outlineLevel="0" collapsed="false">
      <c r="A88" s="54" t="s">
        <v>111</v>
      </c>
      <c r="B88" s="47"/>
      <c r="C88" s="47"/>
      <c r="D88" s="47"/>
      <c r="E88" s="47"/>
      <c r="F88" s="47"/>
      <c r="G88" s="47"/>
      <c r="H88" s="55" t="s">
        <v>112</v>
      </c>
    </row>
    <row r="89" customFormat="false" ht="11.25" hidden="false" customHeight="false" outlineLevel="0" collapsed="false">
      <c r="A89" s="26" t="s">
        <v>113</v>
      </c>
      <c r="B89" s="47" t="n">
        <f aca="false">B86</f>
        <v>266658</v>
      </c>
      <c r="C89" s="47"/>
      <c r="D89" s="47"/>
      <c r="E89" s="47"/>
      <c r="F89" s="47"/>
      <c r="G89" s="47" t="n">
        <f aca="false">G86</f>
        <v>223992</v>
      </c>
      <c r="H89" s="56" t="n">
        <f aca="false">B89+G89</f>
        <v>490650</v>
      </c>
    </row>
    <row r="90" customFormat="false" ht="11.25" hidden="false" customHeight="false" outlineLevel="0" collapsed="false">
      <c r="A90" s="26" t="s">
        <v>114</v>
      </c>
      <c r="B90" s="57" t="n">
        <v>-17240</v>
      </c>
      <c r="C90" s="47"/>
      <c r="D90" s="47"/>
      <c r="E90" s="47"/>
      <c r="F90" s="47"/>
      <c r="G90" s="47"/>
      <c r="H90" s="56" t="n">
        <f aca="false">B90+G90</f>
        <v>-17240</v>
      </c>
    </row>
    <row r="91" customFormat="false" ht="11.25" hidden="false" customHeight="false" outlineLevel="0" collapsed="false">
      <c r="A91" s="26" t="s">
        <v>115</v>
      </c>
      <c r="B91" s="51" t="n">
        <f aca="false">-B69</f>
        <v>3018</v>
      </c>
      <c r="C91" s="47"/>
      <c r="D91" s="47"/>
      <c r="E91" s="47"/>
      <c r="F91" s="47"/>
      <c r="G91" s="51" t="n">
        <f aca="false">-G69</f>
        <v>-0</v>
      </c>
      <c r="H91" s="56" t="n">
        <f aca="false">B91+G91</f>
        <v>3018</v>
      </c>
    </row>
    <row r="92" customFormat="false" ht="12" hidden="false" customHeight="false" outlineLevel="0" collapsed="false">
      <c r="A92" s="54" t="s">
        <v>116</v>
      </c>
      <c r="B92" s="58" t="n">
        <f aca="false">SUM(B89:B91)</f>
        <v>252436</v>
      </c>
      <c r="C92" s="47"/>
      <c r="D92" s="47"/>
      <c r="E92" s="47"/>
      <c r="F92" s="47"/>
      <c r="G92" s="58" t="n">
        <f aca="false">SUM(G89:G91)</f>
        <v>223992</v>
      </c>
      <c r="H92" s="59" t="n">
        <f aca="false">SUM(H89:H91)</f>
        <v>476428</v>
      </c>
    </row>
    <row r="93" customFormat="false" ht="12" hidden="false" customHeight="false" outlineLevel="0" collapsed="false">
      <c r="B93" s="47"/>
      <c r="C93" s="47"/>
      <c r="D93" s="47"/>
      <c r="E93" s="47"/>
      <c r="F93" s="47"/>
      <c r="G93" s="47"/>
      <c r="H93" s="25"/>
    </row>
    <row r="94" customFormat="false" ht="11.25" hidden="false" customHeight="false" outlineLevel="0" collapsed="false">
      <c r="A94" s="26" t="s">
        <v>117</v>
      </c>
      <c r="B94" s="51" t="n">
        <f aca="false">-148558</f>
        <v>-148558</v>
      </c>
      <c r="C94" s="47"/>
      <c r="D94" s="47"/>
      <c r="E94" s="47"/>
      <c r="F94" s="47"/>
      <c r="G94" s="51" t="n">
        <v>0</v>
      </c>
      <c r="H94" s="25"/>
    </row>
    <row r="95" customFormat="false" ht="12.75" hidden="false" customHeight="false" outlineLevel="0" collapsed="false">
      <c r="A95" s="0"/>
      <c r="B95" s="10"/>
      <c r="C95" s="10"/>
      <c r="D95" s="10"/>
      <c r="E95" s="10"/>
      <c r="F95" s="10"/>
      <c r="G95" s="10"/>
      <c r="H95" s="0"/>
    </row>
    <row r="96" customFormat="false" ht="12" hidden="false" customHeight="false" outlineLevel="0" collapsed="false">
      <c r="A96" s="54" t="s">
        <v>118</v>
      </c>
      <c r="B96" s="59" t="n">
        <f aca="false">B92+B94</f>
        <v>103878</v>
      </c>
      <c r="C96" s="58"/>
      <c r="D96" s="58"/>
      <c r="E96" s="58"/>
      <c r="F96" s="58"/>
      <c r="G96" s="59" t="n">
        <f aca="false">G92+G94</f>
        <v>223992</v>
      </c>
      <c r="H96" s="60" t="n">
        <f aca="false">B96+G96</f>
        <v>327870</v>
      </c>
    </row>
    <row r="97" customFormat="false" ht="12" hidden="false" customHeight="false" outlineLevel="0" collapsed="false">
      <c r="A97" s="26"/>
      <c r="B97" s="47"/>
      <c r="C97" s="47"/>
      <c r="D97" s="47"/>
      <c r="E97" s="47"/>
      <c r="F97" s="47"/>
      <c r="G97" s="47"/>
    </row>
    <row r="98" customFormat="false" ht="15.75" hidden="false" customHeight="true" outlineLevel="0" collapsed="false">
      <c r="A98" s="61" t="s">
        <v>119</v>
      </c>
      <c r="B98" s="47"/>
      <c r="C98" s="47"/>
      <c r="D98" s="47"/>
      <c r="E98" s="47"/>
      <c r="F98" s="47"/>
      <c r="G98" s="51" t="n">
        <f aca="false">-G82</f>
        <v>-21797</v>
      </c>
    </row>
    <row r="99" customFormat="false" ht="11.25" hidden="false" customHeight="false" outlineLevel="0" collapsed="false">
      <c r="A99" s="61" t="s">
        <v>120</v>
      </c>
      <c r="B99" s="47"/>
      <c r="C99" s="47"/>
      <c r="D99" s="47"/>
      <c r="E99" s="47"/>
      <c r="F99" s="47"/>
      <c r="G99" s="47" t="n">
        <f aca="false">G96+G98</f>
        <v>202195</v>
      </c>
    </row>
    <row r="100" customFormat="false" ht="11.25" hidden="false" customHeight="false" outlineLevel="0" collapsed="false">
      <c r="A100" s="25" t="s">
        <v>121</v>
      </c>
      <c r="B100" s="47"/>
      <c r="C100" s="47"/>
      <c r="D100" s="47"/>
      <c r="E100" s="47"/>
      <c r="F100" s="47"/>
      <c r="G100" s="51" t="n">
        <f aca="false">G32+G45</f>
        <v>204375</v>
      </c>
    </row>
    <row r="101" customFormat="false" ht="34.5" hidden="false" customHeight="false" outlineLevel="0" collapsed="false">
      <c r="A101" s="25" t="s">
        <v>122</v>
      </c>
      <c r="G101" s="62" t="n">
        <f aca="false">G99-G100</f>
        <v>-2180</v>
      </c>
      <c r="I101" s="63" t="s">
        <v>123</v>
      </c>
    </row>
    <row r="102" customFormat="false" ht="12" hidden="false" customHeight="false" outlineLevel="0" collapsed="false">
      <c r="A102" s="25"/>
      <c r="G102" s="64"/>
    </row>
    <row r="103" customFormat="false" ht="11.25" hidden="false" customHeight="false" outlineLevel="0" collapsed="false">
      <c r="A103" s="65" t="s">
        <v>124</v>
      </c>
      <c r="B103" s="55" t="s">
        <v>125</v>
      </c>
      <c r="C103" s="66"/>
      <c r="D103" s="66"/>
      <c r="E103" s="66"/>
      <c r="F103" s="66"/>
      <c r="G103" s="67" t="s">
        <v>126</v>
      </c>
    </row>
    <row r="104" customFormat="false" ht="11.25" hidden="false" customHeight="false" outlineLevel="0" collapsed="false">
      <c r="A104" s="26" t="s">
        <v>113</v>
      </c>
      <c r="B104" s="47" t="n">
        <v>247418</v>
      </c>
      <c r="C104" s="47"/>
      <c r="D104" s="47"/>
      <c r="E104" s="47"/>
      <c r="F104" s="47"/>
      <c r="G104" s="58"/>
      <c r="H104" s="47"/>
      <c r="I104" s="47"/>
    </row>
    <row r="105" customFormat="false" ht="11.25" hidden="false" customHeight="false" outlineLevel="0" collapsed="false">
      <c r="A105" s="26" t="s">
        <v>114</v>
      </c>
      <c r="B105" s="47" t="n">
        <v>0</v>
      </c>
      <c r="C105" s="47"/>
      <c r="D105" s="47"/>
      <c r="E105" s="47"/>
      <c r="F105" s="47"/>
      <c r="G105" s="58"/>
      <c r="H105" s="47"/>
      <c r="I105" s="47"/>
    </row>
    <row r="106" customFormat="false" ht="11.25" hidden="false" customHeight="false" outlineLevel="0" collapsed="false">
      <c r="A106" s="26" t="s">
        <v>115</v>
      </c>
      <c r="B106" s="51" t="n">
        <v>3734</v>
      </c>
      <c r="C106" s="47"/>
      <c r="D106" s="47"/>
      <c r="E106" s="47"/>
      <c r="F106" s="47"/>
      <c r="G106" s="68"/>
      <c r="H106" s="51"/>
      <c r="I106" s="47"/>
    </row>
    <row r="107" customFormat="false" ht="12" hidden="false" customHeight="false" outlineLevel="0" collapsed="false">
      <c r="A107" s="54" t="s">
        <v>116</v>
      </c>
      <c r="B107" s="59" t="n">
        <f aca="false">SUM(B104:B106)</f>
        <v>251152</v>
      </c>
      <c r="C107" s="47"/>
      <c r="D107" s="47"/>
      <c r="E107" s="47"/>
      <c r="F107" s="47"/>
      <c r="G107" s="59" t="n">
        <f aca="false">G92</f>
        <v>223992</v>
      </c>
      <c r="H107" s="59" t="n">
        <f aca="false">B107+G107</f>
        <v>475144</v>
      </c>
      <c r="I107" s="47"/>
    </row>
    <row r="108" customFormat="false" ht="68.25" hidden="false" customHeight="false" outlineLevel="0" collapsed="false">
      <c r="A108" s="25" t="s">
        <v>127</v>
      </c>
      <c r="B108" s="47" t="n">
        <f aca="false">B107-B92</f>
        <v>-1284</v>
      </c>
      <c r="C108" s="47"/>
      <c r="D108" s="47"/>
      <c r="E108" s="47"/>
      <c r="F108" s="47"/>
      <c r="G108" s="47" t="n">
        <f aca="false">G107-G92</f>
        <v>0</v>
      </c>
      <c r="H108" s="47" t="n">
        <f aca="false">H107-H92</f>
        <v>-1284</v>
      </c>
      <c r="I108" s="69" t="s">
        <v>128</v>
      </c>
    </row>
    <row r="110" customFormat="false" ht="11.25" hidden="false" customHeight="false" outlineLevel="0" collapsed="false">
      <c r="A110" s="17" t="str">
        <f aca="true">CELL("filename")</f>
        <v>'file:///mnt/12tb/@roms/datasets/enron/EDRM Enron Email Data Set v2 XML/filtered-attachments/xls/2002_capital_slide.xls'#$2002 8-21 compared to 9-13</v>
      </c>
    </row>
  </sheetData>
  <mergeCells count="1">
    <mergeCell ref="A52:H52"/>
  </mergeCells>
  <printOptions headings="false" gridLines="false" gridLinesSet="true" horizontalCentered="true" verticalCentered="false"/>
  <pageMargins left="0.709722222222222" right="0.747916666666667" top="0.559722222222222" bottom="0.770138888888889" header="0.511811023622047" footer="0.5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&amp;L&amp;8g:\budget\presentations\Enron2001\&amp;F\&amp;A&amp;R&amp;8&amp;D</oddFooter>
  </headerFooter>
  <rowBreaks count="1" manualBreakCount="1">
    <brk id="54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2001-03-20T22:05:49Z</dcterms:created>
  <dc:creator>E25625</dc:creator>
  <dc:description/>
  <dc:language>en-US</dc:language>
  <cp:lastModifiedBy>E04120</cp:lastModifiedBy>
  <cp:lastPrinted>2001-10-23T13:55:44Z</cp:lastPrinted>
  <cp:revision>0</cp:revision>
  <dc:subject/>
  <dc:title/>
</cp:coreProperties>
</file>