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6.xml.rels" ContentType="application/vnd.openxmlformats-package.relationships+xml"/>
  <Override PartName="/xl/worksheets/_rels/sheet13.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comments13.xml" ContentType="application/vnd.openxmlformats-officedocument.spreadsheetml.comments+xml"/>
  <Override PartName="/xl/comments11.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todo" sheetId="1" state="hidden" r:id="rId3"/>
    <sheet name="Agreement" sheetId="2" state="visible" r:id="rId4"/>
    <sheet name="Yr on Yr" sheetId="3" state="visible" r:id="rId5"/>
    <sheet name="Tax" sheetId="4" state="visible" r:id="rId6"/>
    <sheet name="Legal" sheetId="5" state="visible" r:id="rId7"/>
    <sheet name="BAR" sheetId="6" state="visible" r:id="rId8"/>
    <sheet name="EOps" sheetId="7" state="visible" r:id="rId9"/>
    <sheet name="EOL" sheetId="8" state="visible" r:id="rId10"/>
    <sheet name="IT" sheetId="9" state="visible" r:id="rId11"/>
    <sheet name="IT Detail" sheetId="10" state="visible" r:id="rId12"/>
    <sheet name="RAC-Ben-OCC-LTCP" sheetId="11" state="visible" r:id="rId13"/>
    <sheet name="OCC-Public Affairs Detail" sheetId="12" state="visible" r:id="rId14"/>
    <sheet name="PR" sheetId="13" state="visible" r:id="rId15"/>
  </sheets>
  <externalReferences>
    <externalReference r:id="rId16"/>
    <externalReference r:id="rId17"/>
  </externalReferences>
  <definedNames>
    <definedName function="false" hidden="false" localSheetId="1" name="_xlnm.Print_Area" vbProcedure="false">Agreement!$A$1:$O$19</definedName>
    <definedName function="false" hidden="false" localSheetId="5" name="_xlnm.Print_Area" vbProcedure="false">BAR!$A$1:$K$43</definedName>
    <definedName function="false" hidden="false" localSheetId="7" name="_xlnm.Print_Area" vbProcedure="false">EOL!$A$1:$E$25</definedName>
    <definedName function="false" hidden="false" localSheetId="6" name="_xlnm.Print_Area" vbProcedure="false">EOps!$A$1:$Y$127</definedName>
    <definedName function="false" hidden="false" localSheetId="6" name="_xlnm.Print_Titles" vbProcedure="false">EOps!$1:$4</definedName>
    <definedName function="false" hidden="false" localSheetId="8" name="_xlnm.Print_Area" vbProcedure="false">IT!$A$1:$E$9</definedName>
    <definedName function="false" hidden="false" localSheetId="4" name="_xlnm.Print_Area" vbProcedure="false">Legal!$A$1:$F$15</definedName>
    <definedName function="false" hidden="false" localSheetId="11" name="_xlnm.Print_Area" vbProcedure="false">'OCC-Public Affairs Detail'!$A$1:$AW$19</definedName>
    <definedName function="false" hidden="false" localSheetId="12" name="_xlnm.Print_Area" vbProcedure="false">PR!$A$1:$H$25</definedName>
    <definedName function="false" hidden="false" localSheetId="10" name="_xlnm.Print_Area" vbProcedure="false">'RAC-Ben-OCC-LTCP'!$A$1:$P$79</definedName>
    <definedName function="false" hidden="false" localSheetId="3" name="_xlnm.Print_Area" vbProcedure="false">Tax!$A$1:$I$46</definedName>
    <definedName function="false" hidden="false" name="ADDRESS" vbProcedure="false">'[2]'!$B$6:$P$6</definedName>
    <definedName function="false" hidden="false" name="BANKS" vbProcedure="false">'[2]'!$E$61:$BV$61</definedName>
    <definedName function="false" hidden="false" name="clear" vbProcedure="false">[1]Entry!$C$6,[1]Entry!$E$6,[1]Entry!$G$6,[1]Entry!$J$6,[1]Entry!$K$6,[1]Entry!$M$6,[1]Entry!$O$6,[1]Entry!$C$12,[1]Entry!$C$12:$P$40,[1]Entry!$D$45:$E$47,[1]Entry!$A$46:$C$47,[1]Entry!$C$60:$P$88,[1]Entry!$D$93:$E$95,[1]Entry!$A$94:$C$95,[1]Entry!$C$108:$P$136,[1]Entry!$D$141:$E$143,[1]Entry!$A$142:$C$143,[1]Entry!$C$156:$P$184,[1]Entry!$D$189:$E$191,[1]Entry!$A$190:$C$191</definedName>
    <definedName function="false" hidden="false" name="coa" vbProcedure="false">#REF!</definedName>
    <definedName function="false" hidden="false" name="JE1" vbProcedure="false">#REF!</definedName>
    <definedName function="false" hidden="false" name="JE2" vbProcedure="false">#REF!</definedName>
    <definedName function="false" hidden="false" name="REMIT" vbProcedure="false">'[2]'!$A$38:$AU$38</definedName>
    <definedName function="false" hidden="false" name="SAPFuncF4Help" vbProcedure="false">(#NAME?)</definedName>
    <definedName function="false" hidden="false" name="wrn_Total___Enron___Labor_" vbProcedure="false">{#N/A,#N/A,FALSE,"2. Budget per Service"}</definedName>
    <definedName function="false" hidden="false" localSheetId="4" name="SAPFuncF4Help" vbProcedure="false">(#NAME?)</definedName>
    <definedName function="false" hidden="false" localSheetId="4" name="wrn_Total___Enron___Labor_" vbProcedure="false">{#N/A,#N/A,FALSE,"2. Budget per Service"}</definedName>
  </definedNames>
  <calcPr iterateCount="100" refMode="A1" iterate="false" iterateDelta="0.001"/>
  <extLst>
    <ext xmlns:loext="http://schemas.libreoffice.org/" uri="{7626C862-2A13-11E5-B345-FEFF819CDC9F}">
      <loext:extCalcPr stringRefSyntax="CalcA1"/>
    </ext>
  </extLst>
</workbook>
</file>

<file path=xl/comments1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0" authorId="0">
      <text>
        <r>
          <rPr>
            <b val="true"/>
            <sz val="8"/>
            <color rgb="FF000000"/>
            <rFont val="Tahoma"/>
            <family val="0"/>
          </rPr>
          <t xml:space="preserve">L Guilliams:
</t>
        </r>
        <r>
          <rPr>
            <sz val="8"/>
            <color rgb="FF000000"/>
            <rFont val="Tahoma"/>
            <family val="0"/>
          </rPr>
          <t xml:space="preserve">see email copy below</t>
        </r>
      </text>
      <mc:AlternateContent>
        <mc:Choice Requires="v2">
          <commentPr autoFill="true" autoScale="false" colHidden="false" locked="false" rowHidden="false" textHAlign="justify" textVAlign="top">
            <anchor moveWithCells="false" sizeWithCells="false">
              <xdr:from>
                <xdr:col>2</xdr:col>
                <xdr:colOff>16</xdr:colOff>
                <xdr:row>8</xdr:row>
                <xdr:rowOff>7</xdr:rowOff>
              </xdr:from>
              <xdr:to>
                <xdr:col>3</xdr:col>
                <xdr:colOff>69</xdr:colOff>
                <xdr:row>12</xdr:row>
                <xdr:rowOff>13</xdr:rowOff>
              </xdr:to>
            </anchor>
          </commentPr>
        </mc:Choice>
        <mc:Fallback/>
      </mc:AlternateContent>
    </comment>
    <comment ref="C12" authorId="0">
      <text>
        <r>
          <rPr>
            <b val="true"/>
            <sz val="8"/>
            <color rgb="FF000000"/>
            <rFont val="Tahoma"/>
            <family val="0"/>
          </rPr>
          <t xml:space="preserve">L Guilliams:
</t>
        </r>
        <r>
          <rPr>
            <sz val="8"/>
            <color rgb="FF000000"/>
            <rFont val="Tahoma"/>
            <family val="0"/>
          </rPr>
          <t xml:space="preserve">see HC calculation below</t>
        </r>
      </text>
      <mc:AlternateContent>
        <mc:Choice Requires="v2">
          <commentPr autoFill="true" autoScale="false" colHidden="false" locked="false" rowHidden="false" textHAlign="justify" textVAlign="top">
            <anchor moveWithCells="false" sizeWithCells="false">
              <xdr:from>
                <xdr:col>3</xdr:col>
                <xdr:colOff>16</xdr:colOff>
                <xdr:row>10</xdr:row>
                <xdr:rowOff>7</xdr:rowOff>
              </xdr:from>
              <xdr:to>
                <xdr:col>5</xdr:col>
                <xdr:colOff>1</xdr:colOff>
                <xdr:row>14</xdr:row>
                <xdr:rowOff>13</xdr:rowOff>
              </xdr:to>
            </anchor>
          </commentPr>
        </mc:Choice>
        <mc:Fallback/>
      </mc:AlternateContent>
    </comment>
    <comment ref="D10" authorId="0">
      <text>
        <r>
          <rPr>
            <b val="true"/>
            <sz val="8"/>
            <color rgb="FF000000"/>
            <rFont val="Tahoma"/>
            <family val="0"/>
          </rPr>
          <t xml:space="preserve">L Guilliams:
</t>
        </r>
        <r>
          <rPr>
            <sz val="8"/>
            <color rgb="FF000000"/>
            <rFont val="Tahoma"/>
            <family val="0"/>
          </rPr>
          <t xml:space="preserve">Per Dawn Derr, the total for Canada is 3k for the year.</t>
        </r>
      </text>
      <mc:AlternateContent>
        <mc:Choice Requires="v2">
          <commentPr autoFill="true" autoScale="false" colHidden="false" locked="false" rowHidden="false" textHAlign="justify" textVAlign="top">
            <anchor moveWithCells="false" sizeWithCells="false">
              <xdr:from>
                <xdr:col>4</xdr:col>
                <xdr:colOff>1</xdr:colOff>
                <xdr:row>8</xdr:row>
                <xdr:rowOff>7</xdr:rowOff>
              </xdr:from>
              <xdr:to>
                <xdr:col>5</xdr:col>
                <xdr:colOff>69</xdr:colOff>
                <xdr:row>12</xdr:row>
                <xdr:rowOff>13</xdr:rowOff>
              </xdr:to>
            </anchor>
          </commentPr>
        </mc:Choice>
        <mc:Fallback/>
      </mc:AlternateContent>
    </comment>
    <comment ref="E10" authorId="0">
      <text>
        <r>
          <rPr>
            <b val="true"/>
            <sz val="8"/>
            <color rgb="FF000000"/>
            <rFont val="Tahoma"/>
            <family val="0"/>
          </rPr>
          <t xml:space="preserve">L Guilliams:
</t>
        </r>
        <r>
          <rPr>
            <sz val="8"/>
            <color rgb="FF000000"/>
            <rFont val="Tahoma"/>
            <family val="0"/>
          </rPr>
          <t xml:space="preserve">see email copy below</t>
        </r>
      </text>
      <mc:AlternateContent>
        <mc:Choice Requires="v2">
          <commentPr autoFill="true" autoScale="false" colHidden="false" locked="false" rowHidden="false" textHAlign="justify" textVAlign="top">
            <anchor moveWithCells="false" sizeWithCells="false">
              <xdr:from>
                <xdr:col>5</xdr:col>
                <xdr:colOff>1</xdr:colOff>
                <xdr:row>8</xdr:row>
                <xdr:rowOff>7</xdr:rowOff>
              </xdr:from>
              <xdr:to>
                <xdr:col>6</xdr:col>
                <xdr:colOff>50</xdr:colOff>
                <xdr:row>12</xdr:row>
                <xdr:rowOff>13</xdr:rowOff>
              </xdr:to>
            </anchor>
          </commentPr>
        </mc:Choice>
        <mc:Fallback/>
      </mc:AlternateContent>
    </comment>
    <comment ref="F10" authorId="0">
      <text>
        <r>
          <rPr>
            <b val="true"/>
            <sz val="8"/>
            <color rgb="FF000000"/>
            <rFont val="Tahoma"/>
            <family val="0"/>
          </rPr>
          <t xml:space="preserve">L Guilliams:
</t>
        </r>
        <r>
          <rPr>
            <sz val="8"/>
            <color rgb="FF000000"/>
            <rFont val="Tahoma"/>
            <family val="0"/>
          </rPr>
          <t xml:space="preserve">see tab labelled "OCC-Public Affairs Detail"</t>
        </r>
      </text>
      <mc:AlternateContent>
        <mc:Choice Requires="v2">
          <commentPr autoFill="true" autoScale="false" colHidden="false" locked="false" rowHidden="false" textHAlign="justify" textVAlign="top">
            <anchor moveWithCells="false" sizeWithCells="false">
              <xdr:from>
                <xdr:col>6</xdr:col>
                <xdr:colOff>16</xdr:colOff>
                <xdr:row>8</xdr:row>
                <xdr:rowOff>7</xdr:rowOff>
              </xdr:from>
              <xdr:to>
                <xdr:col>7</xdr:col>
                <xdr:colOff>65</xdr:colOff>
                <xdr:row>12</xdr:row>
                <xdr:rowOff>13</xdr:rowOff>
              </xdr:to>
            </anchor>
          </commentPr>
        </mc:Choice>
        <mc:Fallback/>
      </mc:AlternateContent>
    </comment>
    <comment ref="H12" authorId="0">
      <text>
        <r>
          <rPr>
            <b val="true"/>
            <sz val="8"/>
            <color rgb="FF000000"/>
            <rFont val="Tahoma"/>
            <family val="0"/>
          </rPr>
          <t xml:space="preserve">L Guilliams:
</t>
        </r>
        <r>
          <rPr>
            <sz val="8"/>
            <color rgb="FF000000"/>
            <rFont val="Tahoma"/>
            <family val="0"/>
          </rPr>
          <t xml:space="preserve">using last years percentages
</t>
        </r>
      </text>
      <mc:AlternateContent>
        <mc:Choice Requires="v2">
          <commentPr autoFill="true" autoScale="false" colHidden="false" locked="false" rowHidden="false" textHAlign="justify" textVAlign="top">
            <anchor moveWithCells="false" sizeWithCells="false">
              <xdr:from>
                <xdr:col>8</xdr:col>
                <xdr:colOff>33</xdr:colOff>
                <xdr:row>10</xdr:row>
                <xdr:rowOff>7</xdr:rowOff>
              </xdr:from>
              <xdr:to>
                <xdr:col>9</xdr:col>
                <xdr:colOff>84</xdr:colOff>
                <xdr:row>14</xdr:row>
                <xdr:rowOff>13</xdr:rowOff>
              </xdr:to>
            </anchor>
          </commentPr>
        </mc:Choice>
        <mc:Fallback/>
      </mc:AlternateContent>
    </comment>
    <comment ref="I12" authorId="0">
      <text>
        <r>
          <rPr>
            <b val="true"/>
            <sz val="8"/>
            <color rgb="FF000000"/>
            <rFont val="Tahoma"/>
            <family val="0"/>
          </rPr>
          <t xml:space="preserve">L Guilliams:
</t>
        </r>
        <r>
          <rPr>
            <sz val="8"/>
            <color rgb="FF000000"/>
            <rFont val="Tahoma"/>
            <family val="0"/>
          </rPr>
          <t xml:space="preserve">see HC calculation below</t>
        </r>
      </text>
      <mc:AlternateContent>
        <mc:Choice Requires="v2">
          <commentPr autoFill="true" autoScale="false" colHidden="false" locked="false" rowHidden="false" textHAlign="justify" textVAlign="top">
            <anchor moveWithCells="false" sizeWithCells="false">
              <xdr:from>
                <xdr:col>9</xdr:col>
                <xdr:colOff>44</xdr:colOff>
                <xdr:row>10</xdr:row>
                <xdr:rowOff>7</xdr:rowOff>
              </xdr:from>
              <xdr:to>
                <xdr:col>11</xdr:col>
                <xdr:colOff>9</xdr:colOff>
                <xdr:row>14</xdr:row>
                <xdr:rowOff>13</xdr:rowOff>
              </xdr:to>
            </anchor>
          </commentPr>
        </mc:Choice>
        <mc:Fallback/>
      </mc:AlternateContent>
    </comment>
    <comment ref="J12" authorId="0">
      <text>
        <r>
          <rPr>
            <b val="true"/>
            <sz val="8"/>
            <color rgb="FF000000"/>
            <rFont val="Tahoma"/>
            <family val="0"/>
          </rPr>
          <t xml:space="preserve">L Guilliams:
</t>
        </r>
        <r>
          <rPr>
            <sz val="8"/>
            <color rgb="FF000000"/>
            <rFont val="Tahoma"/>
            <family val="0"/>
          </rPr>
          <t xml:space="preserve">For all of RAC, use same % as last year, per Kevin Jolly.</t>
        </r>
      </text>
      <mc:AlternateContent>
        <mc:Choice Requires="v2">
          <commentPr autoFill="true" autoScale="false" colHidden="false" locked="false" rowHidden="false" textHAlign="justify" textVAlign="top">
            <anchor moveWithCells="false" sizeWithCells="false">
              <xdr:from>
                <xdr:col>10</xdr:col>
                <xdr:colOff>44</xdr:colOff>
                <xdr:row>10</xdr:row>
                <xdr:rowOff>7</xdr:rowOff>
              </xdr:from>
              <xdr:to>
                <xdr:col>12</xdr:col>
                <xdr:colOff>9</xdr:colOff>
                <xdr:row>14</xdr:row>
                <xdr:rowOff>13</xdr:rowOff>
              </xdr:to>
            </anchor>
          </commentPr>
        </mc:Choice>
        <mc:Fallback/>
      </mc:AlternateContent>
    </comment>
  </commentList>
</comments>
</file>

<file path=xl/comments1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1" authorId="0">
      <text>
        <r>
          <rPr>
            <b val="true"/>
            <sz val="8"/>
            <color rgb="FF000000"/>
            <rFont val="Tahoma"/>
            <family val="0"/>
          </rPr>
          <t xml:space="preserve">L Guilliams:
</t>
        </r>
        <r>
          <rPr>
            <sz val="8"/>
            <color rgb="FF000000"/>
            <rFont val="Tahoma"/>
            <family val="0"/>
          </rPr>
          <t xml:space="preserve">based on plan number at 10/23/01; to get %, took monthly plan amount and divided it by total plan, then * by % of total HC
</t>
        </r>
      </text>
      <mc:AlternateContent>
        <mc:Choice Requires="v2">
          <commentPr autoFill="true" autoScale="false" colHidden="false" locked="false" rowHidden="false" textHAlign="justify" textVAlign="top">
            <anchor moveWithCells="false" sizeWithCells="false">
              <xdr:from>
                <xdr:col>5</xdr:col>
                <xdr:colOff>6</xdr:colOff>
                <xdr:row>9</xdr:row>
                <xdr:rowOff>7</xdr:rowOff>
              </xdr:from>
              <xdr:to>
                <xdr:col>6</xdr:col>
                <xdr:colOff>-21</xdr:colOff>
                <xdr:row>14</xdr:row>
                <xdr:rowOff>9</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4" authorId="0">
      <text>
        <r>
          <rPr>
            <b val="true"/>
            <sz val="8"/>
            <color rgb="FF000000"/>
            <rFont val="Tahoma"/>
            <family val="0"/>
          </rPr>
          <t xml:space="preserve">L Guilliams:
</t>
        </r>
        <r>
          <rPr>
            <sz val="8"/>
            <color rgb="FF000000"/>
            <rFont val="Tahoma"/>
            <family val="0"/>
          </rPr>
          <t xml:space="preserve">5% of total plan per Faith
</t>
        </r>
      </text>
      <mc:AlternateContent>
        <mc:Choice Requires="v2">
          <commentPr autoFill="true" autoScale="false" colHidden="false" locked="false" rowHidden="false" textHAlign="justify" textVAlign="top">
            <anchor moveWithCells="false" sizeWithCells="false">
              <xdr:from>
                <xdr:col>3</xdr:col>
                <xdr:colOff>2</xdr:colOff>
                <xdr:row>12</xdr:row>
                <xdr:rowOff>6</xdr:rowOff>
              </xdr:from>
              <xdr:to>
                <xdr:col>6</xdr:col>
                <xdr:colOff>33</xdr:colOff>
                <xdr:row>16</xdr:row>
                <xdr:rowOff>12</xdr:rowOff>
              </xdr:to>
            </anchor>
          </commentPr>
        </mc:Choice>
        <mc:Fallback/>
      </mc:AlternateContent>
    </comment>
  </commentList>
</comments>
</file>

<file path=xl/sharedStrings.xml><?xml version="1.0" encoding="utf-8"?>
<sst xmlns="http://schemas.openxmlformats.org/spreadsheetml/2006/main" count="685" uniqueCount="401">
  <si>
    <t xml:space="preserve">2001 Canada to do list</t>
  </si>
  <si>
    <t xml:space="preserve">done</t>
  </si>
  <si>
    <t xml:space="preserve">Send e-mail asking everyone to prepare plan allocations to Canada for svc agreement.</t>
  </si>
  <si>
    <t xml:space="preserve">waiting on numbers</t>
  </si>
  <si>
    <t xml:space="preserve">Put numbers in template by month, send to Jill Louie for monthly journal entry</t>
  </si>
  <si>
    <t xml:space="preserve">Inform Canada of PC 11796 change</t>
  </si>
  <si>
    <t xml:space="preserve">wait till 1st of year</t>
  </si>
  <si>
    <t xml:space="preserve">Move profit center 11796 to Canada team hierarchy 1st of 2001</t>
  </si>
  <si>
    <t xml:space="preserve">Move 105685,105715 back into group</t>
  </si>
  <si>
    <t xml:space="preserve">CANADA</t>
  </si>
  <si>
    <t xml:space="preserve">2002 SERVICE AGREEMENT - Houston Portion only</t>
  </si>
  <si>
    <t xml:space="preserve">Total</t>
  </si>
  <si>
    <t xml:space="preserve">Tax</t>
  </si>
  <si>
    <t xml:space="preserve">Legal-Internal</t>
  </si>
  <si>
    <t xml:space="preserve">Business Analysis &amp; Rptg</t>
  </si>
  <si>
    <t xml:space="preserve">Energy Operations</t>
  </si>
  <si>
    <t xml:space="preserve">Enron Online</t>
  </si>
  <si>
    <t xml:space="preserve">Information Technology</t>
  </si>
  <si>
    <t xml:space="preserve">RAC</t>
  </si>
  <si>
    <t xml:space="preserve">Benefits &amp; OCC</t>
  </si>
  <si>
    <t xml:space="preserve">LTCP</t>
  </si>
  <si>
    <t xml:space="preserve">Public Relations</t>
  </si>
  <si>
    <t xml:space="preserve">Monthly Total</t>
  </si>
  <si>
    <t xml:space="preserve">Canada Service Agreement</t>
  </si>
  <si>
    <t xml:space="preserve">Year on Year Comparison</t>
  </si>
  <si>
    <t xml:space="preserve">2001 vs. 2002</t>
  </si>
  <si>
    <t xml:space="preserve">Increase/(Decrease)</t>
  </si>
  <si>
    <t xml:space="preserve">Explanation</t>
  </si>
  <si>
    <t xml:space="preserve">Held Flat to 2001</t>
  </si>
  <si>
    <t xml:space="preserve">Legal - Internal</t>
  </si>
  <si>
    <t xml:space="preserve">2002 Plan increases for all applicable legal cost centers (internal costs)</t>
  </si>
  <si>
    <t xml:space="preserve">Business Analysis &amp; Reporting</t>
  </si>
  <si>
    <t xml:space="preserve">2002 Plan overall decreases for BA&amp;R</t>
  </si>
  <si>
    <t xml:space="preserve">2002 Plan overall decreases for Energy Ops</t>
  </si>
  <si>
    <t xml:space="preserve">Significant increases in Online Trading Transactions</t>
  </si>
  <si>
    <t xml:space="preserve">Only $29k IT Development costs planned to be billed separately.  Number only includes Infrastructure costs.</t>
  </si>
  <si>
    <t xml:space="preserve">Fewer assets held for which support is necessary.</t>
  </si>
  <si>
    <t xml:space="preserve">Benefits &amp; Other Corporate Charges</t>
  </si>
  <si>
    <t xml:space="preserve">Increase primarily due to billing of Public Affairs Corporate Allocation applicable to Canada.</t>
  </si>
  <si>
    <t xml:space="preserve">2002 Plan overall decreases for Public Relations</t>
  </si>
  <si>
    <t xml:space="preserve">Canada Service Agreement - 2002</t>
  </si>
  <si>
    <t xml:space="preserve">Cost Center </t>
  </si>
  <si>
    <t xml:space="preserve">Monthly</t>
  </si>
  <si>
    <t xml:space="preserve">Year</t>
  </si>
  <si>
    <t xml:space="preserve">105572 - ENA Tax</t>
  </si>
  <si>
    <t xml:space="preserve">-----Original Message-----</t>
  </si>
  <si>
    <t xml:space="preserve">From: </t>
  </si>
  <si>
    <t xml:space="preserve">Eggebrecht, Kurt  </t>
  </si>
  <si>
    <t xml:space="preserve">Sent:</t>
  </si>
  <si>
    <t xml:space="preserve">Friday, October 26, 2001 2:57 PM</t>
  </si>
  <si>
    <t xml:space="preserve">To:</t>
  </si>
  <si>
    <t xml:space="preserve">Leschber, Edie; Nguyen, Vivian</t>
  </si>
  <si>
    <t xml:space="preserve">Cc:</t>
  </si>
  <si>
    <t xml:space="preserve">Douglas, Stephen H.; Guilliams, Lisa; Clark, Morris</t>
  </si>
  <si>
    <t xml:space="preserve">Subject:</t>
  </si>
  <si>
    <t xml:space="preserve">RE: Tax Amount for Canada Service Agreeemnt</t>
  </si>
  <si>
    <t xml:space="preserve">Vivian/Edie-</t>
  </si>
  <si>
    <t xml:space="preserve">We plan to hold the cross-charge for 2002 equal to 2001 (14,440/mo or 173,280/yr).  Sorry for the delay in getting this information to you.</t>
  </si>
  <si>
    <t xml:space="preserve">Thanks,</t>
  </si>
  <si>
    <t xml:space="preserve">Kurt</t>
  </si>
  <si>
    <t xml:space="preserve">X-33979</t>
  </si>
  <si>
    <t xml:space="preserve"> -----Original Message-----</t>
  </si>
  <si>
    <t xml:space="preserve">Leschber, Edie  </t>
  </si>
  <si>
    <t xml:space="preserve">Thursday, October 25, 2001 7:25 AM</t>
  </si>
  <si>
    <t xml:space="preserve">Eggebrecht, Kurt</t>
  </si>
  <si>
    <t xml:space="preserve">Douglas, Stephen H.; Nguyen, Vivian; Guilliams, Lisa</t>
  </si>
  <si>
    <t xml:space="preserve">Tax Amount for Canada Service Agreeemnt</t>
  </si>
  <si>
    <t xml:space="preserve">Kurt,</t>
  </si>
  <si>
    <t xml:space="preserve">I believe Vivian Nguyen, who works for me left you a message regarding the Canada Service Agreement yesterday.  I wanted to ensure that you have any additional information that you may need to determine a proposed amount from Tax.</t>
  </si>
  <si>
    <t xml:space="preserve">If you are not familiar with the Canada Service Agreement, this Agreement includes fixed charges for any services in the Houston office which are provided for support to Canada.  In the 2001 Agreeement, the Tax charge included was $14,400/month or $173, 280 for the year.  We have little support for these numbers, but assume they were based on some percentage of ENA's total net plan.  I would suggest simply evaluating the percentage of time you feel is spent on Canada (Co 0444) matters by the Tax Department which can be applied to the net ENA plan for 2002 of $1,383,998.  This does not include the Corporate Tax charge.</t>
  </si>
  <si>
    <t xml:space="preserve">As Vivian indicated yesterday, we would appreciate a response by noon today if possible.  Please do not hesitate to contact me should you have any questions.</t>
  </si>
  <si>
    <t xml:space="preserve">Edie Leschber</t>
  </si>
  <si>
    <t xml:space="preserve">x30669</t>
  </si>
  <si>
    <t xml:space="preserve">Cost Center</t>
  </si>
  <si>
    <t xml:space="preserve">Cost Center Name</t>
  </si>
  <si>
    <t xml:space="preserve">%</t>
  </si>
  <si>
    <t xml:space="preserve">$</t>
  </si>
  <si>
    <t xml:space="preserve">Executive - Haedicke</t>
  </si>
  <si>
    <t xml:space="preserve">Litigation - Sanders</t>
  </si>
  <si>
    <t xml:space="preserve">Physical &amp; Financial Trading - Taylor</t>
  </si>
  <si>
    <t xml:space="preserve">Labor/Employment Law - Cash</t>
  </si>
  <si>
    <t xml:space="preserve">Finance Orig. - M&amp;A - Schuler</t>
  </si>
  <si>
    <t xml:space="preserve">Other Compensation</t>
  </si>
  <si>
    <t xml:space="preserve">105662 - BA&amp;R Executive - Wes</t>
  </si>
  <si>
    <t xml:space="preserve">105669 - Susan Helton/Georganne Hodges</t>
  </si>
  <si>
    <t xml:space="preserve">107075 - Trading Accounting &amp; Reporting</t>
  </si>
  <si>
    <t xml:space="preserve">2002 Plan</t>
  </si>
  <si>
    <t xml:space="preserve">e-mail from Susan Helton</t>
  </si>
  <si>
    <t xml:space="preserve">Per Faith Killen, use 5% for Wes Colwell, and zero for her CC.</t>
  </si>
  <si>
    <t xml:space="preserve">Amount provided by Susan Helton which includes support by Richard Orellana, Susan Helton and Georganne Hodges.</t>
  </si>
  <si>
    <t xml:space="preserve">Trading Accounting and Reporting (107075)</t>
  </si>
  <si>
    <t xml:space="preserve">Financial</t>
  </si>
  <si>
    <t xml:space="preserve">(.5 split evenly between everyone except Chicago)</t>
  </si>
  <si>
    <t xml:space="preserve">MidWest</t>
  </si>
  <si>
    <t xml:space="preserve">East</t>
  </si>
  <si>
    <t xml:space="preserve">West </t>
  </si>
  <si>
    <t xml:space="preserve">Texas</t>
  </si>
  <si>
    <t xml:space="preserve">RM-Houston</t>
  </si>
  <si>
    <t xml:space="preserve">RM-NY</t>
  </si>
  <si>
    <t xml:space="preserve">East Power</t>
  </si>
  <si>
    <t xml:space="preserve">West Power</t>
  </si>
  <si>
    <t xml:space="preserve">Financial Trading</t>
  </si>
  <si>
    <t xml:space="preserve">Drift</t>
  </si>
  <si>
    <t xml:space="preserve">Canada</t>
  </si>
  <si>
    <t xml:space="preserve">(Jennifer Smith &amp; Steven Wolfe)</t>
  </si>
  <si>
    <t xml:space="preserve">East Midstream</t>
  </si>
  <si>
    <t xml:space="preserve">West Midstream</t>
  </si>
  <si>
    <t xml:space="preserve">Industrial Downstream</t>
  </si>
  <si>
    <t xml:space="preserve">Midstream IPP</t>
  </si>
  <si>
    <t xml:space="preserve">Chicago</t>
  </si>
  <si>
    <t xml:space="preserve">(Phyllis Kennedy)</t>
  </si>
  <si>
    <t xml:space="preserve">ENRON NETWORKS - ENERGY OPERATIONS</t>
  </si>
  <si>
    <t xml:space="preserve">2002 PLAN ALLOCATIONS TO ENRON AMERICAS</t>
  </si>
  <si>
    <t xml:space="preserve">BASED ON 10-19-01 INVOICE</t>
  </si>
  <si>
    <t xml:space="preserve">Asset Trading</t>
  </si>
  <si>
    <t xml:space="preserve">Canada Finance</t>
  </si>
  <si>
    <t xml:space="preserve">Canada Trading</t>
  </si>
  <si>
    <t xml:space="preserve">Central Gas</t>
  </si>
  <si>
    <t xml:space="preserve">Chicago Gas Trading</t>
  </si>
  <si>
    <t xml:space="preserve">East Gas</t>
  </si>
  <si>
    <t xml:space="preserve">East Power Trading</t>
  </si>
  <si>
    <t xml:space="preserve">Energy Capital Resources</t>
  </si>
  <si>
    <t xml:space="preserve">Financial Gas</t>
  </si>
  <si>
    <t xml:space="preserve">Generation Investments</t>
  </si>
  <si>
    <t xml:space="preserve">Risk Management Houston</t>
  </si>
  <si>
    <t xml:space="preserve">Upstream Originations</t>
  </si>
  <si>
    <t xml:space="preserve">West Gas</t>
  </si>
  <si>
    <t xml:space="preserve">West Power Trading</t>
  </si>
  <si>
    <t xml:space="preserve">South America Trading</t>
  </si>
  <si>
    <t xml:space="preserve">Lavarato - Cross Commodity</t>
  </si>
  <si>
    <t xml:space="preserve">ENA Total</t>
  </si>
  <si>
    <t xml:space="preserve">rm</t>
  </si>
  <si>
    <t xml:space="preserve">West Gas Economics</t>
  </si>
  <si>
    <t xml:space="preserve">Central Gas Team</t>
  </si>
  <si>
    <t xml:space="preserve">East Gas Team</t>
  </si>
  <si>
    <t xml:space="preserve">sc</t>
  </si>
  <si>
    <t xml:space="preserve">Client Services</t>
  </si>
  <si>
    <t xml:space="preserve">Financial Gas Support</t>
  </si>
  <si>
    <t xml:space="preserve">Gas Operations Mgmt</t>
  </si>
  <si>
    <t xml:space="preserve">log</t>
  </si>
  <si>
    <t xml:space="preserve">Volume Mgmt</t>
  </si>
  <si>
    <t xml:space="preserve">pwr</t>
  </si>
  <si>
    <t xml:space="preserve">Power Risk Mgmt East</t>
  </si>
  <si>
    <t xml:space="preserve">Power Risk Mgmt West</t>
  </si>
  <si>
    <t xml:space="preserve">Physical Power Confirmations</t>
  </si>
  <si>
    <t xml:space="preserve">East Power Volume Mgmt</t>
  </si>
  <si>
    <t xml:space="preserve">Power Settlements</t>
  </si>
  <si>
    <t xml:space="preserve">Texas Logistics</t>
  </si>
  <si>
    <t xml:space="preserve">Texas Risk Management</t>
  </si>
  <si>
    <t xml:space="preserve">Gas Assets Ops Mgmt</t>
  </si>
  <si>
    <t xml:space="preserve">Closed</t>
  </si>
  <si>
    <t xml:space="preserve">rmc</t>
  </si>
  <si>
    <t xml:space="preserve">Controls &amp; Risk</t>
  </si>
  <si>
    <t xml:space="preserve">krm</t>
  </si>
  <si>
    <t xml:space="preserve">GDM Ensourcing</t>
  </si>
  <si>
    <t xml:space="preserve">Transport Rates</t>
  </si>
  <si>
    <t xml:space="preserve">Bench &amp; NGP&amp;L</t>
  </si>
  <si>
    <t xml:space="preserve">Operational Analysis</t>
  </si>
  <si>
    <t xml:space="preserve">Emerging Confirmations</t>
  </si>
  <si>
    <t xml:space="preserve">Information &amp; Records Mgmt</t>
  </si>
  <si>
    <t xml:space="preserve">Sitara Production Support</t>
  </si>
  <si>
    <t xml:space="preserve">Global Facilities</t>
  </si>
  <si>
    <t xml:space="preserve">Global Contracts</t>
  </si>
  <si>
    <t xml:space="preserve">gbl</t>
  </si>
  <si>
    <t xml:space="preserve">Global Counterparty</t>
  </si>
  <si>
    <t xml:space="preserve">Global Rate Services</t>
  </si>
  <si>
    <t xml:space="preserve">Logistics Mgmt</t>
  </si>
  <si>
    <t xml:space="preserve">Gas Logistics SE</t>
  </si>
  <si>
    <t xml:space="preserve">Gas Logistics NE</t>
  </si>
  <si>
    <t xml:space="preserve">Gas Logistics Central</t>
  </si>
  <si>
    <t xml:space="preserve">Gas Logistics West</t>
  </si>
  <si>
    <t xml:space="preserve">Ecommerce / Reg Support</t>
  </si>
  <si>
    <t xml:space="preserve">Project Aruba</t>
  </si>
  <si>
    <t xml:space="preserve">Merchant Asset Portfolio</t>
  </si>
  <si>
    <t xml:space="preserve">Financial Confirmations</t>
  </si>
  <si>
    <t xml:space="preserve">Financial Settlements</t>
  </si>
  <si>
    <t xml:space="preserve">Wellhead Desk</t>
  </si>
  <si>
    <t xml:space="preserve">Risk IT Support</t>
  </si>
  <si>
    <t xml:space="preserve">Chicago Gas Team</t>
  </si>
  <si>
    <t xml:space="preserve">Southern Cone Risk Mgmt</t>
  </si>
  <si>
    <t xml:space="preserve">mgmt</t>
  </si>
  <si>
    <t xml:space="preserve">Management</t>
  </si>
  <si>
    <t xml:space="preserve">Depreciation</t>
  </si>
  <si>
    <t xml:space="preserve">grm</t>
  </si>
  <si>
    <t xml:space="preserve">Global Services Mgmt</t>
  </si>
  <si>
    <t xml:space="preserve">Risk Analytics</t>
  </si>
  <si>
    <t xml:space="preserve">Operational Risk</t>
  </si>
  <si>
    <t xml:space="preserve">Gbl</t>
  </si>
  <si>
    <t xml:space="preserve">Global Data Mgmt</t>
  </si>
  <si>
    <t xml:space="preserve">Operations Pricing Desk</t>
  </si>
  <si>
    <t xml:space="preserve">Indirects &amp; Other Comp</t>
  </si>
  <si>
    <t xml:space="preserve">South America Merchant Trading Activity</t>
  </si>
  <si>
    <t xml:space="preserve">Logistics / Volume Management</t>
  </si>
  <si>
    <t xml:space="preserve">Risk Management</t>
  </si>
  <si>
    <t xml:space="preserve">Settlements and Confirmations</t>
  </si>
  <si>
    <t xml:space="preserve">Power</t>
  </si>
  <si>
    <t xml:space="preserve">Global Risk Management Operations</t>
  </si>
  <si>
    <t xml:space="preserve">Risk Management and Controls</t>
  </si>
  <si>
    <t xml:space="preserve">Global CPR</t>
  </si>
  <si>
    <t xml:space="preserve">Global KRM</t>
  </si>
  <si>
    <t xml:space="preserve">Total Direct Expenses</t>
  </si>
  <si>
    <t xml:space="preserve">Indirects</t>
  </si>
  <si>
    <t xml:space="preserve">Total Allocation</t>
  </si>
  <si>
    <t xml:space="preserve">EOL</t>
  </si>
  <si>
    <t xml:space="preserve">2002 Budgeted BU Allocation</t>
  </si>
  <si>
    <t xml:space="preserve">EA</t>
  </si>
  <si>
    <t xml:space="preserve">e Commerce</t>
  </si>
  <si>
    <t xml:space="preserve">Development</t>
  </si>
  <si>
    <t xml:space="preserve">O &amp; M Baseline</t>
  </si>
  <si>
    <t xml:space="preserve">Total e Commerce Dollars</t>
  </si>
  <si>
    <t xml:space="preserve">Direct</t>
  </si>
  <si>
    <t xml:space="preserve">Indirect</t>
  </si>
  <si>
    <t xml:space="preserve">Total Dollars</t>
  </si>
  <si>
    <t xml:space="preserve">Other Compensation Expense</t>
  </si>
  <si>
    <t xml:space="preserve">Gas/Power only</t>
  </si>
  <si>
    <t xml:space="preserve">Infrastructure</t>
  </si>
  <si>
    <t xml:space="preserve">See IT Detail Tab</t>
  </si>
  <si>
    <t xml:space="preserve">Canada Support IT Costs 2002</t>
  </si>
  <si>
    <t xml:space="preserve">Service Category</t>
  </si>
  <si>
    <t xml:space="preserve">Service</t>
  </si>
  <si>
    <t xml:space="preserve">Allocation Basis</t>
  </si>
  <si>
    <t xml:space="preserve">Total EA Driver</t>
  </si>
  <si>
    <t xml:space="preserve">Canada Driver</t>
  </si>
  <si>
    <t xml:space="preserve">Total EA Cost</t>
  </si>
  <si>
    <t xml:space="preserve">Canada Cost</t>
  </si>
  <si>
    <t xml:space="preserve">Desktop Support</t>
  </si>
  <si>
    <t xml:space="preserve">Resolution Center</t>
  </si>
  <si>
    <t xml:space="preserve"># of users  </t>
  </si>
  <si>
    <t xml:space="preserve">Remote Desktop Support</t>
  </si>
  <si>
    <t xml:space="preserve"># of remote users </t>
  </si>
  <si>
    <t xml:space="preserve">Desktop Hardware Support</t>
  </si>
  <si>
    <t xml:space="preserve"># of users</t>
  </si>
  <si>
    <t xml:space="preserve">Software - Desktop Maintenance &amp; Support</t>
  </si>
  <si>
    <t xml:space="preserve">Actual Spend</t>
  </si>
  <si>
    <t xml:space="preserve">Email Administration</t>
  </si>
  <si>
    <t xml:space="preserve"># of users </t>
  </si>
  <si>
    <t xml:space="preserve">Disk Space Allocations (E-mail)</t>
  </si>
  <si>
    <t xml:space="preserve">% of Total Stored Megabytes</t>
  </si>
  <si>
    <t xml:space="preserve">Messaging Operations (Exchange)</t>
  </si>
  <si>
    <t xml:space="preserve">User &amp; Data Volume Support</t>
  </si>
  <si>
    <t xml:space="preserve">Server Infrastructure</t>
  </si>
  <si>
    <t xml:space="preserve">Production Operations Management</t>
  </si>
  <si>
    <t xml:space="preserve">% of total users</t>
  </si>
  <si>
    <t xml:space="preserve">Enterprise Command Center</t>
  </si>
  <si>
    <t xml:space="preserve">Change &amp; Configuration Management</t>
  </si>
  <si>
    <t xml:space="preserve">Security Administration</t>
  </si>
  <si>
    <t xml:space="preserve">Data Center Operations</t>
  </si>
  <si>
    <t xml:space="preserve">Total Square Feet Occupied</t>
  </si>
  <si>
    <t xml:space="preserve">IT Security Policy, Monitoring, and Investigation</t>
  </si>
  <si>
    <t xml:space="preserve">Software - Server Maintenance &amp; Support</t>
  </si>
  <si>
    <t xml:space="preserve">Application Storage Support</t>
  </si>
  <si>
    <t xml:space="preserve">% of Total storage costs</t>
  </si>
  <si>
    <t xml:space="preserve">Remote Infrastructure Operation &amp; Support</t>
  </si>
  <si>
    <t xml:space="preserve">% of remote infrastructure support costs</t>
  </si>
  <si>
    <t xml:space="preserve">Remote Trading Management</t>
  </si>
  <si>
    <t xml:space="preserve">% of remote trading infrastructure support costs</t>
  </si>
  <si>
    <t xml:space="preserve">UNIX Application Infrastructure</t>
  </si>
  <si>
    <t xml:space="preserve"># of UNIX servers used</t>
  </si>
  <si>
    <t xml:space="preserve">General UNIX Infrastructure</t>
  </si>
  <si>
    <t xml:space="preserve">NT Application Infrastructure</t>
  </si>
  <si>
    <t xml:space="preserve"># of NT servers used</t>
  </si>
  <si>
    <t xml:space="preserve">General NT Infrastructure</t>
  </si>
  <si>
    <t xml:space="preserve">Remedy</t>
  </si>
  <si>
    <t xml:space="preserve">Market Data Admin. Support</t>
  </si>
  <si>
    <t xml:space="preserve">% of Actual Usage</t>
  </si>
  <si>
    <t xml:space="preserve">Web Operations</t>
  </si>
  <si>
    <t xml:space="preserve">Terminal Server Operations</t>
  </si>
  <si>
    <t xml:space="preserve">Distributed Applications Management</t>
  </si>
  <si>
    <t xml:space="preserve">EDI</t>
  </si>
  <si>
    <t xml:space="preserve">% of Usage of 1000 characters</t>
  </si>
  <si>
    <t xml:space="preserve">Business Administration Project Management </t>
  </si>
  <si>
    <t xml:space="preserve">Technical Architecture Oversight </t>
  </si>
  <si>
    <t xml:space="preserve">Communications Support</t>
  </si>
  <si>
    <t xml:space="preserve">LAN Support</t>
  </si>
  <si>
    <t xml:space="preserve"># of Houston users</t>
  </si>
  <si>
    <t xml:space="preserve">WAN Support</t>
  </si>
  <si>
    <t xml:space="preserve">% of WAN Circuit Costs</t>
  </si>
  <si>
    <t xml:space="preserve">DMZ Security</t>
  </si>
  <si>
    <t xml:space="preserve">24x7 Support</t>
  </si>
  <si>
    <t xml:space="preserve">Telephony support</t>
  </si>
  <si>
    <t xml:space="preserve">Passthrough Expense</t>
  </si>
  <si>
    <t xml:space="preserve">Market Data Feeds </t>
  </si>
  <si>
    <t xml:space="preserve">Long Distance</t>
  </si>
  <si>
    <t xml:space="preserve">% of Total Usage</t>
  </si>
  <si>
    <t xml:space="preserve">800 (Inbound)</t>
  </si>
  <si>
    <t xml:space="preserve">Calling Card</t>
  </si>
  <si>
    <t xml:space="preserve">Audio conferencing</t>
  </si>
  <si>
    <t xml:space="preserve">Video conferencing</t>
  </si>
  <si>
    <t xml:space="preserve"># of video hrs</t>
  </si>
  <si>
    <t xml:space="preserve">Internet Access</t>
  </si>
  <si>
    <t xml:space="preserve">Remote Access (dial/VPN)</t>
  </si>
  <si>
    <t xml:space="preserve">WAN Circuits</t>
  </si>
  <si>
    <t xml:space="preserve">Usage</t>
  </si>
  <si>
    <t xml:space="preserve">Voice Circuits</t>
  </si>
  <si>
    <t xml:space="preserve">Sky Tel Pager</t>
  </si>
  <si>
    <t xml:space="preserve">CSA</t>
  </si>
  <si>
    <t xml:space="preserve">Note: Canadian users constitute 10.41% of the EA population (137 of 1316)</t>
  </si>
  <si>
    <t xml:space="preserve">Does not include Passthrough</t>
  </si>
  <si>
    <t xml:space="preserve">ENRON NORTH AMERICA</t>
  </si>
  <si>
    <t xml:space="preserve">CANADA SERVICE AGREEMENT</t>
  </si>
  <si>
    <t xml:space="preserve">2002</t>
  </si>
  <si>
    <t xml:space="preserve">LT Comp</t>
  </si>
  <si>
    <t xml:space="preserve">OCC-SAP</t>
  </si>
  <si>
    <t xml:space="preserve">OCC - Executive</t>
  </si>
  <si>
    <t xml:space="preserve">OCC - Legal</t>
  </si>
  <si>
    <t xml:space="preserve"> OCC - Public Affairs</t>
  </si>
  <si>
    <t xml:space="preserve">OCC -Insurance</t>
  </si>
  <si>
    <t xml:space="preserve">OCC - Risk Mgmt Insurance</t>
  </si>
  <si>
    <t xml:space="preserve">OCC -Click@Home Prog</t>
  </si>
  <si>
    <t xml:space="preserve">RAC - Credit Risk Mgmt</t>
  </si>
  <si>
    <t xml:space="preserve">RAC -      Portfolio</t>
  </si>
  <si>
    <t xml:space="preserve">RAC -Underwriting</t>
  </si>
  <si>
    <t xml:space="preserve">RAC -   Market Risk Mgmt</t>
  </si>
  <si>
    <t xml:space="preserve">RAC - Domestic Compliance</t>
  </si>
  <si>
    <t xml:space="preserve">RAC - Assurance Service</t>
  </si>
  <si>
    <t xml:space="preserve">Total budget</t>
  </si>
  <si>
    <t xml:space="preserve">Annual Total</t>
  </si>
  <si>
    <t xml:space="preserve">Methodology</t>
  </si>
  <si>
    <t xml:space="preserve">Flat amount</t>
  </si>
  <si>
    <t xml:space="preserve">Headcount</t>
  </si>
  <si>
    <t xml:space="preserve">Flat Amount</t>
  </si>
  <si>
    <t xml:space="preserve">Percentage</t>
  </si>
  <si>
    <t xml:space="preserve">*** No charges from ECM, HR and Research</t>
  </si>
  <si>
    <t xml:space="preserve">RAC-Ben-OCC-LTCP Detail</t>
  </si>
  <si>
    <t xml:space="preserve">As of 10/23/01</t>
  </si>
  <si>
    <t xml:space="preserve">#</t>
  </si>
  <si>
    <t xml:space="preserve">Canada Commericial</t>
  </si>
  <si>
    <t xml:space="preserve">Canada Non-Comm</t>
  </si>
  <si>
    <t xml:space="preserve">Canada Total HC</t>
  </si>
  <si>
    <t xml:space="preserve">ENA Total HC</t>
  </si>
  <si>
    <t xml:space="preserve">% of Total HC</t>
  </si>
  <si>
    <t xml:space="preserve">SAP ISC:  Contacted Chris Schlaudraff (5-6162).  She said that it will be reasonable to allocate over headcount, that they do not break it down to the company level, only the business level.  </t>
  </si>
  <si>
    <t xml:space="preserve">Last year we took only 5% of the total, which was significantly lower (244,950/yr vs. 785,130/yr).</t>
  </si>
  <si>
    <t xml:space="preserve">Strategic Sourcing:  Left message with Judy Knepshield (5-6276) Wed. morning.  No response.  Last year we did not allocate anything in the agreement, and I believe that Canada has there own A/P department, therefore, we did not allocate anything in 2002.</t>
  </si>
  <si>
    <t xml:space="preserve">Aulds, Sharon  </t>
  </si>
  <si>
    <t xml:space="preserve">Wednesday, October 24, 2001 2:23 PM</t>
  </si>
  <si>
    <t xml:space="preserve">Guilliams, Lisa</t>
  </si>
  <si>
    <t xml:space="preserve">Canada Restricted Stock 2002 Budget (LTCP)</t>
  </si>
  <si>
    <t xml:space="preserve">Importance:</t>
  </si>
  <si>
    <t xml:space="preserve">High</t>
  </si>
  <si>
    <t xml:space="preserve">Lisa,</t>
  </si>
  <si>
    <t xml:space="preserve">The amount attributable to Canada (co. 444) is $1,040,643.84.  This amount is based on actual outstanding restricted stock grants and projections of grants to be awarded in 2002 based on those awarded in 2001.  If you have any questions, please let me know.</t>
  </si>
  <si>
    <t xml:space="preserve">Sharon</t>
  </si>
  <si>
    <t xml:space="preserve">3-7769</t>
  </si>
  <si>
    <t xml:space="preserve">Obrecht, Paulette  </t>
  </si>
  <si>
    <t xml:space="preserve">Thursday, October 25, 2001 2:52 PM</t>
  </si>
  <si>
    <t xml:space="preserve">Rogers, Rex</t>
  </si>
  <si>
    <t xml:space="preserve">Allocation to Canada from Corp. Legal</t>
  </si>
  <si>
    <t xml:space="preserve">The only amount of the ENA allocation that should be directed to Canada from the Corp. Legal cost centers will be 5% of the allocation from cost center 100040 which comes to a total of 55,138.65 for the 2002 Plan. If you have any further questions, please call me.</t>
  </si>
  <si>
    <t xml:space="preserve">Paulette Obrecht</t>
  </si>
  <si>
    <t xml:space="preserve">OCC-PUBLIC AFFAIRS &amp; ADMINISTRATION-2002</t>
  </si>
  <si>
    <t xml:space="preserve">ENA</t>
  </si>
  <si>
    <t xml:space="preserve">Mexico</t>
  </si>
  <si>
    <t xml:space="preserve">TX Gas Orig</t>
  </si>
  <si>
    <t xml:space="preserve">ERCOT Pwr Orig</t>
  </si>
  <si>
    <t xml:space="preserve">W. Gas Orig</t>
  </si>
  <si>
    <t xml:space="preserve">W. Pwr Orig</t>
  </si>
  <si>
    <t xml:space="preserve">NE Pwr Orig</t>
  </si>
  <si>
    <t xml:space="preserve">SE Pwr Orig</t>
  </si>
  <si>
    <t xml:space="preserve">E. Gas Orig</t>
  </si>
  <si>
    <t xml:space="preserve">MW Pwr Orig</t>
  </si>
  <si>
    <t xml:space="preserve">MW Gas Orig</t>
  </si>
  <si>
    <t xml:space="preserve">(in 000s)</t>
  </si>
  <si>
    <t xml:space="preserve">State Government Affairs-Tx/Ok</t>
  </si>
  <si>
    <t xml:space="preserve">Rick Shapiro</t>
  </si>
  <si>
    <t xml:space="preserve">Anticipated Usage</t>
  </si>
  <si>
    <t xml:space="preserve">25%/75% gas/power</t>
  </si>
  <si>
    <t xml:space="preserve">State Government Affairs-Calif/West</t>
  </si>
  <si>
    <t xml:space="preserve">State Government Affairs-Canada</t>
  </si>
  <si>
    <t xml:space="preserve">Canada Teams</t>
  </si>
  <si>
    <t xml:space="preserve">State Government Affairs-Mid Atlantic</t>
  </si>
  <si>
    <t xml:space="preserve">State Government Affairs-Midwest</t>
  </si>
  <si>
    <t xml:space="preserve">Gov't Affairs-Mexico</t>
  </si>
  <si>
    <t xml:space="preserve">Mexico Team</t>
  </si>
  <si>
    <t xml:space="preserve">State Gov/Fed Reg Env/Implementation</t>
  </si>
  <si>
    <t xml:space="preserve">Allocate evenly over all teams receiving regional allocations</t>
  </si>
  <si>
    <t xml:space="preserve">Reg Risk/Comp Analysis</t>
  </si>
  <si>
    <t xml:space="preserve">Gov't Affairs-Rates &amp; Regulations</t>
  </si>
  <si>
    <t xml:space="preserve">Enron Washington Inc</t>
  </si>
  <si>
    <t xml:space="preserve">Linda Robertson</t>
  </si>
  <si>
    <t xml:space="preserve">Mng Dir Gov't Affairs</t>
  </si>
  <si>
    <t xml:space="preserve">TOTAL PUBLIC AFFAIRS &amp; ADMINISTRATION</t>
  </si>
  <si>
    <t xml:space="preserve">2002 Plan @ 10/23/01</t>
  </si>
  <si>
    <t xml:space="preserve">105573 - ENA Public Relations</t>
  </si>
  <si>
    <t xml:space="preserve">Methodology - Headcount (11.68%)</t>
  </si>
  <si>
    <t xml:space="preserve">Monthly %</t>
  </si>
  <si>
    <t xml:space="preserve">January </t>
  </si>
  <si>
    <t xml:space="preserve">February</t>
  </si>
  <si>
    <t xml:space="preserve">March</t>
  </si>
  <si>
    <t xml:space="preserve">April</t>
  </si>
  <si>
    <t xml:space="preserve">Net to ENA</t>
  </si>
  <si>
    <t xml:space="preserve">(includes Canada)</t>
  </si>
  <si>
    <t xml:space="preserve">May</t>
  </si>
  <si>
    <t xml:space="preserve">Canada portion</t>
  </si>
  <si>
    <t xml:space="preserve">June</t>
  </si>
  <si>
    <t xml:space="preserve">July</t>
  </si>
  <si>
    <t xml:space="preserve">August</t>
  </si>
  <si>
    <t xml:space="preserve">September</t>
  </si>
  <si>
    <t xml:space="preserve">October</t>
  </si>
  <si>
    <t xml:space="preserve">November</t>
  </si>
  <si>
    <t xml:space="preserve">December</t>
  </si>
</sst>
</file>

<file path=xl/styles.xml><?xml version="1.0" encoding="utf-8"?>
<styleSheet xmlns="http://schemas.openxmlformats.org/spreadsheetml/2006/main">
  <numFmts count="24">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409]m/d/yyyy"/>
    <numFmt numFmtId="175" formatCode="[$-409]h:mm\ AM/PM"/>
    <numFmt numFmtId="176" formatCode="mmmm\-yy"/>
    <numFmt numFmtId="177" formatCode="[$-409]mmm\-yy"/>
    <numFmt numFmtId="178" formatCode="_(* #,##0.00_);_(* \(#,##0.00\);_(* \-??_);_(@_)"/>
    <numFmt numFmtId="179" formatCode="_(* #,##0_);_(* \(#,##0\);_(* \-??_);_(@_)"/>
    <numFmt numFmtId="180" formatCode="_(* #,##0_);_(* \(#,##0\);_(* \-_);_(@_)"/>
    <numFmt numFmtId="181" formatCode="\$#,##0.00_);[RED]&quot;($&quot;#,##0.00\)"/>
    <numFmt numFmtId="182" formatCode="0.0"/>
    <numFmt numFmtId="183" formatCode="0.000"/>
    <numFmt numFmtId="184" formatCode="0.00"/>
    <numFmt numFmtId="185" formatCode="0%"/>
    <numFmt numFmtId="186" formatCode="0.0%"/>
    <numFmt numFmtId="187" formatCode="_(\$* #,##0.00_);_(\$* \(#,##0.00\);_(\$* \-??_);_(@_)"/>
  </numFmts>
  <fonts count="30">
    <font>
      <sz val="10"/>
      <name val="Arial"/>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8"/>
      <name val="Arial"/>
      <family val="0"/>
    </font>
    <font>
      <sz val="8"/>
      <color rgb="FF0000FF"/>
      <name val="Arial"/>
      <family val="2"/>
    </font>
    <font>
      <b val="true"/>
      <sz val="10"/>
      <name val="Arial"/>
      <family val="2"/>
    </font>
    <font>
      <b val="true"/>
      <u val="single"/>
      <sz val="10"/>
      <name val="Arial"/>
      <family val="2"/>
    </font>
    <font>
      <b val="true"/>
      <sz val="10"/>
      <name val="Arial"/>
      <family val="0"/>
    </font>
    <font>
      <sz val="10"/>
      <name val="Arial"/>
      <family val="2"/>
    </font>
    <font>
      <sz val="10"/>
      <color rgb="FFFF0000"/>
      <name val="Arial"/>
      <family val="2"/>
    </font>
    <font>
      <u val="single"/>
      <sz val="10"/>
      <name val="Arial"/>
      <family val="2"/>
    </font>
    <font>
      <b val="true"/>
      <sz val="8"/>
      <color rgb="FF000000"/>
      <name val="Tahoma"/>
      <family val="0"/>
    </font>
    <font>
      <sz val="8"/>
      <color rgb="FF000000"/>
      <name val="Tahoma"/>
      <family val="0"/>
    </font>
    <font>
      <b val="true"/>
      <sz val="10"/>
      <color rgb="FFFF0000"/>
      <name val="Arial"/>
      <family val="2"/>
    </font>
    <font>
      <sz val="16"/>
      <color rgb="FFFF0000"/>
      <name val="Comic Sans MS"/>
      <family val="4"/>
    </font>
    <font>
      <sz val="10"/>
      <color rgb="FFFF00FF"/>
      <name val="Arial"/>
      <family val="2"/>
    </font>
    <font>
      <b val="true"/>
      <sz val="22"/>
      <name val="Arial"/>
      <family val="2"/>
    </font>
    <font>
      <b val="true"/>
      <sz val="10"/>
      <color rgb="FFFFFFFF"/>
      <name val="Arial"/>
      <family val="2"/>
    </font>
    <font>
      <b val="true"/>
      <i val="true"/>
      <sz val="10"/>
      <name val="Arial"/>
      <family val="2"/>
    </font>
    <font>
      <sz val="10"/>
      <name val="Times New Roman"/>
      <family val="1"/>
    </font>
    <font>
      <b val="true"/>
      <sz val="16"/>
      <name val="Times New Roman"/>
      <family val="1"/>
    </font>
    <font>
      <b val="true"/>
      <sz val="10"/>
      <name val="Times New Roman"/>
      <family val="1"/>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FFFF00"/>
        <bgColor rgb="FFFFFF00"/>
      </patternFill>
    </fill>
    <fill>
      <patternFill patternType="solid">
        <fgColor rgb="FF008080"/>
        <bgColor rgb="FF008080"/>
      </patternFill>
    </fill>
    <fill>
      <patternFill patternType="solid">
        <fgColor rgb="FFFFFFFF"/>
        <bgColor rgb="FFFFFFCC"/>
      </patternFill>
    </fill>
    <fill>
      <patternFill patternType="solid">
        <fgColor rgb="FF808080"/>
        <bgColor rgb="FF969696"/>
      </patternFill>
    </fill>
  </fills>
  <borders count="47">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thin"/>
      <right style="thin"/>
      <top style="thin"/>
      <bottom style="thin"/>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style="medium"/>
      <bottom style="thin"/>
      <diagonal/>
    </border>
    <border diagonalUp="false" diagonalDown="false">
      <left style="medium"/>
      <right style="double"/>
      <top style="medium"/>
      <bottom style="thin"/>
      <diagonal/>
    </border>
    <border diagonalUp="false" diagonalDown="false">
      <left style="double"/>
      <right style="double"/>
      <top style="medium"/>
      <bottom style="thin"/>
      <diagonal/>
    </border>
    <border diagonalUp="false" diagonalDown="false">
      <left style="double"/>
      <right style="medium"/>
      <top style="medium"/>
      <bottom style="thin"/>
      <diagonal/>
    </border>
    <border diagonalUp="false" diagonalDown="false">
      <left style="medium"/>
      <right style="medium"/>
      <top style="thin"/>
      <bottom style="thin"/>
      <diagonal/>
    </border>
    <border diagonalUp="false" diagonalDown="false">
      <left style="medium"/>
      <right style="double"/>
      <top style="thin"/>
      <bottom style="thin"/>
      <diagonal/>
    </border>
    <border diagonalUp="false" diagonalDown="false">
      <left style="double"/>
      <right style="double"/>
      <top style="thin"/>
      <bottom style="thin"/>
      <diagonal/>
    </border>
    <border diagonalUp="false" diagonalDown="false">
      <left style="double"/>
      <right style="medium"/>
      <top style="thin"/>
      <bottom style="thin"/>
      <diagonal/>
    </border>
    <border diagonalUp="false" diagonalDown="false">
      <left style="medium"/>
      <right style="medium"/>
      <top style="thin"/>
      <bottom style="medium"/>
      <diagonal/>
    </border>
    <border diagonalUp="false" diagonalDown="false">
      <left style="medium"/>
      <right style="double"/>
      <top style="thin"/>
      <bottom style="medium"/>
      <diagonal/>
    </border>
    <border diagonalUp="false" diagonalDown="false">
      <left style="double"/>
      <right style="double"/>
      <top style="thin"/>
      <bottom style="medium"/>
      <diagonal/>
    </border>
    <border diagonalUp="false" diagonalDown="false">
      <left style="double"/>
      <right style="medium"/>
      <top style="thin"/>
      <bottom style="medium"/>
      <diagonal/>
    </border>
    <border diagonalUp="false" diagonalDown="false">
      <left style="thin"/>
      <right/>
      <top style="thin"/>
      <bottom style="thin"/>
      <diagonal/>
    </border>
    <border diagonalUp="false" diagonalDown="false">
      <left style="medium"/>
      <right style="medium"/>
      <top/>
      <bottom style="thin"/>
      <diagonal/>
    </border>
    <border diagonalUp="false" diagonalDown="false">
      <left style="medium"/>
      <right style="double"/>
      <top/>
      <bottom style="thin"/>
      <diagonal/>
    </border>
    <border diagonalUp="false" diagonalDown="false">
      <left style="double"/>
      <right style="double"/>
      <top/>
      <bottom style="thin"/>
      <diagonal/>
    </border>
    <border diagonalUp="false" diagonalDown="false">
      <left style="medium"/>
      <right style="medium"/>
      <top style="thin"/>
      <bottom/>
      <diagonal/>
    </border>
    <border diagonalUp="false" diagonalDown="false">
      <left style="medium"/>
      <right style="double"/>
      <top style="thin"/>
      <bottom/>
      <diagonal/>
    </border>
    <border diagonalUp="false" diagonalDown="false">
      <left style="double"/>
      <right style="double"/>
      <top style="thin"/>
      <bottom/>
      <diagonal/>
    </border>
    <border diagonalUp="false" diagonalDown="false">
      <left style="medium"/>
      <right style="double"/>
      <top style="medium"/>
      <bottom style="medium"/>
      <diagonal/>
    </border>
    <border diagonalUp="false" diagonalDown="false">
      <left style="double"/>
      <right style="medium"/>
      <top style="medium"/>
      <bottom style="medium"/>
      <diagonal/>
    </border>
    <border diagonalUp="false" diagonalDown="false">
      <left style="medium"/>
      <right/>
      <top style="thin"/>
      <bottom style="double"/>
      <diagonal/>
    </border>
    <border diagonalUp="false" diagonalDown="false">
      <left/>
      <right style="medium"/>
      <top style="thin"/>
      <bottom style="double"/>
      <diagonal/>
    </border>
  </borders>
  <cellStyleXfs count="4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187" fontId="0"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0" fillId="2" borderId="1" applyFont="true" applyBorder="true" applyAlignment="true" applyProtection="true">
      <alignment horizontal="center" vertical="center" textRotation="0" wrapText="false" indent="0" shrinkToFit="false"/>
      <protection locked="true" hidden="false"/>
    </xf>
    <xf numFmtId="166" fontId="0"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0"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0" fillId="0" borderId="0" applyFont="true" applyBorder="true" applyAlignment="true" applyProtection="true">
      <alignment horizontal="general" vertical="bottom" textRotation="0" wrapText="false" indent="0" shrinkToFit="false"/>
      <protection locked="false" hidden="false"/>
    </xf>
    <xf numFmtId="169" fontId="0"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0"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1" fillId="0" borderId="0" applyFont="true" applyBorder="true" applyAlignment="true" applyProtection="true">
      <alignment horizontal="general" vertical="bottom" textRotation="0" wrapText="false" indent="0" shrinkToFit="false"/>
      <protection locked="true" hidden="false"/>
    </xf>
    <xf numFmtId="164" fontId="11" fillId="3" borderId="0" applyFont="true" applyBorder="false" applyAlignment="false" applyProtection="false"/>
    <xf numFmtId="173" fontId="12" fillId="0" borderId="4" applyFont="true" applyBorder="true" applyAlignment="true" applyProtection="false">
      <alignment horizontal="general" vertical="bottom" textRotation="0" wrapText="false" indent="0" shrinkToFit="false"/>
    </xf>
  </cellStyleXfs>
  <cellXfs count="2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77" fontId="14" fillId="0" borderId="0" xfId="0" applyFont="true" applyBorder="false" applyAlignment="false" applyProtection="false">
      <alignment horizontal="general" vertical="bottom" textRotation="0" wrapText="false" indent="0" shrinkToFit="false"/>
      <protection locked="true" hidden="false"/>
    </xf>
    <xf numFmtId="177" fontId="14" fillId="0" borderId="0" xfId="0" applyFont="true" applyBorder="false" applyAlignment="true" applyProtection="false">
      <alignment horizontal="center"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79" fontId="15" fillId="0" borderId="0" xfId="15" applyFont="true" applyBorder="true" applyAlignment="true" applyProtection="true">
      <alignment horizontal="general" vertical="bottom" textRotation="0" wrapText="false" indent="0" shrinkToFit="false"/>
      <protection locked="true" hidden="false"/>
    </xf>
    <xf numFmtId="179" fontId="15" fillId="0" borderId="5" xfId="15" applyFont="true" applyBorder="true" applyAlignment="true" applyProtection="true">
      <alignment horizontal="general" vertical="bottom" textRotation="0" wrapText="false" indent="0" shrinkToFit="false"/>
      <protection locked="true" hidden="false"/>
    </xf>
    <xf numFmtId="179" fontId="13" fillId="0" borderId="0" xfId="15" applyFont="true" applyBorder="true" applyAlignment="true" applyProtection="true">
      <alignment horizontal="general" vertical="bottom" textRotation="0" wrapText="false" indent="0" shrinkToFit="false"/>
      <protection locked="true" hidden="false"/>
    </xf>
    <xf numFmtId="179" fontId="16" fillId="0" borderId="0" xfId="15" applyFont="true" applyBorder="true" applyAlignment="true" applyProtection="true">
      <alignment horizontal="general" vertical="bottom" textRotation="0" wrapText="false" indent="0" shrinkToFit="false"/>
      <protection locked="true" hidden="false"/>
    </xf>
    <xf numFmtId="179" fontId="0" fillId="0" borderId="0" xfId="15" applyFont="true" applyBorder="true" applyAlignment="true" applyProtection="true">
      <alignment horizontal="left" vertical="bottom" textRotation="0" wrapText="false" indent="2" shrinkToFit="false"/>
      <protection locked="true" hidden="false"/>
    </xf>
    <xf numFmtId="179" fontId="16" fillId="0" borderId="0" xfId="15" applyFont="true" applyBorder="true" applyAlignment="true" applyProtection="true">
      <alignment horizontal="left" vertical="bottom" textRotation="0" wrapText="false" indent="2" shrinkToFit="false"/>
      <protection locked="true" hidden="false"/>
    </xf>
    <xf numFmtId="179" fontId="0" fillId="0" borderId="0" xfId="15" applyFont="true" applyBorder="true" applyAlignment="true" applyProtection="true">
      <alignment horizontal="left" vertical="bottom" textRotation="0" wrapText="false" indent="5"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3" fillId="0" borderId="6" xfId="0" applyFont="true" applyBorder="true" applyAlignment="true" applyProtection="false">
      <alignment horizontal="center" vertical="bottom" textRotation="0" wrapText="false" indent="0" shrinkToFit="false"/>
      <protection locked="true" hidden="false"/>
    </xf>
    <xf numFmtId="164" fontId="13" fillId="0" borderId="6"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80" fontId="0" fillId="0" borderId="6"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13" fillId="0" borderId="1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14" fillId="0" borderId="1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11"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81" fontId="0" fillId="0" borderId="13" xfId="0" applyFont="false" applyBorder="true" applyAlignment="false" applyProtection="false">
      <alignment horizontal="general" vertical="bottom" textRotation="0" wrapText="false" indent="0" shrinkToFit="false"/>
      <protection locked="true" hidden="false"/>
    </xf>
    <xf numFmtId="181" fontId="0" fillId="0" borderId="14" xfId="0" applyFont="false" applyBorder="true" applyAlignment="false" applyProtection="false">
      <alignment horizontal="general" vertical="bottom" textRotation="0" wrapText="false" indent="0" shrinkToFit="false"/>
      <protection locked="true" hidden="false"/>
    </xf>
    <xf numFmtId="181"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82" fontId="0" fillId="0" borderId="0" xfId="0" applyFont="false" applyBorder="false" applyAlignment="true" applyProtection="fals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78" fontId="0" fillId="0" borderId="5" xfId="0" applyFont="false" applyBorder="true" applyAlignment="false" applyProtection="false">
      <alignment horizontal="general" vertical="bottom" textRotation="0" wrapText="false" indent="0" shrinkToFit="false"/>
      <protection locked="true" hidden="false"/>
    </xf>
    <xf numFmtId="174" fontId="0" fillId="0" borderId="9" xfId="0" applyFont="false" applyBorder="true" applyAlignment="false" applyProtection="false">
      <alignment horizontal="general" vertical="bottom" textRotation="0" wrapText="false" indent="0" shrinkToFit="false"/>
      <protection locked="true" hidden="false"/>
    </xf>
    <xf numFmtId="164" fontId="18"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78" fontId="0" fillId="0" borderId="11" xfId="0" applyFont="false" applyBorder="true" applyAlignment="false" applyProtection="false">
      <alignment horizontal="general" vertical="bottom" textRotation="0" wrapText="false" indent="0" shrinkToFit="false"/>
      <protection locked="true" hidden="false"/>
    </xf>
    <xf numFmtId="181" fontId="0" fillId="0" borderId="11" xfId="0" applyFont="false" applyBorder="true" applyAlignment="false" applyProtection="false">
      <alignment horizontal="general" vertical="bottom" textRotation="0" wrapText="false" indent="0" shrinkToFit="false"/>
      <protection locked="true" hidden="false"/>
    </xf>
    <xf numFmtId="181" fontId="0" fillId="0" borderId="15" xfId="0" applyFont="false" applyBorder="true" applyAlignment="false" applyProtection="false">
      <alignment horizontal="general" vertical="bottom" textRotation="0" wrapText="false" indent="0" shrinkToFit="false"/>
      <protection locked="true" hidden="false"/>
    </xf>
    <xf numFmtId="181" fontId="0" fillId="0" borderId="16" xfId="0" applyFont="false" applyBorder="true" applyAlignment="false" applyProtection="fals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84" fontId="0" fillId="0" borderId="3" xfId="0" applyFont="false" applyBorder="true" applyAlignment="false" applyProtection="false">
      <alignment horizontal="general" vertical="bottom" textRotation="0" wrapText="false" indent="0" shrinkToFit="false"/>
      <protection locked="true" hidden="false"/>
    </xf>
    <xf numFmtId="164" fontId="13" fillId="0" borderId="17" xfId="0" applyFont="true" applyBorder="true" applyAlignment="false" applyProtection="false">
      <alignment horizontal="general" vertical="bottom" textRotation="0" wrapText="false" indent="0" shrinkToFit="false"/>
      <protection locked="true" hidden="false"/>
    </xf>
    <xf numFmtId="164" fontId="13" fillId="0" borderId="17" xfId="0" applyFont="true" applyBorder="true" applyAlignment="true" applyProtection="false">
      <alignment horizontal="center" vertical="bottom" textRotation="0" wrapText="true" indent="0" shrinkToFit="false"/>
      <protection locked="true" hidden="false"/>
    </xf>
    <xf numFmtId="164" fontId="13" fillId="0" borderId="17" xfId="0" applyFont="true" applyBorder="true" applyAlignment="true" applyProtection="false">
      <alignment horizontal="center" vertical="bottom" textRotation="0" wrapText="true" indent="0" shrinkToFit="false"/>
      <protection locked="true" hidden="false"/>
    </xf>
    <xf numFmtId="185" fontId="0" fillId="6" borderId="17" xfId="0" applyFont="false" applyBorder="true" applyAlignment="false" applyProtection="false">
      <alignment horizontal="general" vertical="bottom" textRotation="0" wrapText="false" indent="0" shrinkToFit="false"/>
      <protection locked="true" hidden="false"/>
    </xf>
    <xf numFmtId="185" fontId="0" fillId="0" borderId="17" xfId="0" applyFont="false" applyBorder="true" applyAlignment="false" applyProtection="false">
      <alignment horizontal="general" vertical="bottom" textRotation="0" wrapText="false" indent="0" shrinkToFit="false"/>
      <protection locked="true" hidden="false"/>
    </xf>
    <xf numFmtId="164" fontId="13" fillId="0" borderId="17" xfId="0" applyFont="true" applyBorder="true" applyAlignment="false" applyProtection="false">
      <alignment horizontal="general" vertical="bottom" textRotation="0" wrapText="false" indent="0" shrinkToFit="false"/>
      <protection locked="true" hidden="false"/>
    </xf>
    <xf numFmtId="185" fontId="0" fillId="0" borderId="0" xfId="19" applyFont="true" applyBorder="true" applyAlignment="true" applyProtection="tru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21" fillId="0" borderId="17"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true" indent="0" shrinkToFit="false"/>
      <protection locked="true" hidden="false"/>
    </xf>
    <xf numFmtId="179" fontId="0" fillId="0" borderId="0" xfId="0" applyFont="false" applyBorder="false" applyAlignment="false" applyProtection="false">
      <alignment horizontal="general" vertical="bottom" textRotation="0" wrapText="false" indent="0" shrinkToFit="false"/>
      <protection locked="true" hidden="false"/>
    </xf>
    <xf numFmtId="164" fontId="21" fillId="0" borderId="17" xfId="0" applyFont="true" applyBorder="true" applyAlignment="true" applyProtection="false">
      <alignment horizontal="left" vertical="bottom" textRotation="0" wrapText="false" indent="1" shrinkToFit="false"/>
      <protection locked="true" hidden="false"/>
    </xf>
    <xf numFmtId="179" fontId="0" fillId="0" borderId="5" xfId="15" applyFont="true" applyBorder="true" applyAlignment="true" applyProtection="true">
      <alignment horizontal="general" vertical="bottom" textRotation="0" wrapText="false" indent="0" shrinkToFit="false"/>
      <protection locked="true" hidden="false"/>
    </xf>
    <xf numFmtId="179" fontId="0" fillId="0" borderId="5" xfId="0" applyFont="false" applyBorder="true" applyAlignment="false" applyProtection="false">
      <alignment horizontal="general" vertical="bottom" textRotation="0" wrapText="false" indent="0" shrinkToFit="false"/>
      <protection locked="true" hidden="false"/>
    </xf>
    <xf numFmtId="179" fontId="0" fillId="0" borderId="5" xfId="0" applyFont="false" applyBorder="true" applyAlignment="false" applyProtection="false">
      <alignment horizontal="general" vertical="bottom" textRotation="0" wrapText="false" indent="0" shrinkToFit="false"/>
      <protection locked="true" hidden="false"/>
    </xf>
    <xf numFmtId="164" fontId="0" fillId="0" borderId="0" xfId="34" applyFont="false" applyBorder="false" applyAlignment="false" applyProtection="false">
      <alignment horizontal="general" vertical="bottom" textRotation="0" wrapText="false" indent="0" shrinkToFit="false"/>
      <protection locked="true" hidden="false"/>
    </xf>
    <xf numFmtId="180" fontId="0" fillId="0" borderId="0" xfId="34" applyFont="false" applyBorder="false" applyAlignment="false" applyProtection="false">
      <alignment horizontal="general" vertical="bottom" textRotation="0" wrapText="false" indent="0" shrinkToFit="false"/>
      <protection locked="true" hidden="false"/>
    </xf>
    <xf numFmtId="164" fontId="13" fillId="0" borderId="0" xfId="34"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80" fontId="0" fillId="0" borderId="18" xfId="34" applyFont="false" applyBorder="true" applyAlignment="false" applyProtection="false">
      <alignment horizontal="general" vertical="bottom" textRotation="0" wrapText="false" indent="0" shrinkToFit="false"/>
      <protection locked="true" hidden="false"/>
    </xf>
    <xf numFmtId="180" fontId="13" fillId="0" borderId="19" xfId="34" applyFont="true" applyBorder="true" applyAlignment="true" applyProtection="false">
      <alignment horizontal="center" vertical="bottom" textRotation="0" wrapText="false" indent="0" shrinkToFit="false"/>
      <protection locked="true" hidden="false"/>
    </xf>
    <xf numFmtId="164" fontId="13" fillId="0" borderId="0" xfId="34" applyFont="true" applyBorder="true" applyAlignment="false" applyProtection="false">
      <alignment horizontal="general" vertical="bottom" textRotation="0" wrapText="false" indent="0" shrinkToFit="false"/>
      <protection locked="true" hidden="false"/>
    </xf>
    <xf numFmtId="164" fontId="0" fillId="0" borderId="0" xfId="34" applyFont="false" applyBorder="true" applyAlignment="false" applyProtection="false">
      <alignment horizontal="general" vertical="bottom" textRotation="0" wrapText="false" indent="0" shrinkToFit="false"/>
      <protection locked="true" hidden="false"/>
    </xf>
    <xf numFmtId="164" fontId="13" fillId="0" borderId="0" xfId="34" applyFont="true" applyBorder="false" applyAlignment="false" applyProtection="false">
      <alignment horizontal="general" vertical="bottom" textRotation="0" wrapText="false" indent="0" shrinkToFit="false"/>
      <protection locked="true" hidden="false"/>
    </xf>
    <xf numFmtId="180" fontId="0" fillId="0" borderId="0" xfId="34" applyFont="false" applyBorder="true" applyAlignment="false" applyProtection="false">
      <alignment horizontal="general" vertical="bottom" textRotation="0" wrapText="false" indent="0" shrinkToFit="false"/>
      <protection locked="true" hidden="false"/>
    </xf>
    <xf numFmtId="164" fontId="13" fillId="0" borderId="3" xfId="34" applyFont="true" applyBorder="true" applyAlignment="false" applyProtection="false">
      <alignment horizontal="general" vertical="bottom" textRotation="0" wrapText="false" indent="0" shrinkToFit="false"/>
      <protection locked="true" hidden="false"/>
    </xf>
    <xf numFmtId="180" fontId="13" fillId="0" borderId="3" xfId="34" applyFont="true" applyBorder="true" applyAlignment="false" applyProtection="false">
      <alignment horizontal="general" vertical="bottom" textRotation="0" wrapText="false" indent="0" shrinkToFit="false"/>
      <protection locked="true" hidden="false"/>
    </xf>
    <xf numFmtId="180" fontId="13" fillId="0" borderId="0" xfId="34" applyFont="true" applyBorder="false" applyAlignment="false" applyProtection="false">
      <alignment horizontal="general" vertical="bottom" textRotation="0" wrapText="fals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80" fontId="0" fillId="0" borderId="0" xfId="34" applyFont="false" applyBorder="true" applyAlignment="false" applyProtection="false">
      <alignment horizontal="general" vertical="bottom" textRotation="0" wrapText="false" indent="0" shrinkToFit="false"/>
      <protection locked="true" hidden="false"/>
    </xf>
    <xf numFmtId="186" fontId="13" fillId="0" borderId="0" xfId="19" applyFont="true" applyBorder="true" applyAlignment="true" applyProtection="true">
      <alignment horizontal="general" vertical="bottom" textRotation="0" wrapText="false" indent="0" shrinkToFit="false"/>
      <protection locked="true" hidden="false"/>
    </xf>
    <xf numFmtId="180" fontId="13" fillId="0" borderId="0" xfId="34" applyFont="true" applyBorder="true" applyAlignment="false" applyProtection="false">
      <alignment horizontal="general" vertical="bottom" textRotation="0" wrapText="false" indent="0" shrinkToFit="false"/>
      <protection locked="true" hidden="false"/>
    </xf>
    <xf numFmtId="180" fontId="13" fillId="0" borderId="5" xfId="34" applyFont="true" applyBorder="true" applyAlignment="false" applyProtection="false">
      <alignment horizontal="general" vertical="bottom" textRotation="0" wrapText="false" indent="0" shrinkToFit="false"/>
      <protection locked="true" hidden="false"/>
    </xf>
    <xf numFmtId="164" fontId="0" fillId="6" borderId="20" xfId="34" applyFont="true" applyBorder="true" applyAlignment="false" applyProtection="false">
      <alignment horizontal="general" vertical="bottom" textRotation="0" wrapText="false" indent="0" shrinkToFit="false"/>
      <protection locked="true" hidden="false"/>
    </xf>
    <xf numFmtId="180" fontId="0" fillId="6" borderId="21" xfId="34" applyFont="false" applyBorder="true" applyAlignment="false" applyProtection="false">
      <alignment horizontal="general" vertical="bottom" textRotation="0" wrapText="false" indent="0" shrinkToFit="false"/>
      <protection locked="true" hidden="false"/>
    </xf>
    <xf numFmtId="164" fontId="13" fillId="0" borderId="5" xfId="0" applyFont="true" applyBorder="true" applyAlignment="false" applyProtection="false">
      <alignment horizontal="general" vertical="bottom" textRotation="0" wrapText="false" indent="0" shrinkToFit="false"/>
      <protection locked="true" hidden="false"/>
    </xf>
    <xf numFmtId="179" fontId="13" fillId="0" borderId="5"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4" fillId="0" borderId="22" xfId="0" applyFont="true" applyBorder="true" applyAlignment="true" applyProtection="false">
      <alignment horizontal="center" vertical="bottom" textRotation="0" wrapText="true" indent="0" shrinkToFit="false"/>
      <protection locked="true" hidden="false"/>
    </xf>
    <xf numFmtId="164" fontId="25" fillId="7" borderId="22" xfId="0" applyFont="true" applyBorder="true" applyAlignment="false" applyProtection="false">
      <alignment horizontal="general" vertical="bottom" textRotation="0" wrapText="false" indent="0" shrinkToFit="false"/>
      <protection locked="true" hidden="false"/>
    </xf>
    <xf numFmtId="164" fontId="25" fillId="7" borderId="22" xfId="0" applyFont="true" applyBorder="true" applyAlignment="true" applyProtection="false">
      <alignment horizontal="center" vertical="bottom" textRotation="0" wrapText="false" indent="0" shrinkToFit="false"/>
      <protection locked="true" hidden="false"/>
    </xf>
    <xf numFmtId="164" fontId="13" fillId="0" borderId="23" xfId="0" applyFont="true" applyBorder="true" applyAlignment="false" applyProtection="false">
      <alignment horizontal="general" vertical="bottom" textRotation="0" wrapText="false" indent="0" shrinkToFit="false"/>
      <protection locked="true" hidden="false"/>
    </xf>
    <xf numFmtId="164" fontId="16" fillId="0" borderId="24" xfId="0" applyFont="true" applyBorder="true" applyAlignment="false" applyProtection="false">
      <alignment horizontal="general" vertical="bottom" textRotation="0" wrapText="false" indent="0" shrinkToFit="false"/>
      <protection locked="true" hidden="false"/>
    </xf>
    <xf numFmtId="179" fontId="16" fillId="0" borderId="25" xfId="15" applyFont="true" applyBorder="true" applyAlignment="true" applyProtection="true">
      <alignment horizontal="general" vertical="bottom" textRotation="0" wrapText="false" indent="0" shrinkToFit="false"/>
      <protection locked="true" hidden="false"/>
    </xf>
    <xf numFmtId="164" fontId="13" fillId="0" borderId="26" xfId="0" applyFont="true" applyBorder="true" applyAlignment="false" applyProtection="false">
      <alignment horizontal="general" vertical="bottom" textRotation="0" wrapText="false" indent="0" shrinkToFit="false"/>
      <protection locked="true" hidden="false"/>
    </xf>
    <xf numFmtId="187" fontId="0" fillId="0" borderId="26" xfId="17" applyFont="true" applyBorder="true" applyAlignment="true" applyProtection="true">
      <alignment horizontal="general" vertical="bottom" textRotation="0" wrapText="false" indent="0" shrinkToFit="false"/>
      <protection locked="true" hidden="false"/>
    </xf>
    <xf numFmtId="187" fontId="13" fillId="0" borderId="27" xfId="0" applyFont="tru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16" fillId="0" borderId="28" xfId="0" applyFont="true" applyBorder="true" applyAlignment="false" applyProtection="false">
      <alignment horizontal="general" vertical="bottom" textRotation="0" wrapText="false" indent="0" shrinkToFit="false"/>
      <protection locked="true" hidden="false"/>
    </xf>
    <xf numFmtId="164" fontId="16" fillId="0" borderId="29" xfId="0" applyFont="true" applyBorder="true" applyAlignment="false" applyProtection="false">
      <alignment horizontal="general" vertical="bottom" textRotation="0" wrapText="false" indent="0" shrinkToFit="false"/>
      <protection locked="true" hidden="false"/>
    </xf>
    <xf numFmtId="164" fontId="13" fillId="0" borderId="30" xfId="0" applyFont="true" applyBorder="true" applyAlignment="false" applyProtection="false">
      <alignment horizontal="general" vertical="bottom" textRotation="0" wrapText="false" indent="0" shrinkToFit="false"/>
      <protection locked="true" hidden="false"/>
    </xf>
    <xf numFmtId="187" fontId="0" fillId="0" borderId="30" xfId="17" applyFont="true" applyBorder="true" applyAlignment="true" applyProtection="true">
      <alignment horizontal="general" vertical="bottom" textRotation="0" wrapText="false" indent="0" shrinkToFit="false"/>
      <protection locked="true" hidden="false"/>
    </xf>
    <xf numFmtId="187" fontId="13" fillId="0" borderId="31" xfId="0" applyFont="true" applyBorder="true" applyAlignment="false" applyProtection="false">
      <alignment horizontal="general" vertical="bottom" textRotation="0" wrapText="false" indent="0" shrinkToFit="false"/>
      <protection locked="true" hidden="false"/>
    </xf>
    <xf numFmtId="179" fontId="16" fillId="0" borderId="29" xfId="15" applyFont="true" applyBorder="true" applyAlignment="true" applyProtection="true">
      <alignment horizontal="general" vertical="bottom" textRotation="0" wrapText="false" indent="0" shrinkToFit="false"/>
      <protection locked="true" hidden="false"/>
    </xf>
    <xf numFmtId="164" fontId="16" fillId="0" borderId="28" xfId="0" applyFont="true" applyBorder="true" applyAlignment="false" applyProtection="false">
      <alignment horizontal="general" vertical="bottom" textRotation="0" wrapText="false" indent="0" shrinkToFit="false"/>
      <protection locked="true" hidden="false"/>
    </xf>
    <xf numFmtId="187" fontId="16" fillId="8" borderId="29" xfId="17" applyFont="true" applyBorder="true" applyAlignment="true" applyProtection="true">
      <alignment horizontal="general" vertical="bottom" textRotation="0" wrapText="false" indent="0" shrinkToFit="false"/>
      <protection locked="true" hidden="false"/>
    </xf>
    <xf numFmtId="187" fontId="13" fillId="0" borderId="30" xfId="0" applyFont="true" applyBorder="true" applyAlignment="false" applyProtection="false">
      <alignment horizontal="general" vertical="bottom" textRotation="0" wrapText="false" indent="0" shrinkToFit="false"/>
      <protection locked="true" hidden="false"/>
    </xf>
    <xf numFmtId="185" fontId="16" fillId="8" borderId="29" xfId="19" applyFont="true" applyBorder="true" applyAlignment="true" applyProtection="true">
      <alignment horizontal="right" vertical="bottom" textRotation="0" wrapText="false" indent="0" shrinkToFit="false"/>
      <protection locked="true" hidden="false"/>
    </xf>
    <xf numFmtId="172" fontId="13" fillId="0" borderId="30" xfId="19" applyFont="true" applyBorder="true" applyAlignment="true" applyProtection="true">
      <alignment horizontal="general" vertical="bottom" textRotation="0" wrapText="false" indent="0" shrinkToFit="false"/>
      <protection locked="true" hidden="false"/>
    </xf>
    <xf numFmtId="179" fontId="16" fillId="8" borderId="29" xfId="15" applyFont="true" applyBorder="true" applyAlignment="true" applyProtection="true">
      <alignment horizontal="right" vertical="bottom" textRotation="0" wrapText="false" indent="0" shrinkToFit="false"/>
      <protection locked="true" hidden="false"/>
    </xf>
    <xf numFmtId="164" fontId="16" fillId="0" borderId="32" xfId="0" applyFont="true" applyBorder="true" applyAlignment="false" applyProtection="false">
      <alignment horizontal="general" vertical="bottom" textRotation="0" wrapText="false" indent="0" shrinkToFit="false"/>
      <protection locked="true" hidden="false"/>
    </xf>
    <xf numFmtId="179" fontId="16" fillId="0" borderId="33" xfId="15" applyFont="true" applyBorder="true" applyAlignment="true" applyProtection="true">
      <alignment horizontal="general" vertical="bottom" textRotation="0" wrapText="false" indent="0" shrinkToFit="false"/>
      <protection locked="true" hidden="false"/>
    </xf>
    <xf numFmtId="164" fontId="13" fillId="0" borderId="34" xfId="0" applyFont="true" applyBorder="true" applyAlignment="false" applyProtection="false">
      <alignment horizontal="general" vertical="bottom" textRotation="0" wrapText="false" indent="0" shrinkToFit="false"/>
      <protection locked="true" hidden="false"/>
    </xf>
    <xf numFmtId="187" fontId="0" fillId="0" borderId="34" xfId="17" applyFont="true" applyBorder="true" applyAlignment="true" applyProtection="true">
      <alignment horizontal="general" vertical="bottom" textRotation="0" wrapText="false" indent="0" shrinkToFit="false"/>
      <protection locked="true" hidden="false"/>
    </xf>
    <xf numFmtId="187" fontId="13" fillId="0" borderId="35" xfId="0" applyFont="true" applyBorder="true" applyAlignment="false" applyProtection="false">
      <alignment horizontal="general" vertical="bottom" textRotation="0" wrapText="false" indent="0" shrinkToFit="false"/>
      <protection locked="true" hidden="false"/>
    </xf>
    <xf numFmtId="164" fontId="0" fillId="9" borderId="20" xfId="0" applyFont="false" applyBorder="true" applyAlignment="false" applyProtection="false">
      <alignment horizontal="general" vertical="bottom" textRotation="0" wrapText="false" indent="0" shrinkToFit="false"/>
      <protection locked="true" hidden="false"/>
    </xf>
    <xf numFmtId="164" fontId="0" fillId="9" borderId="2" xfId="0" applyFont="false" applyBorder="true" applyAlignment="false" applyProtection="false">
      <alignment horizontal="general" vertical="bottom" textRotation="0" wrapText="false" indent="0" shrinkToFit="false"/>
      <protection locked="true" hidden="false"/>
    </xf>
    <xf numFmtId="164" fontId="16" fillId="9" borderId="2" xfId="0" applyFont="true" applyBorder="true" applyAlignment="false" applyProtection="false">
      <alignment horizontal="general" vertical="bottom" textRotation="0" wrapText="false" indent="0" shrinkToFit="false"/>
      <protection locked="true" hidden="false"/>
    </xf>
    <xf numFmtId="187" fontId="0" fillId="9" borderId="2" xfId="17" applyFont="true" applyBorder="true" applyAlignment="true" applyProtection="true">
      <alignment horizontal="general" vertical="bottom" textRotation="0" wrapText="false" indent="0" shrinkToFit="false"/>
      <protection locked="true" hidden="false"/>
    </xf>
    <xf numFmtId="164" fontId="0" fillId="9" borderId="21" xfId="0" applyFont="false" applyBorder="true" applyAlignment="false" applyProtection="false">
      <alignment horizontal="general" vertical="bottom" textRotation="0" wrapText="false" indent="0" shrinkToFit="false"/>
      <protection locked="true" hidden="false"/>
    </xf>
    <xf numFmtId="187" fontId="0" fillId="0" borderId="0" xfId="0" applyFont="false" applyBorder="false" applyAlignment="false" applyProtection="false">
      <alignment horizontal="general" vertical="bottom" textRotation="0" wrapText="false" indent="0" shrinkToFit="false"/>
      <protection locked="true" hidden="false"/>
    </xf>
    <xf numFmtId="164" fontId="13" fillId="0" borderId="18" xfId="0" applyFont="true" applyBorder="true" applyAlignment="false" applyProtection="false">
      <alignment horizontal="general" vertical="bottom" textRotation="0" wrapText="false" indent="0" shrinkToFit="false"/>
      <protection locked="true" hidden="false"/>
    </xf>
    <xf numFmtId="172" fontId="16" fillId="8" borderId="25" xfId="19" applyFont="true" applyBorder="true" applyAlignment="true" applyProtection="true">
      <alignment horizontal="general" vertical="bottom" textRotation="0" wrapText="false" indent="0" shrinkToFit="false"/>
      <protection locked="true" hidden="false"/>
    </xf>
    <xf numFmtId="172" fontId="13" fillId="0" borderId="26" xfId="19" applyFont="true" applyBorder="true" applyAlignment="true" applyProtection="true">
      <alignment horizontal="general" vertical="bottom" textRotation="0" wrapText="false" indent="0" shrinkToFit="false"/>
      <protection locked="true" hidden="false"/>
    </xf>
    <xf numFmtId="172" fontId="16" fillId="8" borderId="29" xfId="19" applyFont="true" applyBorder="true" applyAlignment="true" applyProtection="true">
      <alignment horizontal="general" vertical="bottom" textRotation="0" wrapText="false" indent="0" shrinkToFit="false"/>
      <protection locked="true" hidden="false"/>
    </xf>
    <xf numFmtId="179" fontId="13" fillId="0" borderId="30" xfId="0" applyFont="true" applyBorder="true" applyAlignment="false" applyProtection="false">
      <alignment horizontal="general" vertical="bottom" textRotation="0" wrapText="false" indent="0" shrinkToFit="false"/>
      <protection locked="true" hidden="false"/>
    </xf>
    <xf numFmtId="164" fontId="16" fillId="0" borderId="36" xfId="0" applyFont="true" applyBorder="true" applyAlignment="false" applyProtection="false">
      <alignment horizontal="general" vertical="bottom" textRotation="0" wrapText="false" indent="0" shrinkToFit="false"/>
      <protection locked="true" hidden="false"/>
    </xf>
    <xf numFmtId="164" fontId="16" fillId="0" borderId="37" xfId="0" applyFont="true" applyBorder="true" applyAlignment="false" applyProtection="false">
      <alignment horizontal="general" vertical="bottom" textRotation="0" wrapText="false" indent="0" shrinkToFit="false"/>
      <protection locked="true" hidden="false"/>
    </xf>
    <xf numFmtId="173" fontId="16" fillId="8" borderId="29" xfId="0" applyFont="true" applyBorder="true" applyAlignment="true" applyProtection="false">
      <alignment horizontal="right" vertical="bottom" textRotation="0" wrapText="false" indent="0" shrinkToFit="false"/>
      <protection locked="true" hidden="false"/>
    </xf>
    <xf numFmtId="172" fontId="16" fillId="8" borderId="29" xfId="19" applyFont="true" applyBorder="true" applyAlignment="true" applyProtection="true">
      <alignment horizontal="right" vertical="bottom" textRotation="0" wrapText="false" indent="0" shrinkToFit="false"/>
      <protection locked="true" hidden="false"/>
    </xf>
    <xf numFmtId="164" fontId="16" fillId="0" borderId="28" xfId="0" applyFont="true" applyBorder="true" applyAlignment="true" applyProtection="false">
      <alignment horizontal="general" vertical="bottom" textRotation="0" wrapText="false" indent="0" shrinkToFit="false"/>
      <protection locked="true" hidden="false"/>
    </xf>
    <xf numFmtId="185" fontId="16" fillId="8" borderId="29" xfId="19" applyFont="true" applyBorder="true" applyAlignment="true" applyProtection="true">
      <alignment horizontal="right"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72" fontId="16" fillId="8" borderId="33" xfId="19" applyFont="true" applyBorder="true" applyAlignment="true" applyProtection="true">
      <alignment horizontal="right" vertical="bottom" textRotation="0" wrapText="false" indent="0" shrinkToFit="false"/>
      <protection locked="true" hidden="false"/>
    </xf>
    <xf numFmtId="172" fontId="13" fillId="0" borderId="34" xfId="19" applyFont="true" applyBorder="true" applyAlignment="true" applyProtection="true">
      <alignment horizontal="general" vertical="bottom" textRotation="0" wrapText="false" indent="0" shrinkToFit="false"/>
      <protection locked="true" hidden="false"/>
    </xf>
    <xf numFmtId="164" fontId="13" fillId="9" borderId="21" xfId="0" applyFont="true" applyBorder="true" applyAlignment="false" applyProtection="false">
      <alignment horizontal="general" vertical="bottom" textRotation="0" wrapText="false" indent="0" shrinkToFit="false"/>
      <protection locked="true" hidden="false"/>
    </xf>
    <xf numFmtId="164" fontId="16" fillId="0" borderId="24" xfId="0" applyFont="true" applyBorder="true" applyAlignment="true" applyProtection="false">
      <alignment horizontal="general" vertical="bottom" textRotation="0" wrapText="false" indent="0" shrinkToFit="false"/>
      <protection locked="true" hidden="false"/>
    </xf>
    <xf numFmtId="164" fontId="16" fillId="0" borderId="37" xfId="0" applyFont="true" applyBorder="true" applyAlignment="true" applyProtection="false">
      <alignment horizontal="general" vertical="bottom" textRotation="0" wrapText="false" indent="0" shrinkToFit="false"/>
      <protection locked="true" hidden="false"/>
    </xf>
    <xf numFmtId="164" fontId="16" fillId="0" borderId="37" xfId="0" applyFont="true" applyBorder="true" applyAlignment="false" applyProtection="false">
      <alignment horizontal="general" vertical="bottom" textRotation="0" wrapText="false" indent="0" shrinkToFit="false"/>
      <protection locked="true" hidden="false"/>
    </xf>
    <xf numFmtId="172" fontId="16" fillId="0" borderId="38" xfId="19" applyFont="true" applyBorder="true" applyAlignment="true" applyProtection="true">
      <alignment horizontal="general" vertical="bottom" textRotation="0" wrapText="false" indent="0" shrinkToFit="false"/>
      <protection locked="true" hidden="false"/>
    </xf>
    <xf numFmtId="187" fontId="0" fillId="0" borderId="39" xfId="17" applyFont="true" applyBorder="true" applyAlignment="true" applyProtection="true">
      <alignment horizontal="general" vertical="bottom" textRotation="0" wrapText="false" indent="0" shrinkToFit="false"/>
      <protection locked="true" hidden="false"/>
    </xf>
    <xf numFmtId="164" fontId="16" fillId="0" borderId="40" xfId="0" applyFont="true" applyBorder="true" applyAlignment="false" applyProtection="false">
      <alignment horizontal="general" vertical="bottom" textRotation="0" wrapText="false" indent="0" shrinkToFit="false"/>
      <protection locked="true" hidden="false"/>
    </xf>
    <xf numFmtId="164" fontId="16" fillId="0" borderId="40" xfId="0" applyFont="true" applyBorder="true" applyAlignment="false" applyProtection="false">
      <alignment horizontal="general" vertical="bottom" textRotation="0" wrapText="false" indent="0" shrinkToFit="false"/>
      <protection locked="true" hidden="false"/>
    </xf>
    <xf numFmtId="172" fontId="16" fillId="0" borderId="41" xfId="19" applyFont="true" applyBorder="true" applyAlignment="true" applyProtection="true">
      <alignment horizontal="general" vertical="bottom" textRotation="0" wrapText="false" indent="0" shrinkToFit="false"/>
      <protection locked="true" hidden="false"/>
    </xf>
    <xf numFmtId="187" fontId="0" fillId="0" borderId="42" xfId="17" applyFont="true" applyBorder="true" applyAlignment="true" applyProtection="true">
      <alignment horizontal="general" vertical="bottom" textRotation="0" wrapText="false" indent="0" shrinkToFit="false"/>
      <protection locked="true" hidden="false"/>
    </xf>
    <xf numFmtId="164" fontId="5" fillId="9" borderId="2" xfId="0" applyFont="true" applyBorder="true" applyAlignment="false" applyProtection="false">
      <alignment horizontal="general" vertical="bottom" textRotation="0" wrapText="false" indent="0" shrinkToFit="false"/>
      <protection locked="true" hidden="false"/>
    </xf>
    <xf numFmtId="164" fontId="16" fillId="0" borderId="24" xfId="0" applyFont="true" applyBorder="true" applyAlignment="true" applyProtection="false">
      <alignment horizontal="general" vertical="bottom" textRotation="0" wrapText="false" indent="0" shrinkToFit="false"/>
      <protection locked="true" hidden="false"/>
    </xf>
    <xf numFmtId="164" fontId="16" fillId="0" borderId="24" xfId="0" applyFont="true" applyBorder="true" applyAlignment="false" applyProtection="false">
      <alignment horizontal="general" vertical="bottom" textRotation="0" wrapText="false" indent="0" shrinkToFit="false"/>
      <protection locked="true" hidden="false"/>
    </xf>
    <xf numFmtId="185" fontId="16" fillId="8" borderId="25" xfId="19" applyFont="true" applyBorder="true" applyAlignment="true" applyProtection="true">
      <alignment horizontal="right" vertical="bottom" textRotation="0" wrapText="false" indent="0" shrinkToFit="false"/>
      <protection locked="true" hidden="false"/>
    </xf>
    <xf numFmtId="185" fontId="16" fillId="8" borderId="29" xfId="19" applyFont="true" applyBorder="true" applyAlignment="true" applyProtection="true">
      <alignment horizontal="general" vertical="bottom" textRotation="0" wrapText="false" indent="0" shrinkToFit="false"/>
      <protection locked="true" hidden="false"/>
    </xf>
    <xf numFmtId="187" fontId="16" fillId="0" borderId="29" xfId="17" applyFont="true" applyBorder="true" applyAlignment="true" applyProtection="true">
      <alignment horizontal="general" vertical="bottom" textRotation="0" wrapText="false" indent="0" shrinkToFit="false"/>
      <protection locked="true" hidden="false"/>
    </xf>
    <xf numFmtId="187" fontId="13" fillId="0" borderId="30" xfId="17" applyFont="true" applyBorder="true" applyAlignment="true" applyProtection="true">
      <alignment horizontal="general" vertical="bottom" textRotation="0" wrapText="false" indent="0" shrinkToFit="false"/>
      <protection locked="true" hidden="false"/>
    </xf>
    <xf numFmtId="185" fontId="16" fillId="0" borderId="33" xfId="19" applyFont="true" applyBorder="true" applyAlignment="true" applyProtection="true">
      <alignment horizontal="general" vertical="bottom" textRotation="0" wrapText="false" indent="0" shrinkToFit="false"/>
      <protection locked="true" hidden="false"/>
    </xf>
    <xf numFmtId="187" fontId="5" fillId="0" borderId="0" xfId="17" applyFont="true" applyBorder="true" applyAlignment="true" applyProtection="true">
      <alignment horizontal="general" vertical="bottom" textRotation="0" wrapText="false" indent="0" shrinkToFit="false"/>
      <protection locked="true" hidden="false"/>
    </xf>
    <xf numFmtId="164" fontId="13" fillId="6" borderId="20" xfId="0" applyFont="true" applyBorder="true" applyAlignment="false" applyProtection="false">
      <alignment horizontal="general" vertical="bottom" textRotation="0" wrapText="false" indent="0" shrinkToFit="false"/>
      <protection locked="true" hidden="false"/>
    </xf>
    <xf numFmtId="164" fontId="13" fillId="6" borderId="2" xfId="0" applyFont="true" applyBorder="true" applyAlignment="false" applyProtection="false">
      <alignment horizontal="general" vertical="bottom" textRotation="0" wrapText="false" indent="0" shrinkToFit="false"/>
      <protection locked="true" hidden="false"/>
    </xf>
    <xf numFmtId="187" fontId="16" fillId="6" borderId="43" xfId="0" applyFont="true" applyBorder="true" applyAlignment="false" applyProtection="false">
      <alignment horizontal="general" vertical="bottom" textRotation="0" wrapText="false" indent="0" shrinkToFit="false"/>
      <protection locked="true" hidden="false"/>
    </xf>
    <xf numFmtId="187" fontId="13" fillId="6" borderId="4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8" fillId="0" borderId="18" xfId="0" applyFont="true" applyBorder="true" applyAlignment="true" applyProtection="false">
      <alignment horizontal="center" vertical="bottom" textRotation="0" wrapText="false" indent="0" shrinkToFit="false"/>
      <protection locked="true" hidden="false"/>
    </xf>
    <xf numFmtId="164" fontId="28" fillId="0" borderId="23" xfId="0" applyFont="true" applyBorder="true" applyAlignment="true" applyProtection="false">
      <alignment horizontal="center" vertical="bottom" textRotation="0" wrapText="false" indent="0" shrinkToFit="false"/>
      <protection locked="true" hidden="false"/>
    </xf>
    <xf numFmtId="177" fontId="28" fillId="0" borderId="23" xfId="0" applyFont="true" applyBorder="true" applyAlignment="true" applyProtection="false">
      <alignment horizontal="center" vertical="bottom" textRotation="0" wrapText="false" indent="0" shrinkToFit="false"/>
      <protection locked="true" hidden="false"/>
    </xf>
    <xf numFmtId="164" fontId="27" fillId="0" borderId="1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9" fontId="29" fillId="0" borderId="11" xfId="15" applyFont="true" applyBorder="true" applyAlignment="true" applyProtection="true">
      <alignment horizontal="center" vertical="bottom" textRotation="0" wrapText="false" indent="0" shrinkToFit="false"/>
      <protection locked="true" hidden="false"/>
    </xf>
    <xf numFmtId="179" fontId="27" fillId="0" borderId="11" xfId="15" applyFont="true" applyBorder="true" applyAlignment="true" applyProtection="true">
      <alignment horizontal="general" vertical="bottom" textRotation="0" wrapText="false" indent="0" shrinkToFit="false"/>
      <protection locked="true" hidden="false"/>
    </xf>
    <xf numFmtId="164" fontId="27" fillId="0" borderId="20" xfId="0" applyFont="true" applyBorder="true" applyAlignment="true" applyProtection="false">
      <alignment horizontal="center" vertical="bottom" textRotation="0" wrapText="true" indent="0" shrinkToFit="false"/>
      <protection locked="true" hidden="false"/>
    </xf>
    <xf numFmtId="177" fontId="29" fillId="0" borderId="2" xfId="0" applyFont="true" applyBorder="true" applyAlignment="true" applyProtection="false">
      <alignment horizontal="center" vertical="bottom" textRotation="0" wrapText="true" indent="0" shrinkToFit="false"/>
      <protection locked="true" hidden="false"/>
    </xf>
    <xf numFmtId="179" fontId="29" fillId="0" borderId="21" xfId="15" applyFont="true" applyBorder="true" applyAlignment="true" applyProtection="true">
      <alignment horizontal="center" vertical="bottom" textRotation="0" wrapText="true" indent="0" shrinkToFit="false"/>
      <protection locked="true" hidden="false"/>
    </xf>
    <xf numFmtId="164" fontId="27" fillId="0" borderId="0" xfId="0" applyFont="true" applyBorder="false" applyAlignment="true" applyProtection="false">
      <alignment horizontal="general" vertical="bottom" textRotation="0" wrapText="true" indent="0" shrinkToFit="false"/>
      <protection locked="true" hidden="false"/>
    </xf>
    <xf numFmtId="177" fontId="29" fillId="0" borderId="0" xfId="0" applyFont="true" applyBorder="true" applyAlignment="true" applyProtection="false">
      <alignment horizontal="center" vertical="bottom" textRotation="0" wrapText="false" indent="0" shrinkToFit="false"/>
      <protection locked="true" hidden="false"/>
    </xf>
    <xf numFmtId="177" fontId="29" fillId="0" borderId="0" xfId="0" applyFont="true" applyBorder="true" applyAlignment="true" applyProtection="false">
      <alignment horizontal="center" vertical="bottom" textRotation="0" wrapText="false" indent="0" shrinkToFit="false"/>
      <protection locked="true" hidden="false"/>
    </xf>
    <xf numFmtId="179" fontId="27" fillId="0" borderId="0" xfId="15" applyFont="true" applyBorder="true" applyAlignment="true" applyProtection="true">
      <alignment horizontal="general" vertical="bottom" textRotation="0" wrapText="false" indent="0" shrinkToFit="false"/>
      <protection locked="true" hidden="false"/>
    </xf>
    <xf numFmtId="164" fontId="27" fillId="0" borderId="10" xfId="0" applyFont="true" applyBorder="true" applyAlignment="true" applyProtection="false">
      <alignment horizontal="center" vertical="bottom" textRotation="0" wrapText="false" indent="0" shrinkToFit="false"/>
      <protection locked="true" hidden="false"/>
    </xf>
    <xf numFmtId="179" fontId="27" fillId="0" borderId="0" xfId="15" applyFont="true" applyBorder="true" applyAlignment="true" applyProtection="true">
      <alignment horizontal="right" vertical="bottom" textRotation="0" wrapText="false" indent="0" shrinkToFit="false"/>
      <protection locked="true" hidden="false"/>
    </xf>
    <xf numFmtId="179" fontId="27" fillId="0" borderId="11" xfId="15" applyFont="true" applyBorder="true" applyAlignment="true" applyProtection="true">
      <alignment horizontal="right" vertical="bottom" textRotation="0" wrapText="false" indent="0" shrinkToFit="false"/>
      <protection locked="true" hidden="false"/>
    </xf>
    <xf numFmtId="164" fontId="27" fillId="0" borderId="0" xfId="0" applyFont="true" applyBorder="false" applyAlignment="true" applyProtection="false">
      <alignment horizontal="right" vertical="bottom" textRotation="0" wrapText="false" indent="0" shrinkToFit="false"/>
      <protection locked="true" hidden="false"/>
    </xf>
    <xf numFmtId="172" fontId="27" fillId="0" borderId="0" xfId="0" applyFont="true" applyBorder="true" applyAlignment="false" applyProtection="false">
      <alignment horizontal="general" vertical="bottom" textRotation="0" wrapText="false" indent="0" shrinkToFit="false"/>
      <protection locked="true" hidden="false"/>
    </xf>
    <xf numFmtId="172" fontId="27" fillId="0" borderId="0" xfId="0" applyFont="true" applyBorder="true" applyAlignment="false" applyProtection="false">
      <alignment horizontal="general" vertical="bottom" textRotation="0" wrapText="false" indent="0" shrinkToFit="false"/>
      <protection locked="true" hidden="false"/>
    </xf>
    <xf numFmtId="172" fontId="27" fillId="0" borderId="0" xfId="19" applyFont="true" applyBorder="true" applyAlignment="true" applyProtection="true">
      <alignment horizontal="general" vertical="bottom" textRotation="0" wrapText="false" indent="0" shrinkToFit="false"/>
      <protection locked="true" hidden="false"/>
    </xf>
    <xf numFmtId="177" fontId="27" fillId="0" borderId="10" xfId="0" applyFont="true" applyBorder="true" applyAlignment="true" applyProtection="false">
      <alignment horizontal="center" vertical="bottom" textRotation="0" wrapText="false" indent="0" shrinkToFit="false"/>
      <protection locked="true" hidden="false"/>
    </xf>
    <xf numFmtId="164" fontId="27" fillId="0" borderId="45" xfId="0" applyFont="true" applyBorder="true" applyAlignment="true" applyProtection="false">
      <alignment horizontal="center" vertical="bottom" textRotation="0" wrapText="false" indent="0" shrinkToFit="false"/>
      <protection locked="true" hidden="false"/>
    </xf>
    <xf numFmtId="179" fontId="27" fillId="0" borderId="5" xfId="15" applyFont="true" applyBorder="true" applyAlignment="true" applyProtection="true">
      <alignment horizontal="general" vertical="bottom" textRotation="0" wrapText="false" indent="0" shrinkToFit="false"/>
      <protection locked="true" hidden="false"/>
    </xf>
    <xf numFmtId="179" fontId="27" fillId="0" borderId="46" xfId="15" applyFont="tru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9" fontId="27" fillId="0" borderId="14"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81"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72" fontId="13" fillId="0" borderId="0" xfId="19" applyFont="true" applyBorder="tru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false">
      <alignment horizontal="general" vertical="bottom" textRotation="0" wrapText="false" indent="0" shrinkToFit="false"/>
      <protection locked="true" hidden="false"/>
    </xf>
    <xf numFmtId="177" fontId="0" fillId="0" borderId="0" xfId="0" applyFont="true" applyBorder="false" applyAlignment="false" applyProtection="false">
      <alignment horizontal="general" vertical="bottom" textRotation="0" wrapText="false" indent="0" shrinkToFit="false"/>
      <protection locked="true" hidden="false"/>
    </xf>
    <xf numFmtId="180" fontId="18" fillId="0" borderId="0" xfId="0" applyFont="true" applyBorder="false" applyAlignment="true" applyProtection="false">
      <alignment horizontal="center"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14" fillId="6" borderId="18"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0" fillId="6" borderId="23" xfId="0" applyFont="true" applyBorder="true" applyAlignment="true" applyProtection="false">
      <alignment horizontal="center"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80" fontId="0" fillId="6" borderId="23" xfId="0" applyFont="false" applyBorder="true" applyAlignment="false" applyProtection="false">
      <alignment horizontal="general" vertical="bottom" textRotation="0" wrapText="false" indent="0" shrinkToFit="false"/>
      <protection locked="true" hidden="false"/>
    </xf>
    <xf numFmtId="164" fontId="13" fillId="5" borderId="0" xfId="0" applyFont="true" applyBorder="false" applyAlignment="false" applyProtection="false">
      <alignment horizontal="general" vertical="bottom" textRotation="0" wrapText="false" indent="0" shrinkToFit="false"/>
      <protection locked="true" hidden="false"/>
    </xf>
    <xf numFmtId="180" fontId="13" fillId="5" borderId="0" xfId="0" applyFont="true" applyBorder="false" applyAlignment="false" applyProtection="false">
      <alignment horizontal="general" vertical="bottom" textRotation="0" wrapText="false" indent="0" shrinkToFit="false"/>
      <protection locked="true" hidden="false"/>
    </xf>
    <xf numFmtId="180" fontId="13" fillId="0" borderId="0" xfId="0" applyFont="true" applyBorder="false" applyAlignment="false" applyProtection="false">
      <alignment horizontal="general" vertical="bottom" textRotation="0" wrapText="false" indent="0" shrinkToFit="false"/>
      <protection locked="true" hidden="false"/>
    </xf>
    <xf numFmtId="180" fontId="13" fillId="6" borderId="22" xfId="0" applyFont="true" applyBorder="true" applyAlignment="false" applyProtection="false">
      <alignment horizontal="general" vertical="bottom" textRotation="0" wrapText="false" indent="0" shrinkToFit="false"/>
      <protection locked="true" hidden="false"/>
    </xf>
    <xf numFmtId="180" fontId="13" fillId="0" borderId="0" xfId="0" applyFont="tru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79" fontId="13" fillId="6" borderId="21" xfId="15" applyFont="true" applyBorder="true" applyAlignment="true" applyProtection="true">
      <alignment horizontal="general" vertical="bottom" textRotation="0" wrapText="false" indent="0" shrinkToFit="false"/>
      <protection locked="true" hidden="false"/>
    </xf>
    <xf numFmtId="172" fontId="13" fillId="0" borderId="0" xfId="0" applyFont="true" applyBorder="false" applyAlignment="false" applyProtection="false">
      <alignment horizontal="general" vertical="bottom" textRotation="0" wrapText="false" indent="0" shrinkToFit="false"/>
      <protection locked="true" hidden="false"/>
    </xf>
  </cellXfs>
  <cellStyles count="27">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EOL BU Allocation" xfId="34"/>
    <cellStyle name="Percent [2]" xfId="35"/>
    <cellStyle name="Total" xfId="36"/>
    <cellStyle name="Unprot" xfId="37"/>
    <cellStyle name="Unprot$" xfId="38"/>
    <cellStyle name="Unprot_CurrencySKorea" xfId="39"/>
    <cellStyle name="Unprotect" xfId="4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Fin_Ops/Finrpt/1998/TEAMRPTG/ALLOC/INTERCO/Invoices/Sept98.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Fin_Ops/Finrpt/1998/TEAMRPTG/ALLOC/INTERCO/Icoc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VOICE"/>
      <sheetName val="YTDEurope"/>
      <sheetName val="ICSept"/>
      <sheetName val="Step1"/>
      <sheetName val="Step2"/>
      <sheetName val="Analysts and Associates"/>
      <sheetName val="A and A for Other Divisions"/>
      <sheetName val="Energy Operations"/>
      <sheetName val="Legal"/>
      <sheetName val="Structuring"/>
      <sheetName val="Tax Supp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_l"/>
      <sheetName val="Entry"/>
      <sheetName val="ICOct"/>
      <sheetName val="Correction"/>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2.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99"/>
  </cols>
  <sheetData>
    <row r="1" customFormat="false" ht="12.75" hidden="false" customHeight="false" outlineLevel="0" collapsed="false">
      <c r="A1" s="1" t="s">
        <v>0</v>
      </c>
      <c r="B1" s="1"/>
      <c r="C1" s="1"/>
      <c r="D1" s="1"/>
      <c r="E1" s="1"/>
      <c r="F1" s="1"/>
      <c r="G1" s="1"/>
      <c r="H1" s="1"/>
      <c r="I1" s="1"/>
    </row>
    <row r="3" customFormat="false" ht="12.75" hidden="false" customHeight="false" outlineLevel="0" collapsed="false">
      <c r="A3" s="0" t="s">
        <v>1</v>
      </c>
      <c r="B3" s="0" t="s">
        <v>2</v>
      </c>
    </row>
    <row r="4" customFormat="false" ht="12.75" hidden="false" customHeight="false" outlineLevel="0" collapsed="false">
      <c r="A4" s="0" t="s">
        <v>3</v>
      </c>
      <c r="B4" s="0" t="s">
        <v>4</v>
      </c>
    </row>
    <row r="5" customFormat="false" ht="12.75" hidden="false" customHeight="false" outlineLevel="0" collapsed="false">
      <c r="A5" s="0" t="s">
        <v>1</v>
      </c>
      <c r="B5" s="0" t="s">
        <v>5</v>
      </c>
    </row>
    <row r="6" customFormat="false" ht="12.75" hidden="false" customHeight="false" outlineLevel="0" collapsed="false">
      <c r="A6" s="0" t="s">
        <v>6</v>
      </c>
      <c r="B6" s="0" t="s">
        <v>7</v>
      </c>
    </row>
    <row r="7" customFormat="false" ht="12.75" hidden="false" customHeight="false" outlineLevel="0" collapsed="false">
      <c r="A7" s="0" t="s">
        <v>6</v>
      </c>
      <c r="B7" s="0" t="s">
        <v>8</v>
      </c>
    </row>
  </sheetData>
  <mergeCells count="1">
    <mergeCell ref="A1:I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B1"/>
    </sheetView>
  </sheetViews>
  <sheetFormatPr defaultColWidth="9.0546875" defaultRowHeight="12.75" customHeight="true" zeroHeight="false" outlineLevelRow="0" outlineLevelCol="0"/>
  <cols>
    <col collapsed="false" customWidth="true" hidden="false" outlineLevel="0" max="1" min="1" style="0" width="24.28"/>
    <col collapsed="false" customWidth="true" hidden="false" outlineLevel="0" max="2" min="2" style="0" width="41.14"/>
    <col collapsed="false" customWidth="true" hidden="false" outlineLevel="0" max="3" min="3" style="0" width="40.28"/>
    <col collapsed="false" customWidth="true" hidden="false" outlineLevel="0" max="4" min="4" style="0" width="14.7"/>
    <col collapsed="false" customWidth="true" hidden="false" outlineLevel="0" max="5" min="5" style="0" width="14.14"/>
    <col collapsed="false" customWidth="true" hidden="false" outlineLevel="0" max="6" min="6" style="0" width="14.99"/>
    <col collapsed="false" customWidth="true" hidden="false" outlineLevel="0" max="8" min="7" style="0" width="13.99"/>
  </cols>
  <sheetData>
    <row r="1" customFormat="false" ht="28.5" hidden="false" customHeight="true" outlineLevel="0" collapsed="false">
      <c r="A1" s="101" t="s">
        <v>217</v>
      </c>
      <c r="B1" s="101"/>
    </row>
    <row r="2" customFormat="false" ht="13.5" hidden="false" customHeight="false" outlineLevel="0" collapsed="false"/>
    <row r="3" customFormat="false" ht="13.5" hidden="false" customHeight="false" outlineLevel="0" collapsed="false">
      <c r="A3" s="102" t="s">
        <v>218</v>
      </c>
      <c r="B3" s="102" t="s">
        <v>219</v>
      </c>
      <c r="C3" s="102" t="s">
        <v>220</v>
      </c>
      <c r="D3" s="103" t="s">
        <v>221</v>
      </c>
      <c r="E3" s="103" t="s">
        <v>222</v>
      </c>
      <c r="F3" s="103" t="s">
        <v>223</v>
      </c>
      <c r="G3" s="103" t="s">
        <v>224</v>
      </c>
    </row>
    <row r="4" customFormat="false" ht="12.75" hidden="false" customHeight="false" outlineLevel="0" collapsed="false">
      <c r="A4" s="104" t="s">
        <v>225</v>
      </c>
      <c r="B4" s="105" t="s">
        <v>226</v>
      </c>
      <c r="C4" s="105" t="s">
        <v>227</v>
      </c>
      <c r="D4" s="106" t="n">
        <v>1316</v>
      </c>
      <c r="E4" s="107" t="n">
        <v>137</v>
      </c>
      <c r="F4" s="108" t="n">
        <v>655079.445209142</v>
      </c>
      <c r="G4" s="109" t="n">
        <f aca="false">F4*E4/D4</f>
        <v>68195.9604814989</v>
      </c>
    </row>
    <row r="5" customFormat="false" ht="12.75" hidden="false" customHeight="false" outlineLevel="0" collapsed="false">
      <c r="A5" s="110"/>
      <c r="B5" s="111" t="s">
        <v>228</v>
      </c>
      <c r="C5" s="111" t="s">
        <v>229</v>
      </c>
      <c r="D5" s="112" t="n">
        <v>267</v>
      </c>
      <c r="E5" s="113" t="n">
        <v>137</v>
      </c>
      <c r="F5" s="114" t="n">
        <v>308218.75342436</v>
      </c>
      <c r="G5" s="115" t="n">
        <f aca="false">F5*E5/D5</f>
        <v>158149.697449953</v>
      </c>
    </row>
    <row r="6" customFormat="false" ht="12.75" hidden="false" customHeight="false" outlineLevel="0" collapsed="false">
      <c r="A6" s="110"/>
      <c r="B6" s="111" t="s">
        <v>230</v>
      </c>
      <c r="C6" s="111" t="s">
        <v>231</v>
      </c>
      <c r="D6" s="116" t="n">
        <v>1316</v>
      </c>
      <c r="E6" s="113" t="n">
        <v>137</v>
      </c>
      <c r="F6" s="114" t="n">
        <v>452733.303772357</v>
      </c>
      <c r="G6" s="115" t="n">
        <f aca="false">F6*E6/D6</f>
        <v>47131.0506206785</v>
      </c>
    </row>
    <row r="7" customFormat="false" ht="12.75" hidden="false" customHeight="false" outlineLevel="0" collapsed="false">
      <c r="A7" s="110"/>
      <c r="B7" s="117" t="s">
        <v>232</v>
      </c>
      <c r="C7" s="117" t="s">
        <v>233</v>
      </c>
      <c r="D7" s="118" t="n">
        <v>510957</v>
      </c>
      <c r="E7" s="119" t="n">
        <f aca="false">B58/B59*D7</f>
        <v>53192.3320668693</v>
      </c>
      <c r="F7" s="114" t="n">
        <v>510956.999994446</v>
      </c>
      <c r="G7" s="115" t="n">
        <f aca="false">F7*E7/D7</f>
        <v>53192.3320662911</v>
      </c>
    </row>
    <row r="8" customFormat="false" ht="12.75" hidden="false" customHeight="false" outlineLevel="0" collapsed="false">
      <c r="A8" s="110"/>
      <c r="B8" s="117" t="s">
        <v>234</v>
      </c>
      <c r="C8" s="117" t="s">
        <v>235</v>
      </c>
      <c r="D8" s="116" t="n">
        <v>1316</v>
      </c>
      <c r="E8" s="113" t="n">
        <v>137</v>
      </c>
      <c r="F8" s="114" t="n">
        <v>50718.6906808201</v>
      </c>
      <c r="G8" s="115" t="n">
        <f aca="false">F8*E8/D8</f>
        <v>5279.98527604282</v>
      </c>
    </row>
    <row r="9" customFormat="false" ht="12.75" hidden="false" customHeight="false" outlineLevel="0" collapsed="false">
      <c r="A9" s="110"/>
      <c r="B9" s="117" t="s">
        <v>236</v>
      </c>
      <c r="C9" s="117" t="s">
        <v>237</v>
      </c>
      <c r="D9" s="120" t="n">
        <v>0.15</v>
      </c>
      <c r="E9" s="121" t="n">
        <f aca="false">B58/B59*D9</f>
        <v>0.0156155015197568</v>
      </c>
      <c r="F9" s="114" t="n">
        <v>24962.913195</v>
      </c>
      <c r="G9" s="115" t="n">
        <f aca="false">F9*E9/D9</f>
        <v>2598.7227262272</v>
      </c>
    </row>
    <row r="10" customFormat="false" ht="12.75" hidden="false" customHeight="false" outlineLevel="0" collapsed="false">
      <c r="A10" s="110"/>
      <c r="B10" s="117" t="s">
        <v>238</v>
      </c>
      <c r="C10" s="117" t="s">
        <v>235</v>
      </c>
      <c r="D10" s="122" t="n">
        <v>1316</v>
      </c>
      <c r="E10" s="113" t="n">
        <v>137</v>
      </c>
      <c r="F10" s="114" t="n">
        <v>239735.104730946</v>
      </c>
      <c r="G10" s="115" t="n">
        <f aca="false">F10*E10/D10</f>
        <v>24957.2259484343</v>
      </c>
    </row>
    <row r="11" customFormat="false" ht="13.5" hidden="false" customHeight="false" outlineLevel="0" collapsed="false">
      <c r="A11" s="110"/>
      <c r="B11" s="123" t="s">
        <v>239</v>
      </c>
      <c r="C11" s="123" t="s">
        <v>231</v>
      </c>
      <c r="D11" s="124" t="n">
        <v>1316</v>
      </c>
      <c r="E11" s="125" t="n">
        <v>137</v>
      </c>
      <c r="F11" s="126" t="n">
        <v>161610.595229358</v>
      </c>
      <c r="G11" s="127" t="n">
        <f aca="false">F11*E11/D11</f>
        <v>16824.2033027523</v>
      </c>
    </row>
    <row r="12" customFormat="false" ht="13.5" hidden="false" customHeight="false" outlineLevel="0" collapsed="false">
      <c r="A12" s="128"/>
      <c r="B12" s="129"/>
      <c r="C12" s="130"/>
      <c r="D12" s="130"/>
      <c r="E12" s="129"/>
      <c r="F12" s="131"/>
      <c r="G12" s="132"/>
      <c r="H12" s="133" t="n">
        <f aca="false">SUM(G4:G11)</f>
        <v>376329.177871878</v>
      </c>
    </row>
    <row r="13" customFormat="false" ht="12.75" hidden="false" customHeight="false" outlineLevel="0" collapsed="false">
      <c r="A13" s="134" t="s">
        <v>240</v>
      </c>
      <c r="B13" s="105" t="s">
        <v>241</v>
      </c>
      <c r="C13" s="105" t="s">
        <v>242</v>
      </c>
      <c r="D13" s="135" t="n">
        <v>0.4334</v>
      </c>
      <c r="E13" s="136" t="n">
        <f aca="false">B58/B59*D13</f>
        <v>0.0451183890577508</v>
      </c>
      <c r="F13" s="108" t="n">
        <v>135526.7804</v>
      </c>
      <c r="G13" s="109" t="n">
        <f aca="false">F13*E13/D13</f>
        <v>14108.790968693</v>
      </c>
    </row>
    <row r="14" customFormat="false" ht="12.75" hidden="false" customHeight="false" outlineLevel="0" collapsed="false">
      <c r="A14" s="110"/>
      <c r="B14" s="111" t="s">
        <v>243</v>
      </c>
      <c r="C14" s="111" t="s">
        <v>242</v>
      </c>
      <c r="D14" s="137" t="n">
        <v>0.4334</v>
      </c>
      <c r="E14" s="121" t="n">
        <f aca="false">B58/B59*D14</f>
        <v>0.0451183890577508</v>
      </c>
      <c r="F14" s="114" t="n">
        <v>616754.204</v>
      </c>
      <c r="G14" s="115" t="n">
        <f aca="false">F14*E14/D14</f>
        <v>64206.1747325228</v>
      </c>
    </row>
    <row r="15" customFormat="false" ht="12.75" hidden="false" customHeight="false" outlineLevel="0" collapsed="false">
      <c r="A15" s="110"/>
      <c r="B15" s="117" t="s">
        <v>244</v>
      </c>
      <c r="C15" s="111" t="s">
        <v>242</v>
      </c>
      <c r="D15" s="137" t="n">
        <v>0.4334</v>
      </c>
      <c r="E15" s="121" t="n">
        <f aca="false">B58/B59*D15</f>
        <v>0.0451183890577508</v>
      </c>
      <c r="F15" s="114" t="n">
        <v>403106.2068</v>
      </c>
      <c r="G15" s="115" t="n">
        <f aca="false">F15*E15/D15</f>
        <v>41964.7038993921</v>
      </c>
    </row>
    <row r="16" customFormat="false" ht="12.75" hidden="false" customHeight="false" outlineLevel="0" collapsed="false">
      <c r="A16" s="110"/>
      <c r="B16" s="117" t="s">
        <v>245</v>
      </c>
      <c r="C16" s="111" t="s">
        <v>242</v>
      </c>
      <c r="D16" s="137" t="n">
        <v>0.4334</v>
      </c>
      <c r="E16" s="121" t="n">
        <f aca="false">B58/B59*D16</f>
        <v>0.0451183890577508</v>
      </c>
      <c r="F16" s="114" t="n">
        <v>577902.4944</v>
      </c>
      <c r="G16" s="115" t="n">
        <f aca="false">F16*E16/D16</f>
        <v>60161.5818638298</v>
      </c>
    </row>
    <row r="17" customFormat="false" ht="12.75" hidden="false" customHeight="false" outlineLevel="0" collapsed="false">
      <c r="A17" s="110"/>
      <c r="B17" s="117" t="s">
        <v>246</v>
      </c>
      <c r="C17" s="117" t="s">
        <v>247</v>
      </c>
      <c r="D17" s="122" t="n">
        <v>14151</v>
      </c>
      <c r="E17" s="138" t="n">
        <f aca="false">B58/B59*D17</f>
        <v>1473.16641337386</v>
      </c>
      <c r="F17" s="114" t="n">
        <v>980022.18635766</v>
      </c>
      <c r="G17" s="115" t="n">
        <f aca="false">F17*E17/D17</f>
        <v>102023.586269756</v>
      </c>
    </row>
    <row r="18" customFormat="false" ht="12.75" hidden="false" customHeight="false" outlineLevel="0" collapsed="false">
      <c r="A18" s="110"/>
      <c r="B18" s="117" t="s">
        <v>248</v>
      </c>
      <c r="C18" s="117" t="s">
        <v>231</v>
      </c>
      <c r="D18" s="116" t="n">
        <v>1316</v>
      </c>
      <c r="E18" s="113" t="n">
        <v>137</v>
      </c>
      <c r="F18" s="114" t="n">
        <v>131858.028653295</v>
      </c>
      <c r="G18" s="115" t="n">
        <f aca="false">F18*E18/D18</f>
        <v>13726.8616455178</v>
      </c>
    </row>
    <row r="19" customFormat="false" ht="12.75" hidden="false" customHeight="false" outlineLevel="0" collapsed="false">
      <c r="A19" s="110"/>
      <c r="B19" s="117" t="s">
        <v>249</v>
      </c>
      <c r="C19" s="117" t="s">
        <v>233</v>
      </c>
      <c r="D19" s="118" t="n">
        <v>1055162</v>
      </c>
      <c r="E19" s="119" t="n">
        <f aca="false">B58/B59*D19</f>
        <v>109845.892097264</v>
      </c>
      <c r="F19" s="114" t="n">
        <v>1055162.00002959</v>
      </c>
      <c r="G19" s="115" t="n">
        <f aca="false">F19*E19/D19</f>
        <v>109845.892100345</v>
      </c>
    </row>
    <row r="20" customFormat="false" ht="12.75" hidden="false" customHeight="false" outlineLevel="0" collapsed="false">
      <c r="A20" s="110"/>
      <c r="B20" s="117" t="s">
        <v>250</v>
      </c>
      <c r="C20" s="117" t="s">
        <v>251</v>
      </c>
      <c r="D20" s="120" t="n">
        <v>0.49</v>
      </c>
      <c r="E20" s="121" t="n">
        <f aca="false">B58/B59*D20</f>
        <v>0.0510106382978723</v>
      </c>
      <c r="F20" s="114" t="n">
        <v>1519415.03</v>
      </c>
      <c r="G20" s="115" t="n">
        <f aca="false">F20*E20/D20</f>
        <v>158176.184734043</v>
      </c>
    </row>
    <row r="21" customFormat="false" ht="12.75" hidden="false" customHeight="false" outlineLevel="0" collapsed="false">
      <c r="A21" s="110"/>
      <c r="B21" s="139" t="s">
        <v>252</v>
      </c>
      <c r="C21" s="117" t="s">
        <v>253</v>
      </c>
      <c r="D21" s="120" t="n">
        <v>0.67</v>
      </c>
      <c r="E21" s="121" t="n">
        <f aca="false">B58/B60*D21</f>
        <v>0.343782771535581</v>
      </c>
      <c r="F21" s="114" t="n">
        <v>1080690.57</v>
      </c>
      <c r="G21" s="115" t="n">
        <f aca="false">F21*E21/D21</f>
        <v>554511.640786517</v>
      </c>
    </row>
    <row r="22" customFormat="false" ht="12.75" hidden="false" customHeight="false" outlineLevel="0" collapsed="false">
      <c r="A22" s="110"/>
      <c r="B22" s="139" t="s">
        <v>254</v>
      </c>
      <c r="C22" s="140" t="s">
        <v>255</v>
      </c>
      <c r="D22" s="120" t="n">
        <v>1</v>
      </c>
      <c r="E22" s="121" t="n">
        <f aca="false">B58/B60*D22</f>
        <v>0.51310861423221</v>
      </c>
      <c r="F22" s="114" t="n">
        <v>634964</v>
      </c>
      <c r="G22" s="115" t="n">
        <f aca="false">F22*E22/D22</f>
        <v>325805.498127341</v>
      </c>
    </row>
    <row r="23" customFormat="false" ht="12.75" hidden="false" customHeight="false" outlineLevel="0" collapsed="false">
      <c r="A23" s="110"/>
      <c r="B23" s="117" t="s">
        <v>256</v>
      </c>
      <c r="C23" s="117" t="s">
        <v>257</v>
      </c>
      <c r="D23" s="122" t="n">
        <v>273</v>
      </c>
      <c r="E23" s="138" t="n">
        <f aca="false">B58/B59*D23</f>
        <v>28.4202127659574</v>
      </c>
      <c r="F23" s="114" t="n">
        <v>1901064.32372093</v>
      </c>
      <c r="G23" s="115" t="n">
        <f aca="false">F23*E23/D23</f>
        <v>197907.152241465</v>
      </c>
    </row>
    <row r="24" customFormat="false" ht="12.75" hidden="false" customHeight="false" outlineLevel="0" collapsed="false">
      <c r="A24" s="110"/>
      <c r="B24" s="117" t="s">
        <v>258</v>
      </c>
      <c r="C24" s="117" t="s">
        <v>231</v>
      </c>
      <c r="D24" s="122" t="n">
        <v>1316</v>
      </c>
      <c r="E24" s="113" t="n">
        <v>137</v>
      </c>
      <c r="F24" s="114" t="n">
        <v>37611.9379434757</v>
      </c>
      <c r="G24" s="115" t="n">
        <f aca="false">F24*E24/D24</f>
        <v>3915.52849411563</v>
      </c>
    </row>
    <row r="25" customFormat="false" ht="12.75" hidden="false" customHeight="false" outlineLevel="0" collapsed="false">
      <c r="A25" s="110"/>
      <c r="B25" s="117" t="s">
        <v>259</v>
      </c>
      <c r="C25" s="117" t="s">
        <v>260</v>
      </c>
      <c r="D25" s="122" t="n">
        <v>438</v>
      </c>
      <c r="E25" s="138" t="n">
        <f aca="false">B58/B59*D25</f>
        <v>45.59726443769</v>
      </c>
      <c r="F25" s="114" t="n">
        <v>706717.035887488</v>
      </c>
      <c r="G25" s="115" t="n">
        <f aca="false">F25*E25/D25</f>
        <v>73571.6063195941</v>
      </c>
    </row>
    <row r="26" customFormat="false" ht="12.75" hidden="false" customHeight="false" outlineLevel="0" collapsed="false">
      <c r="A26" s="110"/>
      <c r="B26" s="117" t="s">
        <v>261</v>
      </c>
      <c r="C26" s="117" t="s">
        <v>231</v>
      </c>
      <c r="D26" s="141" t="n">
        <v>1316</v>
      </c>
      <c r="E26" s="113" t="n">
        <v>137</v>
      </c>
      <c r="F26" s="114" t="n">
        <v>238657.238417094</v>
      </c>
      <c r="G26" s="115" t="n">
        <f aca="false">F26*E26/D26</f>
        <v>24845.016461354</v>
      </c>
    </row>
    <row r="27" customFormat="false" ht="12.75" hidden="false" customHeight="false" outlineLevel="0" collapsed="false">
      <c r="A27" s="110"/>
      <c r="B27" s="117" t="s">
        <v>262</v>
      </c>
      <c r="C27" s="111" t="s">
        <v>242</v>
      </c>
      <c r="D27" s="142" t="n">
        <v>0.4334</v>
      </c>
      <c r="E27" s="121" t="n">
        <f aca="false">B58/B59*D27</f>
        <v>0.0451183890577508</v>
      </c>
      <c r="F27" s="114" t="n">
        <v>257733.30274142</v>
      </c>
      <c r="G27" s="115" t="n">
        <f aca="false">F27*E27/D27</f>
        <v>26830.8985376706</v>
      </c>
    </row>
    <row r="28" customFormat="false" ht="12.75" hidden="false" customHeight="false" outlineLevel="0" collapsed="false">
      <c r="A28" s="110"/>
      <c r="B28" s="143" t="s">
        <v>263</v>
      </c>
      <c r="C28" s="117" t="s">
        <v>264</v>
      </c>
      <c r="D28" s="120" t="n">
        <v>0.39</v>
      </c>
      <c r="E28" s="121" t="n">
        <f aca="false">B58/B59*D28</f>
        <v>0.0406003039513678</v>
      </c>
      <c r="F28" s="114" t="n">
        <v>320559.201807</v>
      </c>
      <c r="G28" s="115" t="n">
        <f aca="false">F28*E28/D28</f>
        <v>33371.284686595</v>
      </c>
    </row>
    <row r="29" customFormat="false" ht="12.75" hidden="false" customHeight="false" outlineLevel="0" collapsed="false">
      <c r="A29" s="110"/>
      <c r="B29" s="117" t="s">
        <v>265</v>
      </c>
      <c r="C29" s="111" t="s">
        <v>242</v>
      </c>
      <c r="D29" s="142" t="n">
        <v>0.4334</v>
      </c>
      <c r="E29" s="121" t="n">
        <f aca="false">B58/B59*D29</f>
        <v>0.0451183890577508</v>
      </c>
      <c r="F29" s="114" t="n">
        <v>504897.85554142</v>
      </c>
      <c r="G29" s="115" t="n">
        <f aca="false">F29*E29/D29</f>
        <v>52561.5548701934</v>
      </c>
    </row>
    <row r="30" customFormat="false" ht="12.75" hidden="false" customHeight="false" outlineLevel="0" collapsed="false">
      <c r="A30" s="110"/>
      <c r="B30" s="117" t="s">
        <v>266</v>
      </c>
      <c r="C30" s="117" t="s">
        <v>231</v>
      </c>
      <c r="D30" s="122" t="n">
        <v>1316</v>
      </c>
      <c r="E30" s="113" t="n">
        <v>137</v>
      </c>
      <c r="F30" s="114" t="n">
        <v>52865.9903627549</v>
      </c>
      <c r="G30" s="115" t="n">
        <f aca="false">F30*E30/D30</f>
        <v>5503.52635235366</v>
      </c>
    </row>
    <row r="31" customFormat="false" ht="12.75" hidden="false" customHeight="false" outlineLevel="0" collapsed="false">
      <c r="A31" s="110"/>
      <c r="B31" s="117" t="s">
        <v>267</v>
      </c>
      <c r="C31" s="111" t="s">
        <v>242</v>
      </c>
      <c r="D31" s="142" t="n">
        <v>0.4334</v>
      </c>
      <c r="E31" s="121" t="n">
        <f aca="false">B58/B59*D31</f>
        <v>0.0451183890577508</v>
      </c>
      <c r="F31" s="114" t="n">
        <v>639006.55114142</v>
      </c>
      <c r="G31" s="115" t="n">
        <f aca="false">F31*E31/D31</f>
        <v>66522.7184698895</v>
      </c>
    </row>
    <row r="32" customFormat="false" ht="12.75" hidden="false" customHeight="false" outlineLevel="0" collapsed="false">
      <c r="A32" s="110"/>
      <c r="B32" s="117" t="s">
        <v>268</v>
      </c>
      <c r="C32" s="111" t="s">
        <v>269</v>
      </c>
      <c r="D32" s="144" t="n">
        <v>0.14</v>
      </c>
      <c r="E32" s="121" t="n">
        <f aca="false">B58/B59*D32</f>
        <v>0.0145744680851064</v>
      </c>
      <c r="F32" s="114" t="n">
        <v>245763.84</v>
      </c>
      <c r="G32" s="115" t="n">
        <f aca="false">F32*E32/D32</f>
        <v>25584.8374468085</v>
      </c>
    </row>
    <row r="33" customFormat="false" ht="12.75" hidden="false" customHeight="false" outlineLevel="0" collapsed="false">
      <c r="A33" s="110"/>
      <c r="B33" s="117" t="s">
        <v>270</v>
      </c>
      <c r="C33" s="117" t="s">
        <v>242</v>
      </c>
      <c r="D33" s="142" t="n">
        <v>0.4334</v>
      </c>
      <c r="E33" s="121" t="n">
        <f aca="false">B58/B59*D33</f>
        <v>0.0451183890577508</v>
      </c>
      <c r="F33" s="114" t="n">
        <v>472540.7874</v>
      </c>
      <c r="G33" s="115" t="n">
        <f aca="false">F33*E33/D33</f>
        <v>49193.0758919453</v>
      </c>
    </row>
    <row r="34" customFormat="false" ht="13.5" hidden="false" customHeight="false" outlineLevel="0" collapsed="false">
      <c r="A34" s="145"/>
      <c r="B34" s="123" t="s">
        <v>271</v>
      </c>
      <c r="C34" s="123" t="s">
        <v>242</v>
      </c>
      <c r="D34" s="146" t="n">
        <v>0.4334</v>
      </c>
      <c r="E34" s="147" t="n">
        <f aca="false">B58/B59*D34</f>
        <v>0.0451183890577508</v>
      </c>
      <c r="F34" s="126" t="n">
        <v>701000.663</v>
      </c>
      <c r="G34" s="127" t="n">
        <f aca="false">F34*E34/D34</f>
        <v>72976.5127895137</v>
      </c>
    </row>
    <row r="35" customFormat="false" ht="13.5" hidden="false" customHeight="false" outlineLevel="0" collapsed="false">
      <c r="A35" s="128"/>
      <c r="B35" s="129"/>
      <c r="C35" s="130"/>
      <c r="D35" s="130"/>
      <c r="E35" s="129"/>
      <c r="F35" s="131"/>
      <c r="G35" s="148"/>
      <c r="H35" s="133" t="n">
        <f aca="false">SUM(G13:G34)</f>
        <v>2077314.62768946</v>
      </c>
    </row>
    <row r="36" customFormat="false" ht="12.75" hidden="false" customHeight="false" outlineLevel="0" collapsed="false">
      <c r="A36" s="134" t="s">
        <v>272</v>
      </c>
      <c r="B36" s="149" t="s">
        <v>273</v>
      </c>
      <c r="C36" s="105" t="s">
        <v>274</v>
      </c>
      <c r="D36" s="106" t="n">
        <v>1316</v>
      </c>
      <c r="E36" s="107" t="n">
        <v>75</v>
      </c>
      <c r="F36" s="108" t="n">
        <v>482087.596439455</v>
      </c>
      <c r="G36" s="109" t="n">
        <f aca="false">F36*E36/D36</f>
        <v>27474.5970615191</v>
      </c>
    </row>
    <row r="37" customFormat="false" ht="12.75" hidden="false" customHeight="false" outlineLevel="0" collapsed="false">
      <c r="A37" s="104"/>
      <c r="B37" s="150" t="s">
        <v>275</v>
      </c>
      <c r="C37" s="151" t="s">
        <v>276</v>
      </c>
      <c r="D37" s="152" t="n">
        <v>0.1989</v>
      </c>
      <c r="E37" s="121" t="n">
        <f aca="false">B58/B59*D37</f>
        <v>0.0207061550151976</v>
      </c>
      <c r="F37" s="153" t="n">
        <v>190214.400987</v>
      </c>
      <c r="G37" s="115" t="n">
        <f aca="false">F37*E37/D37</f>
        <v>19801.9551179476</v>
      </c>
    </row>
    <row r="38" customFormat="false" ht="12.75" hidden="false" customHeight="false" outlineLevel="0" collapsed="false">
      <c r="A38" s="110"/>
      <c r="B38" s="117" t="s">
        <v>277</v>
      </c>
      <c r="C38" s="111" t="s">
        <v>231</v>
      </c>
      <c r="D38" s="116" t="n">
        <v>1316</v>
      </c>
      <c r="E38" s="113" t="n">
        <v>137</v>
      </c>
      <c r="F38" s="114" t="n">
        <v>215003.878789668</v>
      </c>
      <c r="G38" s="115" t="n">
        <f aca="false">F38*E38/D38</f>
        <v>22382.6226399578</v>
      </c>
    </row>
    <row r="39" customFormat="false" ht="12.75" hidden="false" customHeight="false" outlineLevel="0" collapsed="false">
      <c r="A39" s="110"/>
      <c r="B39" s="154" t="s">
        <v>278</v>
      </c>
      <c r="C39" s="155" t="s">
        <v>276</v>
      </c>
      <c r="D39" s="156" t="n">
        <v>0.1989</v>
      </c>
      <c r="E39" s="121" t="n">
        <f aca="false">B58/B59*D39</f>
        <v>0.0207061550151976</v>
      </c>
      <c r="F39" s="157" t="n">
        <v>255773.740482</v>
      </c>
      <c r="G39" s="115" t="n">
        <f aca="false">F39*E39/D39</f>
        <v>26626.9015547371</v>
      </c>
    </row>
    <row r="40" customFormat="false" ht="13.5" hidden="false" customHeight="false" outlineLevel="0" collapsed="false">
      <c r="A40" s="145"/>
      <c r="B40" s="123" t="s">
        <v>279</v>
      </c>
      <c r="C40" s="123" t="s">
        <v>235</v>
      </c>
      <c r="D40" s="124" t="n">
        <v>1316</v>
      </c>
      <c r="E40" s="125" t="n">
        <v>137</v>
      </c>
      <c r="F40" s="126" t="n">
        <v>622758.003834442</v>
      </c>
      <c r="G40" s="127" t="n">
        <f aca="false">F40*E40/D40</f>
        <v>64831.1903687831</v>
      </c>
    </row>
    <row r="41" customFormat="false" ht="13.5" hidden="false" customHeight="false" outlineLevel="0" collapsed="false">
      <c r="A41" s="128"/>
      <c r="B41" s="158"/>
      <c r="C41" s="130"/>
      <c r="D41" s="130"/>
      <c r="E41" s="129"/>
      <c r="F41" s="131"/>
      <c r="G41" s="132"/>
      <c r="H41" s="133" t="n">
        <f aca="false">SUM(G36:G40)</f>
        <v>161117.266742945</v>
      </c>
    </row>
    <row r="42" customFormat="false" ht="12.75" hidden="false" customHeight="false" outlineLevel="0" collapsed="false">
      <c r="A42" s="134" t="s">
        <v>280</v>
      </c>
      <c r="B42" s="159" t="s">
        <v>281</v>
      </c>
      <c r="C42" s="160" t="s">
        <v>264</v>
      </c>
      <c r="D42" s="161" t="n">
        <v>0.39</v>
      </c>
      <c r="E42" s="136" t="n">
        <f aca="false">B58/B59*D42</f>
        <v>0.0406003039513678</v>
      </c>
      <c r="F42" s="108" t="n">
        <v>5937298.235544</v>
      </c>
      <c r="G42" s="109" t="n">
        <f aca="false">F42*E42/D42</f>
        <v>618092.597469246</v>
      </c>
    </row>
    <row r="43" customFormat="false" ht="12.75" hidden="false" customHeight="false" outlineLevel="0" collapsed="false">
      <c r="A43" s="110"/>
      <c r="B43" s="111" t="s">
        <v>282</v>
      </c>
      <c r="C43" s="111" t="s">
        <v>283</v>
      </c>
      <c r="D43" s="162" t="n">
        <v>0.24</v>
      </c>
      <c r="E43" s="121" t="n">
        <f aca="false">B58/B59*D43</f>
        <v>0.0249848024316109</v>
      </c>
      <c r="F43" s="114" t="n">
        <v>483532.694746988</v>
      </c>
      <c r="G43" s="115" t="n">
        <f aca="false">F43*E43/D43</f>
        <v>50337.3701978247</v>
      </c>
    </row>
    <row r="44" customFormat="false" ht="12.75" hidden="false" customHeight="false" outlineLevel="0" collapsed="false">
      <c r="A44" s="110"/>
      <c r="B44" s="143" t="s">
        <v>284</v>
      </c>
      <c r="C44" s="111" t="s">
        <v>283</v>
      </c>
      <c r="D44" s="120" t="n">
        <v>0.24</v>
      </c>
      <c r="E44" s="121" t="n">
        <f aca="false">B58/B59*D44</f>
        <v>0.0249848024316109</v>
      </c>
      <c r="F44" s="114" t="n">
        <v>289469.124433735</v>
      </c>
      <c r="G44" s="115" t="n">
        <f aca="false">F44*E44/D44</f>
        <v>30134.7036834511</v>
      </c>
    </row>
    <row r="45" customFormat="false" ht="12.75" hidden="false" customHeight="false" outlineLevel="0" collapsed="false">
      <c r="A45" s="110"/>
      <c r="B45" s="143" t="s">
        <v>285</v>
      </c>
      <c r="C45" s="111" t="s">
        <v>283</v>
      </c>
      <c r="D45" s="120" t="n">
        <v>0.11</v>
      </c>
      <c r="E45" s="121" t="n">
        <f aca="false">B58/B59*D45</f>
        <v>0.011451367781155</v>
      </c>
      <c r="F45" s="114" t="n">
        <v>92301.892188</v>
      </c>
      <c r="G45" s="115" t="n">
        <f aca="false">F45*E45/D45</f>
        <v>9608.93558492097</v>
      </c>
    </row>
    <row r="46" customFormat="false" ht="12.75" hidden="false" customHeight="false" outlineLevel="0" collapsed="false">
      <c r="A46" s="110"/>
      <c r="B46" s="143" t="s">
        <v>286</v>
      </c>
      <c r="C46" s="111" t="s">
        <v>283</v>
      </c>
      <c r="D46" s="120" t="n">
        <v>0.13</v>
      </c>
      <c r="E46" s="121" t="n">
        <f aca="false">B58/B59*D46</f>
        <v>0.0135334346504559</v>
      </c>
      <c r="F46" s="114" t="n">
        <v>131017.845504</v>
      </c>
      <c r="G46" s="115" t="n">
        <f aca="false">F46*E46/D46</f>
        <v>13639.3957705532</v>
      </c>
    </row>
    <row r="47" customFormat="false" ht="12.75" hidden="false" customHeight="false" outlineLevel="0" collapsed="false">
      <c r="A47" s="110"/>
      <c r="B47" s="143" t="s">
        <v>287</v>
      </c>
      <c r="C47" s="117" t="s">
        <v>288</v>
      </c>
      <c r="D47" s="122" t="n">
        <v>492</v>
      </c>
      <c r="E47" s="138" t="n">
        <f aca="false">B58/B59*D47</f>
        <v>51.2188449848024</v>
      </c>
      <c r="F47" s="114" t="n">
        <v>371848.537895288</v>
      </c>
      <c r="G47" s="115" t="n">
        <f aca="false">F47*E47/D47</f>
        <v>38710.6760574882</v>
      </c>
    </row>
    <row r="48" customFormat="false" ht="12.75" hidden="false" customHeight="false" outlineLevel="0" collapsed="false">
      <c r="A48" s="110"/>
      <c r="B48" s="143" t="s">
        <v>289</v>
      </c>
      <c r="C48" s="117" t="s">
        <v>231</v>
      </c>
      <c r="D48" s="116" t="n">
        <v>1316</v>
      </c>
      <c r="E48" s="113" t="n">
        <v>137</v>
      </c>
      <c r="F48" s="114" t="n">
        <v>269539.422697507</v>
      </c>
      <c r="G48" s="115" t="n">
        <f aca="false">F48*E48/D48</f>
        <v>28059.9550984487</v>
      </c>
    </row>
    <row r="49" customFormat="false" ht="12.75" hidden="false" customHeight="false" outlineLevel="0" collapsed="false">
      <c r="A49" s="110"/>
      <c r="B49" s="117" t="s">
        <v>290</v>
      </c>
      <c r="C49" s="117" t="s">
        <v>231</v>
      </c>
      <c r="D49" s="116" t="n">
        <v>1316</v>
      </c>
      <c r="E49" s="113" t="n">
        <v>137</v>
      </c>
      <c r="F49" s="114" t="n">
        <v>201466.649277937</v>
      </c>
      <c r="G49" s="115" t="n">
        <f aca="false">F49*E49/D49</f>
        <v>20973.351786533</v>
      </c>
    </row>
    <row r="50" customFormat="false" ht="12.75" hidden="false" customHeight="false" outlineLevel="0" collapsed="false">
      <c r="A50" s="110"/>
      <c r="B50" s="117" t="s">
        <v>291</v>
      </c>
      <c r="C50" s="117" t="s">
        <v>292</v>
      </c>
      <c r="D50" s="163" t="n">
        <v>1461360</v>
      </c>
      <c r="E50" s="164" t="n">
        <f aca="false">B58/B59*D50</f>
        <v>152132.462006079</v>
      </c>
      <c r="F50" s="114" t="n">
        <v>1463389.9137394</v>
      </c>
      <c r="G50" s="115" t="n">
        <f aca="false">F50*E50/D50</f>
        <v>152343.782813296</v>
      </c>
    </row>
    <row r="51" customFormat="false" ht="12.75" hidden="false" customHeight="false" outlineLevel="0" collapsed="false">
      <c r="A51" s="110"/>
      <c r="B51" s="117" t="s">
        <v>293</v>
      </c>
      <c r="C51" s="117" t="s">
        <v>231</v>
      </c>
      <c r="D51" s="116" t="n">
        <v>1316</v>
      </c>
      <c r="E51" s="113" t="n">
        <v>137</v>
      </c>
      <c r="F51" s="114" t="n">
        <v>226217.561637209</v>
      </c>
      <c r="G51" s="115" t="n">
        <f aca="false">F51*E51/D51</f>
        <v>23550.0045169435</v>
      </c>
    </row>
    <row r="52" customFormat="false" ht="13.5" hidden="false" customHeight="false" outlineLevel="0" collapsed="false">
      <c r="A52" s="145"/>
      <c r="B52" s="123" t="s">
        <v>294</v>
      </c>
      <c r="C52" s="123" t="s">
        <v>283</v>
      </c>
      <c r="D52" s="165" t="n">
        <v>0.16</v>
      </c>
      <c r="E52" s="147" t="n">
        <f aca="false">B58/B59*D52</f>
        <v>0.0166565349544073</v>
      </c>
      <c r="F52" s="126" t="n">
        <v>264915.204096</v>
      </c>
      <c r="G52" s="127" t="n">
        <f aca="false">F52*E52/D52</f>
        <v>27578.5584811185</v>
      </c>
    </row>
    <row r="53" customFormat="false" ht="13.5" hidden="false" customHeight="false" outlineLevel="0" collapsed="false">
      <c r="B53" s="166"/>
      <c r="H53" s="103" t="s">
        <v>295</v>
      </c>
    </row>
    <row r="54" customFormat="false" ht="13.5" hidden="false" customHeight="false" outlineLevel="0" collapsed="false">
      <c r="A54" s="167" t="s">
        <v>11</v>
      </c>
      <c r="B54" s="168"/>
      <c r="C54" s="168"/>
      <c r="D54" s="168"/>
      <c r="E54" s="168"/>
      <c r="F54" s="169" t="n">
        <f aca="false">SUM(F4:F52)</f>
        <v>27114670.7371326</v>
      </c>
      <c r="G54" s="170" t="n">
        <f aca="false">SUM(G4:G52)</f>
        <v>3627790.4037641</v>
      </c>
      <c r="H54" s="170" t="n">
        <f aca="false">SUM(H3:H53)</f>
        <v>2614761.07230428</v>
      </c>
    </row>
    <row r="55" customFormat="false" ht="12.75" hidden="false" customHeight="false" outlineLevel="0" collapsed="false">
      <c r="H55" s="171" t="s">
        <v>23</v>
      </c>
    </row>
    <row r="56" customFormat="false" ht="12.75" hidden="false" customHeight="false" outlineLevel="0" collapsed="false">
      <c r="A56" s="172" t="s">
        <v>296</v>
      </c>
      <c r="H56" s="171" t="s">
        <v>297</v>
      </c>
    </row>
    <row r="58" customFormat="false" ht="12.75" hidden="true" customHeight="false" outlineLevel="0" collapsed="false">
      <c r="B58" s="0" t="n">
        <v>137</v>
      </c>
    </row>
    <row r="59" customFormat="false" ht="12.75" hidden="true" customHeight="false" outlineLevel="0" collapsed="false">
      <c r="B59" s="0" t="n">
        <v>1316</v>
      </c>
    </row>
    <row r="60" customFormat="false" ht="12.75" hidden="true" customHeight="false" outlineLevel="0" collapsed="false">
      <c r="B60" s="0" t="n">
        <v>267</v>
      </c>
    </row>
  </sheetData>
  <mergeCells count="1">
    <mergeCell ref="A1:B1"/>
  </mergeCells>
  <printOptions headings="false" gridLines="false" gridLinesSet="true" horizontalCentered="false" verticalCentered="false"/>
  <pageMargins left="0.747916666666667" right="0.747916666666667" top="0.670138888888889" bottom="0.984027777777778" header="0.511811023622047" footer="0.5"/>
  <pageSetup paperSize="1" scale="67" fitToWidth="1" fitToHeight="1" pageOrder="downThenOver" orientation="landscape" blackAndWhite="false" draft="false" cellComments="none" horizontalDpi="300" verticalDpi="300" copies="1"/>
  <headerFooter differentFirst="false" differentOddEven="false">
    <oddHeader/>
    <oddFooter>&amp;L&amp;F&amp;R&amp;D&amp;T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P1"/>
    </sheetView>
  </sheetViews>
  <sheetFormatPr defaultColWidth="9.13671875" defaultRowHeight="12.75" customHeight="true" zeroHeight="false" outlineLevelRow="0" outlineLevelCol="0"/>
  <cols>
    <col collapsed="false" customWidth="true" hidden="false" outlineLevel="0" max="1" min="1" style="173" width="15.41"/>
    <col collapsed="false" customWidth="true" hidden="false" outlineLevel="0" max="4" min="2" style="174" width="11.13"/>
    <col collapsed="false" customWidth="false" hidden="false" outlineLevel="0" max="5" min="5" style="174" width="9.14"/>
    <col collapsed="false" customWidth="true" hidden="false" outlineLevel="0" max="7" min="6" style="174" width="11.7"/>
    <col collapsed="false" customWidth="true" hidden="false" outlineLevel="0" max="8" min="8" style="174" width="10.28"/>
    <col collapsed="false" customWidth="true" hidden="false" outlineLevel="0" max="9" min="9" style="174" width="11.42"/>
    <col collapsed="false" customWidth="true" hidden="false" outlineLevel="0" max="15" min="10" style="175" width="11.56"/>
    <col collapsed="false" customWidth="true" hidden="false" outlineLevel="0" max="16" min="16" style="174" width="11.7"/>
    <col collapsed="false" customWidth="false" hidden="false" outlineLevel="0" max="257" min="17" style="174" width="9.14"/>
  </cols>
  <sheetData>
    <row r="1" customFormat="false" ht="20.25" hidden="false" customHeight="false" outlineLevel="0" collapsed="false">
      <c r="A1" s="176" t="s">
        <v>298</v>
      </c>
      <c r="B1" s="176"/>
      <c r="C1" s="176"/>
      <c r="D1" s="176"/>
      <c r="E1" s="176"/>
      <c r="F1" s="176"/>
      <c r="G1" s="176"/>
      <c r="H1" s="176"/>
      <c r="I1" s="176"/>
      <c r="J1" s="176"/>
      <c r="K1" s="176"/>
      <c r="L1" s="176"/>
      <c r="M1" s="176"/>
      <c r="N1" s="176"/>
      <c r="O1" s="176"/>
      <c r="P1" s="176"/>
    </row>
    <row r="2" customFormat="false" ht="20.25" hidden="false" customHeight="false" outlineLevel="0" collapsed="false">
      <c r="A2" s="177" t="s">
        <v>299</v>
      </c>
      <c r="B2" s="177"/>
      <c r="C2" s="177"/>
      <c r="D2" s="177"/>
      <c r="E2" s="177"/>
      <c r="F2" s="177"/>
      <c r="G2" s="177"/>
      <c r="H2" s="177"/>
      <c r="I2" s="177"/>
      <c r="J2" s="177"/>
      <c r="K2" s="177"/>
      <c r="L2" s="177"/>
      <c r="M2" s="177"/>
      <c r="N2" s="177"/>
      <c r="O2" s="177"/>
      <c r="P2" s="177"/>
    </row>
    <row r="3" customFormat="false" ht="20.25" hidden="false" customHeight="false" outlineLevel="0" collapsed="false">
      <c r="A3" s="178" t="s">
        <v>300</v>
      </c>
      <c r="B3" s="178"/>
      <c r="C3" s="178"/>
      <c r="D3" s="178"/>
      <c r="E3" s="178"/>
      <c r="F3" s="178"/>
      <c r="G3" s="178"/>
      <c r="H3" s="178"/>
      <c r="I3" s="178"/>
      <c r="J3" s="178"/>
      <c r="K3" s="178"/>
      <c r="L3" s="178"/>
      <c r="M3" s="178"/>
      <c r="N3" s="178"/>
      <c r="O3" s="178"/>
      <c r="P3" s="178"/>
    </row>
    <row r="4" customFormat="false" ht="12.75" hidden="false" customHeight="false" outlineLevel="0" collapsed="false">
      <c r="A4" s="179"/>
      <c r="B4" s="180"/>
      <c r="C4" s="180"/>
      <c r="D4" s="180"/>
      <c r="E4" s="180"/>
      <c r="F4" s="180"/>
      <c r="G4" s="180"/>
      <c r="H4" s="180"/>
      <c r="I4" s="180"/>
      <c r="J4" s="181"/>
      <c r="K4" s="181"/>
      <c r="L4" s="181"/>
      <c r="M4" s="181"/>
      <c r="N4" s="181"/>
      <c r="O4" s="3"/>
      <c r="P4" s="182"/>
    </row>
    <row r="5" customFormat="false" ht="13.5" hidden="false" customHeight="false" outlineLevel="0" collapsed="false">
      <c r="A5" s="179"/>
      <c r="B5" s="180"/>
      <c r="C5" s="180"/>
      <c r="D5" s="180"/>
      <c r="E5" s="180"/>
      <c r="F5" s="180"/>
      <c r="G5" s="180"/>
      <c r="H5" s="180"/>
      <c r="I5" s="180"/>
      <c r="J5" s="181"/>
      <c r="K5" s="181"/>
      <c r="L5" s="181"/>
      <c r="M5" s="181"/>
      <c r="N5" s="181"/>
      <c r="O5" s="181"/>
      <c r="P5" s="183"/>
    </row>
    <row r="6" customFormat="false" ht="39" hidden="false" customHeight="false" outlineLevel="0" collapsed="false">
      <c r="A6" s="184"/>
      <c r="B6" s="185" t="s">
        <v>301</v>
      </c>
      <c r="C6" s="185" t="s">
        <v>302</v>
      </c>
      <c r="D6" s="185" t="s">
        <v>303</v>
      </c>
      <c r="E6" s="185" t="s">
        <v>304</v>
      </c>
      <c r="F6" s="185" t="s">
        <v>305</v>
      </c>
      <c r="G6" s="185" t="s">
        <v>306</v>
      </c>
      <c r="H6" s="185" t="s">
        <v>307</v>
      </c>
      <c r="I6" s="185" t="s">
        <v>308</v>
      </c>
      <c r="J6" s="185" t="s">
        <v>309</v>
      </c>
      <c r="K6" s="185" t="s">
        <v>310</v>
      </c>
      <c r="L6" s="185" t="s">
        <v>311</v>
      </c>
      <c r="M6" s="185" t="s">
        <v>312</v>
      </c>
      <c r="N6" s="185" t="s">
        <v>313</v>
      </c>
      <c r="O6" s="185" t="s">
        <v>314</v>
      </c>
      <c r="P6" s="186" t="s">
        <v>315</v>
      </c>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87"/>
      <c r="CM6" s="187"/>
      <c r="CN6" s="187"/>
      <c r="CO6" s="187"/>
      <c r="CP6" s="187"/>
      <c r="CQ6" s="187"/>
      <c r="CR6" s="187"/>
      <c r="CS6" s="187"/>
      <c r="CT6" s="187"/>
      <c r="CU6" s="187"/>
      <c r="CV6" s="187"/>
      <c r="CW6" s="187"/>
      <c r="CX6" s="187"/>
      <c r="CY6" s="187"/>
      <c r="CZ6" s="187"/>
      <c r="DA6" s="187"/>
      <c r="DB6" s="187"/>
      <c r="DC6" s="187"/>
      <c r="DD6" s="187"/>
      <c r="DE6" s="187"/>
      <c r="DF6" s="187"/>
      <c r="DG6" s="187"/>
      <c r="DH6" s="187"/>
      <c r="DI6" s="187"/>
      <c r="DJ6" s="187"/>
      <c r="DK6" s="187"/>
      <c r="DL6" s="187"/>
      <c r="DM6" s="187"/>
      <c r="DN6" s="187"/>
      <c r="DO6" s="187"/>
      <c r="DP6" s="187"/>
      <c r="DQ6" s="187"/>
      <c r="DR6" s="187"/>
      <c r="DS6" s="187"/>
      <c r="DT6" s="187"/>
      <c r="DU6" s="187"/>
      <c r="DV6" s="187"/>
      <c r="DW6" s="187"/>
      <c r="DX6" s="187"/>
      <c r="DY6" s="187"/>
      <c r="DZ6" s="187"/>
      <c r="EA6" s="187"/>
      <c r="EB6" s="187"/>
      <c r="EC6" s="187"/>
      <c r="ED6" s="187"/>
      <c r="EE6" s="187"/>
      <c r="EF6" s="187"/>
      <c r="EG6" s="187"/>
      <c r="EH6" s="187"/>
      <c r="EI6" s="187"/>
      <c r="EJ6" s="187"/>
      <c r="EK6" s="187"/>
      <c r="EL6" s="187"/>
      <c r="EM6" s="187"/>
      <c r="EN6" s="187"/>
      <c r="EO6" s="187"/>
      <c r="EP6" s="187"/>
      <c r="EQ6" s="187"/>
      <c r="ER6" s="187"/>
      <c r="ES6" s="187"/>
      <c r="ET6" s="187"/>
      <c r="EU6" s="187"/>
      <c r="EV6" s="187"/>
      <c r="EW6" s="187"/>
      <c r="EX6" s="187"/>
      <c r="EY6" s="187"/>
      <c r="EZ6" s="187"/>
      <c r="FA6" s="187"/>
      <c r="FB6" s="187"/>
      <c r="FC6" s="187"/>
      <c r="FD6" s="187"/>
      <c r="FE6" s="187"/>
      <c r="FF6" s="187"/>
      <c r="FG6" s="187"/>
      <c r="FH6" s="187"/>
      <c r="FI6" s="187"/>
      <c r="FJ6" s="187"/>
      <c r="FK6" s="187"/>
      <c r="FL6" s="187"/>
      <c r="FM6" s="187"/>
      <c r="FN6" s="187"/>
      <c r="FO6" s="187"/>
      <c r="FP6" s="187"/>
      <c r="FQ6" s="187"/>
      <c r="FR6" s="187"/>
      <c r="FS6" s="187"/>
      <c r="FT6" s="187"/>
      <c r="FU6" s="187"/>
      <c r="FV6" s="187"/>
      <c r="FW6" s="187"/>
      <c r="FX6" s="187"/>
      <c r="FY6" s="187"/>
      <c r="FZ6" s="187"/>
      <c r="GA6" s="187"/>
      <c r="GB6" s="187"/>
      <c r="GC6" s="187"/>
      <c r="GD6" s="187"/>
      <c r="GE6" s="187"/>
      <c r="GF6" s="187"/>
      <c r="GG6" s="187"/>
      <c r="GH6" s="187"/>
      <c r="GI6" s="187"/>
      <c r="GJ6" s="187"/>
      <c r="GK6" s="187"/>
      <c r="GL6" s="187"/>
      <c r="GM6" s="187"/>
      <c r="GN6" s="187"/>
      <c r="GO6" s="187"/>
      <c r="GP6" s="187"/>
      <c r="GQ6" s="187"/>
      <c r="GR6" s="187"/>
      <c r="GS6" s="187"/>
      <c r="GT6" s="187"/>
      <c r="GU6" s="187"/>
      <c r="GV6" s="187"/>
      <c r="GW6" s="187"/>
      <c r="GX6" s="187"/>
      <c r="GY6" s="187"/>
      <c r="GZ6" s="187"/>
      <c r="HA6" s="187"/>
      <c r="HB6" s="187"/>
      <c r="HC6" s="187"/>
      <c r="HD6" s="187"/>
      <c r="HE6" s="187"/>
      <c r="HF6" s="187"/>
      <c r="HG6" s="187"/>
      <c r="HH6" s="187"/>
      <c r="HI6" s="187"/>
      <c r="HJ6" s="187"/>
      <c r="HK6" s="187"/>
      <c r="HL6" s="187"/>
      <c r="HM6" s="187"/>
      <c r="HN6" s="187"/>
      <c r="HO6" s="187"/>
      <c r="HP6" s="187"/>
      <c r="HQ6" s="187"/>
      <c r="HR6" s="187"/>
      <c r="HS6" s="187"/>
      <c r="HT6" s="187"/>
      <c r="HU6" s="187"/>
      <c r="HV6" s="187"/>
      <c r="HW6" s="187"/>
      <c r="HX6" s="187"/>
      <c r="HY6" s="187"/>
      <c r="HZ6" s="187"/>
      <c r="IA6" s="187"/>
      <c r="IB6" s="187"/>
      <c r="IC6" s="187"/>
      <c r="ID6" s="187"/>
      <c r="IE6" s="187"/>
      <c r="IF6" s="187"/>
      <c r="IG6" s="187"/>
      <c r="IH6" s="187"/>
      <c r="II6" s="187"/>
      <c r="IJ6" s="187"/>
      <c r="IK6" s="187"/>
      <c r="IL6" s="187"/>
      <c r="IM6" s="187"/>
      <c r="IN6" s="187"/>
      <c r="IO6" s="187"/>
      <c r="IP6" s="187"/>
      <c r="IQ6" s="187"/>
      <c r="IR6" s="187"/>
      <c r="IS6" s="187"/>
      <c r="IT6" s="187"/>
      <c r="IU6" s="187"/>
      <c r="IV6" s="187"/>
      <c r="IW6" s="187"/>
    </row>
    <row r="7" customFormat="false" ht="12.75" hidden="false" customHeight="false" outlineLevel="0" collapsed="false">
      <c r="A7" s="179"/>
      <c r="B7" s="188"/>
      <c r="C7" s="189"/>
      <c r="D7" s="189"/>
      <c r="E7" s="189"/>
      <c r="F7" s="188"/>
      <c r="G7" s="188"/>
      <c r="H7" s="188"/>
      <c r="I7" s="188"/>
      <c r="J7" s="189"/>
      <c r="K7" s="189"/>
      <c r="L7" s="189"/>
      <c r="M7" s="189"/>
      <c r="N7" s="189"/>
      <c r="O7" s="189"/>
      <c r="P7" s="182"/>
    </row>
    <row r="8" customFormat="false" ht="12.75" hidden="false" customHeight="false" outlineLevel="0" collapsed="false">
      <c r="A8" s="179"/>
      <c r="B8" s="188"/>
      <c r="C8" s="189"/>
      <c r="D8" s="189"/>
      <c r="E8" s="189"/>
      <c r="F8" s="188"/>
      <c r="G8" s="188"/>
      <c r="H8" s="188"/>
      <c r="I8" s="188"/>
      <c r="J8" s="189"/>
      <c r="K8" s="189"/>
      <c r="L8" s="189"/>
      <c r="M8" s="189"/>
      <c r="N8" s="189"/>
      <c r="O8" s="189"/>
      <c r="P8" s="182"/>
    </row>
    <row r="9" customFormat="false" ht="12.75" hidden="false" customHeight="false" outlineLevel="0" collapsed="false">
      <c r="A9" s="179"/>
      <c r="B9" s="190"/>
      <c r="D9" s="180"/>
      <c r="E9" s="180"/>
      <c r="F9" s="180"/>
      <c r="H9" s="180"/>
      <c r="I9" s="180"/>
      <c r="J9" s="181"/>
      <c r="K9" s="181"/>
      <c r="L9" s="181"/>
      <c r="M9" s="181"/>
      <c r="N9" s="181"/>
      <c r="O9" s="181"/>
      <c r="P9" s="183"/>
    </row>
    <row r="10" customFormat="false" ht="12.75" hidden="false" customHeight="false" outlineLevel="0" collapsed="false">
      <c r="A10" s="191" t="s">
        <v>316</v>
      </c>
      <c r="B10" s="190" t="n">
        <f aca="false">1040643.84</f>
        <v>1040643.84</v>
      </c>
      <c r="C10" s="190" t="n">
        <f aca="false">6722000</f>
        <v>6722000</v>
      </c>
      <c r="D10" s="190" t="n">
        <v>3000</v>
      </c>
      <c r="E10" s="190" t="n">
        <f aca="false">1102773</f>
        <v>1102773</v>
      </c>
      <c r="F10" s="190" t="n">
        <f aca="false">2156000</f>
        <v>2156000</v>
      </c>
      <c r="G10" s="190" t="n">
        <f aca="false">175661</f>
        <v>175661</v>
      </c>
      <c r="H10" s="190" t="n">
        <f aca="false">390000</f>
        <v>390000</v>
      </c>
      <c r="I10" s="190" t="n">
        <f aca="false">618000</f>
        <v>618000</v>
      </c>
      <c r="J10" s="190" t="n">
        <f aca="false">3098000</f>
        <v>3098000</v>
      </c>
      <c r="K10" s="190" t="n">
        <f aca="false">109000</f>
        <v>109000</v>
      </c>
      <c r="L10" s="190" t="n">
        <f aca="false">1398000</f>
        <v>1398000</v>
      </c>
      <c r="M10" s="190" t="n">
        <f aca="false">2641000</f>
        <v>2641000</v>
      </c>
      <c r="N10" s="190" t="n">
        <f aca="false">333000</f>
        <v>333000</v>
      </c>
      <c r="O10" s="190" t="n">
        <f aca="false">100000</f>
        <v>100000</v>
      </c>
      <c r="P10" s="183"/>
    </row>
    <row r="11" customFormat="false" ht="12.75" hidden="false" customHeight="false" outlineLevel="0" collapsed="false">
      <c r="A11" s="179" t="s">
        <v>317</v>
      </c>
      <c r="B11" s="192" t="s">
        <v>318</v>
      </c>
      <c r="C11" s="192" t="s">
        <v>319</v>
      </c>
      <c r="D11" s="192" t="s">
        <v>318</v>
      </c>
      <c r="E11" s="192" t="s">
        <v>210</v>
      </c>
      <c r="F11" s="192" t="s">
        <v>320</v>
      </c>
      <c r="G11" s="192" t="s">
        <v>320</v>
      </c>
      <c r="H11" s="192" t="s">
        <v>210</v>
      </c>
      <c r="I11" s="192" t="s">
        <v>319</v>
      </c>
      <c r="J11" s="192" t="s">
        <v>210</v>
      </c>
      <c r="K11" s="192" t="s">
        <v>210</v>
      </c>
      <c r="L11" s="192" t="s">
        <v>210</v>
      </c>
      <c r="M11" s="192" t="s">
        <v>210</v>
      </c>
      <c r="N11" s="192" t="s">
        <v>210</v>
      </c>
      <c r="O11" s="192" t="s">
        <v>210</v>
      </c>
      <c r="P11" s="193"/>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c r="GQ11" s="194"/>
      <c r="GR11" s="194"/>
      <c r="GS11" s="194"/>
      <c r="GT11" s="194"/>
      <c r="GU11" s="194"/>
      <c r="GV11" s="194"/>
      <c r="GW11" s="194"/>
      <c r="GX11" s="194"/>
      <c r="GY11" s="194"/>
      <c r="GZ11" s="194"/>
      <c r="HA11" s="194"/>
      <c r="HB11" s="194"/>
      <c r="HC11" s="194"/>
      <c r="HD11" s="194"/>
      <c r="HE11" s="194"/>
      <c r="HF11" s="194"/>
      <c r="HG11" s="194"/>
      <c r="HH11" s="194"/>
      <c r="HI11" s="194"/>
      <c r="HJ11" s="194"/>
      <c r="HK11" s="194"/>
      <c r="HL11" s="194"/>
      <c r="HM11" s="194"/>
      <c r="HN11" s="194"/>
      <c r="HO11" s="194"/>
      <c r="HP11" s="194"/>
      <c r="HQ11" s="194"/>
      <c r="HR11" s="194"/>
      <c r="HS11" s="194"/>
      <c r="HT11" s="194"/>
      <c r="HU11" s="194"/>
      <c r="HV11" s="194"/>
      <c r="HW11" s="194"/>
      <c r="HX11" s="194"/>
      <c r="HY11" s="194"/>
      <c r="HZ11" s="194"/>
      <c r="IA11" s="194"/>
      <c r="IB11" s="194"/>
      <c r="IC11" s="194"/>
      <c r="ID11" s="194"/>
      <c r="IE11" s="194"/>
      <c r="IF11" s="194"/>
      <c r="IG11" s="194"/>
      <c r="IH11" s="194"/>
      <c r="II11" s="194"/>
      <c r="IJ11" s="194"/>
      <c r="IK11" s="194"/>
      <c r="IL11" s="194"/>
      <c r="IM11" s="194"/>
      <c r="IN11" s="194"/>
      <c r="IO11" s="194"/>
      <c r="IP11" s="194"/>
      <c r="IQ11" s="194"/>
      <c r="IR11" s="194"/>
      <c r="IS11" s="194"/>
      <c r="IT11" s="194"/>
      <c r="IU11" s="194"/>
      <c r="IV11" s="194"/>
      <c r="IW11" s="194"/>
    </row>
    <row r="12" customFormat="false" ht="12.75" hidden="false" customHeight="false" outlineLevel="0" collapsed="false">
      <c r="A12" s="179" t="s">
        <v>321</v>
      </c>
      <c r="B12" s="195"/>
      <c r="C12" s="195" t="n">
        <v>0.1168</v>
      </c>
      <c r="D12" s="195"/>
      <c r="E12" s="195" t="n">
        <v>0.05</v>
      </c>
      <c r="F12" s="180"/>
      <c r="G12" s="196"/>
      <c r="H12" s="196" t="n">
        <v>0.028</v>
      </c>
      <c r="I12" s="195" t="n">
        <v>0.1168</v>
      </c>
      <c r="J12" s="197" t="n">
        <f aca="false">0.0604+0.0604</f>
        <v>0.1208</v>
      </c>
      <c r="K12" s="197" t="n">
        <f aca="false">0.0678+0.0678</f>
        <v>0.1356</v>
      </c>
      <c r="L12" s="197" t="n">
        <f aca="false">0.0434+0.0434</f>
        <v>0.0868</v>
      </c>
      <c r="M12" s="197" t="n">
        <f aca="false">0.023+0.023</f>
        <v>0.046</v>
      </c>
      <c r="N12" s="197" t="n">
        <f aca="false">1/7</f>
        <v>0.142857142857143</v>
      </c>
      <c r="O12" s="197" t="n">
        <v>0.1356</v>
      </c>
      <c r="P12" s="183"/>
    </row>
    <row r="13" customFormat="false" ht="12.75" hidden="false" customHeight="false" outlineLevel="0" collapsed="false">
      <c r="A13" s="179"/>
      <c r="B13" s="190"/>
      <c r="C13" s="190"/>
      <c r="D13" s="190"/>
      <c r="E13" s="190"/>
      <c r="F13" s="190"/>
      <c r="G13" s="190"/>
      <c r="H13" s="190"/>
      <c r="I13" s="195"/>
      <c r="J13" s="190"/>
      <c r="K13" s="190"/>
      <c r="L13" s="190"/>
      <c r="M13" s="190"/>
      <c r="N13" s="190"/>
      <c r="O13" s="190"/>
      <c r="P13" s="183"/>
    </row>
    <row r="14" customFormat="false" ht="12.75" hidden="false" customHeight="false" outlineLevel="0" collapsed="false">
      <c r="A14" s="198" t="n">
        <v>36892</v>
      </c>
      <c r="B14" s="190" t="n">
        <f aca="false">B$10/12</f>
        <v>86720.32</v>
      </c>
      <c r="C14" s="190" t="n">
        <f aca="false">+C$10*C$12/12</f>
        <v>65427.4666666667</v>
      </c>
      <c r="D14" s="190" t="n">
        <f aca="false">D$10/12</f>
        <v>250</v>
      </c>
      <c r="E14" s="190" t="n">
        <f aca="false">+E$10*E$12/12</f>
        <v>4594.8875</v>
      </c>
      <c r="F14" s="190" t="n">
        <f aca="false">F$10/12</f>
        <v>179666.666666667</v>
      </c>
      <c r="G14" s="190" t="n">
        <f aca="false">+$G$10/12</f>
        <v>14638.4166666667</v>
      </c>
      <c r="H14" s="190" t="n">
        <f aca="false">(+H$10*H$12)/12</f>
        <v>910</v>
      </c>
      <c r="I14" s="190" t="n">
        <f aca="false">+I$10*I$12/12</f>
        <v>6015.2</v>
      </c>
      <c r="J14" s="190" t="n">
        <f aca="false">+J$10*J$12/12</f>
        <v>31186.5333333333</v>
      </c>
      <c r="K14" s="190" t="n">
        <f aca="false">+K$10*K$12/12</f>
        <v>1231.7</v>
      </c>
      <c r="L14" s="190" t="n">
        <f aca="false">+L$10*L$12/12</f>
        <v>10112.2</v>
      </c>
      <c r="M14" s="190" t="n">
        <f aca="false">+M$10*M$12/12</f>
        <v>10123.8333333333</v>
      </c>
      <c r="N14" s="190" t="n">
        <f aca="false">+N$10*N$12/12</f>
        <v>3964.28571428571</v>
      </c>
      <c r="O14" s="190" t="n">
        <f aca="false">+O$10*O$12/12</f>
        <v>1130</v>
      </c>
      <c r="P14" s="183" t="n">
        <f aca="false">SUM(B14:O14)</f>
        <v>415971.509880952</v>
      </c>
    </row>
    <row r="15" customFormat="false" ht="12.75" hidden="false" customHeight="false" outlineLevel="0" collapsed="false">
      <c r="A15" s="198" t="n">
        <v>36923</v>
      </c>
      <c r="B15" s="190" t="n">
        <f aca="false">B$10/12</f>
        <v>86720.32</v>
      </c>
      <c r="C15" s="190" t="n">
        <f aca="false">+C$10*C$12/12</f>
        <v>65427.4666666667</v>
      </c>
      <c r="D15" s="190" t="n">
        <f aca="false">D$10/12</f>
        <v>250</v>
      </c>
      <c r="E15" s="190" t="n">
        <f aca="false">+E$10*E$12/12</f>
        <v>4594.8875</v>
      </c>
      <c r="F15" s="190" t="n">
        <f aca="false">F$10/12</f>
        <v>179666.666666667</v>
      </c>
      <c r="G15" s="190" t="n">
        <f aca="false">+$G$10/12</f>
        <v>14638.4166666667</v>
      </c>
      <c r="H15" s="190" t="n">
        <f aca="false">(+H$10*H$12)/12</f>
        <v>910</v>
      </c>
      <c r="I15" s="190" t="n">
        <f aca="false">+I$10*I$12/12</f>
        <v>6015.2</v>
      </c>
      <c r="J15" s="190" t="n">
        <f aca="false">+J$10*J$12/12</f>
        <v>31186.5333333333</v>
      </c>
      <c r="K15" s="190" t="n">
        <f aca="false">+K$10*K$12/12</f>
        <v>1231.7</v>
      </c>
      <c r="L15" s="190" t="n">
        <f aca="false">+L$10*L$12/12</f>
        <v>10112.2</v>
      </c>
      <c r="M15" s="190" t="n">
        <f aca="false">+M$10*M$12/12</f>
        <v>10123.8333333333</v>
      </c>
      <c r="N15" s="190" t="n">
        <f aca="false">+N$10*N$12/12</f>
        <v>3964.28571428571</v>
      </c>
      <c r="O15" s="190" t="n">
        <f aca="false">+O$10*O$12/12</f>
        <v>1130</v>
      </c>
      <c r="P15" s="183" t="n">
        <f aca="false">SUM(B15:O15)</f>
        <v>415971.509880952</v>
      </c>
    </row>
    <row r="16" customFormat="false" ht="12.75" hidden="false" customHeight="false" outlineLevel="0" collapsed="false">
      <c r="A16" s="198" t="n">
        <v>36951</v>
      </c>
      <c r="B16" s="190" t="n">
        <f aca="false">B$10/12</f>
        <v>86720.32</v>
      </c>
      <c r="C16" s="190" t="n">
        <f aca="false">+C$10*C$12/12</f>
        <v>65427.4666666667</v>
      </c>
      <c r="D16" s="190" t="n">
        <f aca="false">D$10/12</f>
        <v>250</v>
      </c>
      <c r="E16" s="190" t="n">
        <f aca="false">+E$10*E$12/12</f>
        <v>4594.8875</v>
      </c>
      <c r="F16" s="190" t="n">
        <f aca="false">F$10/12</f>
        <v>179666.666666667</v>
      </c>
      <c r="G16" s="190" t="n">
        <f aca="false">+$G$10/12</f>
        <v>14638.4166666667</v>
      </c>
      <c r="H16" s="190" t="n">
        <f aca="false">(+H$10*H$12)/12</f>
        <v>910</v>
      </c>
      <c r="I16" s="190" t="n">
        <f aca="false">+I$10*I$12/12</f>
        <v>6015.2</v>
      </c>
      <c r="J16" s="190" t="n">
        <f aca="false">+J$10*J$12/12</f>
        <v>31186.5333333333</v>
      </c>
      <c r="K16" s="190" t="n">
        <f aca="false">+K$10*K$12/12</f>
        <v>1231.7</v>
      </c>
      <c r="L16" s="190" t="n">
        <f aca="false">+L$10*L$12/12</f>
        <v>10112.2</v>
      </c>
      <c r="M16" s="190" t="n">
        <f aca="false">+M$10*M$12/12</f>
        <v>10123.8333333333</v>
      </c>
      <c r="N16" s="190" t="n">
        <f aca="false">+N$10*N$12/12</f>
        <v>3964.28571428571</v>
      </c>
      <c r="O16" s="190" t="n">
        <f aca="false">+O$10*O$12/12</f>
        <v>1130</v>
      </c>
      <c r="P16" s="183" t="n">
        <f aca="false">SUM(B16:O16)</f>
        <v>415971.509880952</v>
      </c>
    </row>
    <row r="17" customFormat="false" ht="12.75" hidden="false" customHeight="false" outlineLevel="0" collapsed="false">
      <c r="A17" s="198" t="n">
        <v>36982</v>
      </c>
      <c r="B17" s="190" t="n">
        <f aca="false">B$10/12</f>
        <v>86720.32</v>
      </c>
      <c r="C17" s="190" t="n">
        <f aca="false">+C$10*C$12/12</f>
        <v>65427.4666666667</v>
      </c>
      <c r="D17" s="190" t="n">
        <f aca="false">D$10/12</f>
        <v>250</v>
      </c>
      <c r="E17" s="190" t="n">
        <f aca="false">+E$10*E$12/12</f>
        <v>4594.8875</v>
      </c>
      <c r="F17" s="190" t="n">
        <f aca="false">F$10/12</f>
        <v>179666.666666667</v>
      </c>
      <c r="G17" s="190" t="n">
        <f aca="false">+$G$10/12</f>
        <v>14638.4166666667</v>
      </c>
      <c r="H17" s="190" t="n">
        <f aca="false">(+H$10*H$12)/12</f>
        <v>910</v>
      </c>
      <c r="I17" s="190" t="n">
        <f aca="false">+I$10*I$12/12</f>
        <v>6015.2</v>
      </c>
      <c r="J17" s="190" t="n">
        <f aca="false">+J$10*J$12/12</f>
        <v>31186.5333333333</v>
      </c>
      <c r="K17" s="190" t="n">
        <f aca="false">+K$10*K$12/12</f>
        <v>1231.7</v>
      </c>
      <c r="L17" s="190" t="n">
        <f aca="false">+L$10*L$12/12</f>
        <v>10112.2</v>
      </c>
      <c r="M17" s="190" t="n">
        <f aca="false">+M$10*M$12/12</f>
        <v>10123.8333333333</v>
      </c>
      <c r="N17" s="190" t="n">
        <f aca="false">+N$10*N$12/12</f>
        <v>3964.28571428571</v>
      </c>
      <c r="O17" s="190" t="n">
        <f aca="false">+O$10*O$12/12</f>
        <v>1130</v>
      </c>
      <c r="P17" s="183" t="n">
        <f aca="false">SUM(B17:O17)</f>
        <v>415971.509880952</v>
      </c>
    </row>
    <row r="18" customFormat="false" ht="12.75" hidden="false" customHeight="false" outlineLevel="0" collapsed="false">
      <c r="A18" s="198" t="n">
        <v>37012</v>
      </c>
      <c r="B18" s="190" t="n">
        <f aca="false">B$10/12</f>
        <v>86720.32</v>
      </c>
      <c r="C18" s="190" t="n">
        <f aca="false">+C$10*C$12/12</f>
        <v>65427.4666666667</v>
      </c>
      <c r="D18" s="190" t="n">
        <f aca="false">D$10/12</f>
        <v>250</v>
      </c>
      <c r="E18" s="190" t="n">
        <f aca="false">+E$10*E$12/12</f>
        <v>4594.8875</v>
      </c>
      <c r="F18" s="190" t="n">
        <f aca="false">F$10/12</f>
        <v>179666.666666667</v>
      </c>
      <c r="G18" s="190" t="n">
        <f aca="false">+$G$10/12</f>
        <v>14638.4166666667</v>
      </c>
      <c r="H18" s="190" t="n">
        <f aca="false">(+H$10*H$12)/12</f>
        <v>910</v>
      </c>
      <c r="I18" s="190" t="n">
        <f aca="false">+I$10*I$12/12</f>
        <v>6015.2</v>
      </c>
      <c r="J18" s="190" t="n">
        <f aca="false">+J$10*J$12/12</f>
        <v>31186.5333333333</v>
      </c>
      <c r="K18" s="190" t="n">
        <f aca="false">+K$10*K$12/12</f>
        <v>1231.7</v>
      </c>
      <c r="L18" s="190" t="n">
        <f aca="false">+L$10*L$12/12</f>
        <v>10112.2</v>
      </c>
      <c r="M18" s="190" t="n">
        <f aca="false">+M$10*M$12/12</f>
        <v>10123.8333333333</v>
      </c>
      <c r="N18" s="190" t="n">
        <f aca="false">+N$10*N$12/12</f>
        <v>3964.28571428571</v>
      </c>
      <c r="O18" s="190" t="n">
        <f aca="false">+O$10*O$12/12</f>
        <v>1130</v>
      </c>
      <c r="P18" s="183" t="n">
        <f aca="false">SUM(B18:O18)</f>
        <v>415971.509880952</v>
      </c>
    </row>
    <row r="19" customFormat="false" ht="12.75" hidden="false" customHeight="false" outlineLevel="0" collapsed="false">
      <c r="A19" s="198" t="n">
        <v>37043</v>
      </c>
      <c r="B19" s="190" t="n">
        <f aca="false">B$10/12</f>
        <v>86720.32</v>
      </c>
      <c r="C19" s="190" t="n">
        <f aca="false">+C$10*C$12/12</f>
        <v>65427.4666666667</v>
      </c>
      <c r="D19" s="190" t="n">
        <f aca="false">D$10/12</f>
        <v>250</v>
      </c>
      <c r="E19" s="190" t="n">
        <f aca="false">+E$10*E$12/12</f>
        <v>4594.8875</v>
      </c>
      <c r="F19" s="190" t="n">
        <f aca="false">F$10/12</f>
        <v>179666.666666667</v>
      </c>
      <c r="G19" s="190" t="n">
        <f aca="false">+$G$10/12</f>
        <v>14638.4166666667</v>
      </c>
      <c r="H19" s="190" t="n">
        <f aca="false">(+H$10*H$12)/12</f>
        <v>910</v>
      </c>
      <c r="I19" s="190" t="n">
        <f aca="false">+I$10*I$12/12</f>
        <v>6015.2</v>
      </c>
      <c r="J19" s="190" t="n">
        <f aca="false">+J$10*J$12/12</f>
        <v>31186.5333333333</v>
      </c>
      <c r="K19" s="190" t="n">
        <f aca="false">+K$10*K$12/12</f>
        <v>1231.7</v>
      </c>
      <c r="L19" s="190" t="n">
        <f aca="false">+L$10*L$12/12</f>
        <v>10112.2</v>
      </c>
      <c r="M19" s="190" t="n">
        <f aca="false">+M$10*M$12/12</f>
        <v>10123.8333333333</v>
      </c>
      <c r="N19" s="190" t="n">
        <f aca="false">+N$10*N$12/12</f>
        <v>3964.28571428571</v>
      </c>
      <c r="O19" s="190" t="n">
        <f aca="false">+O$10*O$12/12</f>
        <v>1130</v>
      </c>
      <c r="P19" s="183" t="n">
        <f aca="false">SUM(B19:O19)</f>
        <v>415971.509880952</v>
      </c>
    </row>
    <row r="20" customFormat="false" ht="12.75" hidden="false" customHeight="false" outlineLevel="0" collapsed="false">
      <c r="A20" s="198" t="n">
        <v>37073</v>
      </c>
      <c r="B20" s="190" t="n">
        <f aca="false">B$10/12</f>
        <v>86720.32</v>
      </c>
      <c r="C20" s="190" t="n">
        <f aca="false">+C$10*C$12/12</f>
        <v>65427.4666666667</v>
      </c>
      <c r="D20" s="190" t="n">
        <f aca="false">D$10/12</f>
        <v>250</v>
      </c>
      <c r="E20" s="190" t="n">
        <f aca="false">+E$10*E$12/12</f>
        <v>4594.8875</v>
      </c>
      <c r="F20" s="190" t="n">
        <f aca="false">F$10/12</f>
        <v>179666.666666667</v>
      </c>
      <c r="G20" s="190" t="n">
        <f aca="false">+$G$10/12</f>
        <v>14638.4166666667</v>
      </c>
      <c r="H20" s="190" t="n">
        <f aca="false">(+H$10*H$12)/12</f>
        <v>910</v>
      </c>
      <c r="I20" s="190" t="n">
        <f aca="false">+I$10*I$12/12</f>
        <v>6015.2</v>
      </c>
      <c r="J20" s="190" t="n">
        <f aca="false">+J$10*J$12/12</f>
        <v>31186.5333333333</v>
      </c>
      <c r="K20" s="190" t="n">
        <f aca="false">+K$10*K$12/12</f>
        <v>1231.7</v>
      </c>
      <c r="L20" s="190" t="n">
        <f aca="false">+L$10*L$12/12</f>
        <v>10112.2</v>
      </c>
      <c r="M20" s="190" t="n">
        <f aca="false">+M$10*M$12/12</f>
        <v>10123.8333333333</v>
      </c>
      <c r="N20" s="190" t="n">
        <f aca="false">+N$10*N$12/12</f>
        <v>3964.28571428571</v>
      </c>
      <c r="O20" s="190" t="n">
        <f aca="false">+O$10*O$12/12</f>
        <v>1130</v>
      </c>
      <c r="P20" s="183" t="n">
        <f aca="false">SUM(B20:O20)</f>
        <v>415971.509880952</v>
      </c>
    </row>
    <row r="21" customFormat="false" ht="12.75" hidden="false" customHeight="false" outlineLevel="0" collapsed="false">
      <c r="A21" s="198" t="n">
        <v>37104</v>
      </c>
      <c r="B21" s="190" t="n">
        <f aca="false">B$10/12</f>
        <v>86720.32</v>
      </c>
      <c r="C21" s="190" t="n">
        <f aca="false">+C$10*C$12/12</f>
        <v>65427.4666666667</v>
      </c>
      <c r="D21" s="190" t="n">
        <f aca="false">D$10/12</f>
        <v>250</v>
      </c>
      <c r="E21" s="190" t="n">
        <f aca="false">+E$10*E$12/12</f>
        <v>4594.8875</v>
      </c>
      <c r="F21" s="190" t="n">
        <f aca="false">F$10/12</f>
        <v>179666.666666667</v>
      </c>
      <c r="G21" s="190" t="n">
        <f aca="false">+$G$10/12</f>
        <v>14638.4166666667</v>
      </c>
      <c r="H21" s="190" t="n">
        <f aca="false">(+H$10*H$12)/12</f>
        <v>910</v>
      </c>
      <c r="I21" s="190" t="n">
        <f aca="false">+I$10*I$12/12</f>
        <v>6015.2</v>
      </c>
      <c r="J21" s="190" t="n">
        <f aca="false">+J$10*J$12/12</f>
        <v>31186.5333333333</v>
      </c>
      <c r="K21" s="190" t="n">
        <f aca="false">+K$10*K$12/12</f>
        <v>1231.7</v>
      </c>
      <c r="L21" s="190" t="n">
        <f aca="false">+L$10*L$12/12</f>
        <v>10112.2</v>
      </c>
      <c r="M21" s="190" t="n">
        <f aca="false">+M$10*M$12/12</f>
        <v>10123.8333333333</v>
      </c>
      <c r="N21" s="190" t="n">
        <f aca="false">+N$10*N$12/12</f>
        <v>3964.28571428571</v>
      </c>
      <c r="O21" s="190" t="n">
        <f aca="false">+O$10*O$12/12</f>
        <v>1130</v>
      </c>
      <c r="P21" s="183" t="n">
        <f aca="false">SUM(B21:O21)</f>
        <v>415971.509880952</v>
      </c>
    </row>
    <row r="22" customFormat="false" ht="12.75" hidden="false" customHeight="false" outlineLevel="0" collapsed="false">
      <c r="A22" s="198" t="n">
        <v>37135</v>
      </c>
      <c r="B22" s="190" t="n">
        <f aca="false">B$10/12</f>
        <v>86720.32</v>
      </c>
      <c r="C22" s="190" t="n">
        <f aca="false">+C$10*C$12/12</f>
        <v>65427.4666666667</v>
      </c>
      <c r="D22" s="190" t="n">
        <f aca="false">D$10/12</f>
        <v>250</v>
      </c>
      <c r="E22" s="190" t="n">
        <f aca="false">+E$10*E$12/12</f>
        <v>4594.8875</v>
      </c>
      <c r="F22" s="190" t="n">
        <f aca="false">F$10/12</f>
        <v>179666.666666667</v>
      </c>
      <c r="G22" s="190" t="n">
        <f aca="false">+$G$10/12</f>
        <v>14638.4166666667</v>
      </c>
      <c r="H22" s="190" t="n">
        <f aca="false">(+H$10*H$12)/12</f>
        <v>910</v>
      </c>
      <c r="I22" s="190" t="n">
        <f aca="false">+I$10*I$12/12</f>
        <v>6015.2</v>
      </c>
      <c r="J22" s="190" t="n">
        <f aca="false">+J$10*J$12/12</f>
        <v>31186.5333333333</v>
      </c>
      <c r="K22" s="190" t="n">
        <f aca="false">+K$10*K$12/12</f>
        <v>1231.7</v>
      </c>
      <c r="L22" s="190" t="n">
        <f aca="false">+L$10*L$12/12</f>
        <v>10112.2</v>
      </c>
      <c r="M22" s="190" t="n">
        <f aca="false">+M$10*M$12/12</f>
        <v>10123.8333333333</v>
      </c>
      <c r="N22" s="190" t="n">
        <f aca="false">+N$10*N$12/12</f>
        <v>3964.28571428571</v>
      </c>
      <c r="O22" s="190" t="n">
        <f aca="false">+O$10*O$12/12</f>
        <v>1130</v>
      </c>
      <c r="P22" s="183" t="n">
        <f aca="false">SUM(B22:O22)</f>
        <v>415971.509880952</v>
      </c>
    </row>
    <row r="23" customFormat="false" ht="12.75" hidden="false" customHeight="false" outlineLevel="0" collapsed="false">
      <c r="A23" s="198" t="n">
        <v>37165</v>
      </c>
      <c r="B23" s="190" t="n">
        <f aca="false">B$10/12</f>
        <v>86720.32</v>
      </c>
      <c r="C23" s="190" t="n">
        <f aca="false">+C$10*C$12/12</f>
        <v>65427.4666666667</v>
      </c>
      <c r="D23" s="190" t="n">
        <f aca="false">D$10/12</f>
        <v>250</v>
      </c>
      <c r="E23" s="190" t="n">
        <f aca="false">+E$10*E$12/12</f>
        <v>4594.8875</v>
      </c>
      <c r="F23" s="190" t="n">
        <f aca="false">F$10/12</f>
        <v>179666.666666667</v>
      </c>
      <c r="G23" s="190" t="n">
        <f aca="false">+$G$10/12</f>
        <v>14638.4166666667</v>
      </c>
      <c r="H23" s="190" t="n">
        <f aca="false">(+H$10*H$12)/12</f>
        <v>910</v>
      </c>
      <c r="I23" s="190" t="n">
        <f aca="false">+I$10*I$12/12</f>
        <v>6015.2</v>
      </c>
      <c r="J23" s="190" t="n">
        <f aca="false">+J$10*J$12/12</f>
        <v>31186.5333333333</v>
      </c>
      <c r="K23" s="190" t="n">
        <f aca="false">+K$10*K$12/12</f>
        <v>1231.7</v>
      </c>
      <c r="L23" s="190" t="n">
        <f aca="false">+L$10*L$12/12</f>
        <v>10112.2</v>
      </c>
      <c r="M23" s="190" t="n">
        <f aca="false">+M$10*M$12/12</f>
        <v>10123.8333333333</v>
      </c>
      <c r="N23" s="190" t="n">
        <f aca="false">+N$10*N$12/12</f>
        <v>3964.28571428571</v>
      </c>
      <c r="O23" s="190" t="n">
        <f aca="false">+O$10*O$12/12</f>
        <v>1130</v>
      </c>
      <c r="P23" s="183" t="n">
        <f aca="false">SUM(B23:O23)</f>
        <v>415971.509880952</v>
      </c>
    </row>
    <row r="24" customFormat="false" ht="12.75" hidden="false" customHeight="false" outlineLevel="0" collapsed="false">
      <c r="A24" s="198" t="n">
        <v>37196</v>
      </c>
      <c r="B24" s="190" t="n">
        <f aca="false">B$10/12</f>
        <v>86720.32</v>
      </c>
      <c r="C24" s="190" t="n">
        <f aca="false">+C$10*C$12/12</f>
        <v>65427.4666666667</v>
      </c>
      <c r="D24" s="190" t="n">
        <f aca="false">D$10/12</f>
        <v>250</v>
      </c>
      <c r="E24" s="190" t="n">
        <f aca="false">+E$10*E$12/12</f>
        <v>4594.8875</v>
      </c>
      <c r="F24" s="190" t="n">
        <f aca="false">F$10/12</f>
        <v>179666.666666667</v>
      </c>
      <c r="G24" s="190" t="n">
        <f aca="false">+$G$10/12</f>
        <v>14638.4166666667</v>
      </c>
      <c r="H24" s="190" t="n">
        <f aca="false">(+H$10*H$12)/12</f>
        <v>910</v>
      </c>
      <c r="I24" s="190" t="n">
        <f aca="false">+I$10*I$12/12</f>
        <v>6015.2</v>
      </c>
      <c r="J24" s="190" t="n">
        <f aca="false">+J$10*J$12/12</f>
        <v>31186.5333333333</v>
      </c>
      <c r="K24" s="190" t="n">
        <f aca="false">+K$10*K$12/12</f>
        <v>1231.7</v>
      </c>
      <c r="L24" s="190" t="n">
        <f aca="false">+L$10*L$12/12</f>
        <v>10112.2</v>
      </c>
      <c r="M24" s="190" t="n">
        <f aca="false">+M$10*M$12/12</f>
        <v>10123.8333333333</v>
      </c>
      <c r="N24" s="190" t="n">
        <f aca="false">+N$10*N$12/12</f>
        <v>3964.28571428571</v>
      </c>
      <c r="O24" s="190" t="n">
        <f aca="false">+O$10*O$12/12</f>
        <v>1130</v>
      </c>
      <c r="P24" s="183" t="n">
        <f aca="false">SUM(B24:O24)</f>
        <v>415971.509880952</v>
      </c>
    </row>
    <row r="25" customFormat="false" ht="12.75" hidden="false" customHeight="false" outlineLevel="0" collapsed="false">
      <c r="A25" s="198" t="n">
        <v>37226</v>
      </c>
      <c r="B25" s="190" t="n">
        <f aca="false">B$10/12</f>
        <v>86720.32</v>
      </c>
      <c r="C25" s="190" t="n">
        <f aca="false">+C$10*C$12/12</f>
        <v>65427.4666666667</v>
      </c>
      <c r="D25" s="190" t="n">
        <f aca="false">D$10/12</f>
        <v>250</v>
      </c>
      <c r="E25" s="190" t="n">
        <f aca="false">+E$10*E$12/12</f>
        <v>4594.8875</v>
      </c>
      <c r="F25" s="190" t="n">
        <f aca="false">F$10/12</f>
        <v>179666.666666667</v>
      </c>
      <c r="G25" s="190" t="n">
        <f aca="false">+$G$10/12</f>
        <v>14638.4166666667</v>
      </c>
      <c r="H25" s="190" t="n">
        <f aca="false">(+H$10*H$12)/12</f>
        <v>910</v>
      </c>
      <c r="I25" s="190" t="n">
        <f aca="false">+I$10*I$12/12</f>
        <v>6015.2</v>
      </c>
      <c r="J25" s="190" t="n">
        <f aca="false">+J$10*J$12/12</f>
        <v>31186.5333333333</v>
      </c>
      <c r="K25" s="190" t="n">
        <f aca="false">+K$10*K$12/12</f>
        <v>1231.7</v>
      </c>
      <c r="L25" s="190" t="n">
        <f aca="false">+L$10*L$12/12</f>
        <v>10112.2</v>
      </c>
      <c r="M25" s="190" t="n">
        <f aca="false">+M$10*M$12/12</f>
        <v>10123.8333333333</v>
      </c>
      <c r="N25" s="190" t="n">
        <f aca="false">+N$10*N$12/12</f>
        <v>3964.28571428571</v>
      </c>
      <c r="O25" s="190" t="n">
        <f aca="false">+O$10*O$12/12</f>
        <v>1130</v>
      </c>
      <c r="P25" s="183" t="n">
        <f aca="false">SUM(B25:O25)</f>
        <v>415971.509880952</v>
      </c>
    </row>
    <row r="26" customFormat="false" ht="12.75" hidden="false" customHeight="false" outlineLevel="0" collapsed="false">
      <c r="A26" s="179"/>
      <c r="B26" s="190"/>
      <c r="C26" s="190"/>
      <c r="D26" s="190"/>
      <c r="E26" s="190"/>
      <c r="F26" s="190"/>
      <c r="G26" s="190"/>
      <c r="H26" s="190"/>
      <c r="I26" s="190"/>
      <c r="J26" s="190"/>
      <c r="K26" s="190"/>
      <c r="L26" s="190"/>
      <c r="M26" s="190"/>
      <c r="N26" s="190"/>
      <c r="O26" s="190"/>
      <c r="P26" s="183"/>
    </row>
    <row r="27" customFormat="false" ht="13.5" hidden="false" customHeight="false" outlineLevel="0" collapsed="false">
      <c r="A27" s="199" t="s">
        <v>11</v>
      </c>
      <c r="B27" s="200" t="n">
        <f aca="false">SUM(B13:B26)</f>
        <v>1040643.84</v>
      </c>
      <c r="C27" s="200" t="n">
        <f aca="false">SUM(C13:C26)</f>
        <v>785129.6</v>
      </c>
      <c r="D27" s="200" t="n">
        <f aca="false">SUM(D13:D26)</f>
        <v>3000</v>
      </c>
      <c r="E27" s="200" t="n">
        <f aca="false">SUM(E13:E26)</f>
        <v>55138.65</v>
      </c>
      <c r="F27" s="200" t="n">
        <f aca="false">SUM(F13:F26)</f>
        <v>2156000</v>
      </c>
      <c r="G27" s="200" t="n">
        <f aca="false">SUM(G13:G26)</f>
        <v>175661</v>
      </c>
      <c r="H27" s="200" t="n">
        <f aca="false">SUM(H13:H26)</f>
        <v>10920</v>
      </c>
      <c r="I27" s="200" t="n">
        <f aca="false">SUM(I13:I26)</f>
        <v>72182.4</v>
      </c>
      <c r="J27" s="200" t="n">
        <f aca="false">SUM(J13:J26)</f>
        <v>374238.4</v>
      </c>
      <c r="K27" s="200" t="n">
        <f aca="false">SUM(K13:K26)</f>
        <v>14780.4</v>
      </c>
      <c r="L27" s="200" t="n">
        <f aca="false">SUM(L13:L26)</f>
        <v>121346.4</v>
      </c>
      <c r="M27" s="200" t="n">
        <f aca="false">SUM(M13:M26)</f>
        <v>121486</v>
      </c>
      <c r="N27" s="200" t="n">
        <f aca="false">SUM(N13:N26)</f>
        <v>47571.4285714286</v>
      </c>
      <c r="O27" s="200" t="n">
        <f aca="false">SUM(O13:O26)</f>
        <v>13560</v>
      </c>
      <c r="P27" s="201" t="n">
        <f aca="false">SUM(P13:P26)</f>
        <v>4991658.11857143</v>
      </c>
    </row>
    <row r="28" customFormat="false" ht="14.25" hidden="false" customHeight="false" outlineLevel="0" collapsed="false">
      <c r="A28" s="202"/>
      <c r="B28" s="203"/>
      <c r="C28" s="203"/>
      <c r="D28" s="203"/>
      <c r="E28" s="203"/>
      <c r="F28" s="203"/>
      <c r="G28" s="203"/>
      <c r="H28" s="203"/>
      <c r="I28" s="203"/>
      <c r="J28" s="204"/>
      <c r="K28" s="204"/>
      <c r="L28" s="204"/>
      <c r="M28" s="204"/>
      <c r="N28" s="204"/>
      <c r="O28" s="204"/>
      <c r="P28" s="205"/>
    </row>
    <row r="29" customFormat="false" ht="12.75" hidden="false" customHeight="false" outlineLevel="0" collapsed="false">
      <c r="P29" s="190"/>
    </row>
    <row r="31" customFormat="false" ht="12.75" hidden="false" customHeight="false" outlineLevel="0" collapsed="false">
      <c r="B31" s="206" t="s">
        <v>322</v>
      </c>
      <c r="C31" s="206"/>
    </row>
    <row r="33" customFormat="false" ht="12.75" hidden="false" customHeight="false" outlineLevel="0" collapsed="false">
      <c r="A33" s="207" t="s">
        <v>323</v>
      </c>
    </row>
    <row r="35" customFormat="false" ht="12.75" hidden="false" customHeight="false" outlineLevel="0" collapsed="false">
      <c r="B35" s="171" t="s">
        <v>324</v>
      </c>
      <c r="C35" s="171"/>
      <c r="D35" s="48" t="s">
        <v>325</v>
      </c>
      <c r="E35" s="48"/>
      <c r="F35" s="48"/>
    </row>
    <row r="36" customFormat="false" ht="12.75" hidden="false" customHeight="false" outlineLevel="0" collapsed="false">
      <c r="B36" s="171" t="s">
        <v>326</v>
      </c>
      <c r="C36" s="171"/>
      <c r="D36" s="0" t="n">
        <v>85</v>
      </c>
      <c r="E36" s="0"/>
      <c r="F36" s="0"/>
    </row>
    <row r="37" customFormat="false" ht="12.75" hidden="false" customHeight="false" outlineLevel="0" collapsed="false">
      <c r="B37" s="171" t="s">
        <v>327</v>
      </c>
      <c r="C37" s="171"/>
      <c r="D37" s="0" t="n">
        <v>75</v>
      </c>
      <c r="E37" s="0"/>
      <c r="F37" s="0"/>
    </row>
    <row r="38" customFormat="false" ht="12.75" hidden="false" customHeight="false" outlineLevel="0" collapsed="false">
      <c r="B38" s="208" t="s">
        <v>328</v>
      </c>
      <c r="C38" s="208"/>
      <c r="D38" s="209" t="n">
        <f aca="false">SUM(D36:D37)</f>
        <v>160</v>
      </c>
      <c r="E38" s="30"/>
      <c r="F38" s="30"/>
    </row>
    <row r="39" customFormat="false" ht="12.75" hidden="false" customHeight="false" outlineLevel="0" collapsed="false">
      <c r="B39" s="171" t="s">
        <v>329</v>
      </c>
      <c r="C39" s="171"/>
      <c r="D39" s="209" t="n">
        <v>1370</v>
      </c>
      <c r="E39" s="30"/>
      <c r="F39" s="30"/>
    </row>
    <row r="40" customFormat="false" ht="12.75" hidden="false" customHeight="false" outlineLevel="0" collapsed="false">
      <c r="B40" s="171"/>
      <c r="C40" s="171"/>
      <c r="D40" s="0"/>
      <c r="E40" s="0"/>
      <c r="F40" s="0"/>
    </row>
    <row r="41" customFormat="false" ht="12.75" hidden="false" customHeight="false" outlineLevel="0" collapsed="false">
      <c r="B41" s="210" t="s">
        <v>330</v>
      </c>
      <c r="C41" s="210"/>
      <c r="D41" s="211" t="n">
        <f aca="false">+D38/D39</f>
        <v>0.116788321167883</v>
      </c>
      <c r="E41" s="211"/>
      <c r="F41" s="211"/>
    </row>
    <row r="42" customFormat="false" ht="12.75" hidden="false" customHeight="false" outlineLevel="0" collapsed="false">
      <c r="A42" s="212"/>
    </row>
    <row r="44" customFormat="false" ht="35.25" hidden="false" customHeight="true" outlineLevel="0" collapsed="false">
      <c r="A44" s="43" t="s">
        <v>331</v>
      </c>
      <c r="B44" s="43"/>
      <c r="C44" s="43"/>
      <c r="D44" s="43"/>
      <c r="E44" s="43"/>
      <c r="F44" s="43"/>
      <c r="G44" s="43"/>
      <c r="H44" s="43"/>
      <c r="I44" s="43"/>
      <c r="J44" s="43"/>
    </row>
    <row r="45" customFormat="false" ht="12.75" hidden="false" customHeight="false" outlineLevel="0" collapsed="false">
      <c r="A45" s="0" t="s">
        <v>332</v>
      </c>
    </row>
    <row r="46" customFormat="false" ht="12.75" hidden="false" customHeight="false" outlineLevel="0" collapsed="false">
      <c r="A46" s="0"/>
    </row>
    <row r="47" customFormat="false" ht="33" hidden="false" customHeight="true" outlineLevel="0" collapsed="false">
      <c r="A47" s="43" t="s">
        <v>333</v>
      </c>
      <c r="B47" s="43"/>
      <c r="C47" s="43"/>
      <c r="D47" s="43"/>
      <c r="E47" s="43"/>
      <c r="F47" s="43"/>
      <c r="G47" s="43"/>
      <c r="H47" s="43"/>
      <c r="I47" s="43"/>
      <c r="J47" s="43"/>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52" customFormat="false" ht="12.75" hidden="false" customHeight="false" outlineLevel="0" collapsed="false">
      <c r="A52" s="21" t="s">
        <v>45</v>
      </c>
      <c r="B52" s="0"/>
    </row>
    <row r="53" customFormat="false" ht="12.75" hidden="false" customHeight="false" outlineLevel="0" collapsed="false">
      <c r="A53" s="0" t="s">
        <v>46</v>
      </c>
      <c r="B53" s="0" t="s">
        <v>334</v>
      </c>
    </row>
    <row r="54" customFormat="false" ht="12.75" hidden="false" customHeight="false" outlineLevel="0" collapsed="false">
      <c r="A54" s="0" t="s">
        <v>48</v>
      </c>
      <c r="B54" s="0" t="s">
        <v>335</v>
      </c>
    </row>
    <row r="55" customFormat="false" ht="12.75" hidden="false" customHeight="false" outlineLevel="0" collapsed="false">
      <c r="A55" s="0" t="s">
        <v>50</v>
      </c>
      <c r="B55" s="0" t="s">
        <v>336</v>
      </c>
    </row>
    <row r="56" customFormat="false" ht="12.75" hidden="false" customHeight="false" outlineLevel="0" collapsed="false">
      <c r="A56" s="0" t="s">
        <v>54</v>
      </c>
      <c r="B56" s="21" t="s">
        <v>337</v>
      </c>
    </row>
    <row r="57" customFormat="false" ht="12.75" hidden="false" customHeight="false" outlineLevel="0" collapsed="false">
      <c r="A57" s="0" t="s">
        <v>338</v>
      </c>
      <c r="B57" s="0" t="s">
        <v>339</v>
      </c>
    </row>
    <row r="58" customFormat="false" ht="12.75" hidden="false" customHeight="false" outlineLevel="0" collapsed="false">
      <c r="A58" s="0"/>
      <c r="B58" s="0"/>
    </row>
    <row r="59" customFormat="false" ht="12.75" hidden="false" customHeight="false" outlineLevel="0" collapsed="false">
      <c r="A59" s="0" t="s">
        <v>340</v>
      </c>
      <c r="B59" s="0"/>
    </row>
    <row r="60" customFormat="false" ht="12.75" hidden="false" customHeight="false" outlineLevel="0" collapsed="false">
      <c r="A60" s="0"/>
      <c r="B60" s="0"/>
    </row>
    <row r="61" customFormat="false" ht="26.25" hidden="false" customHeight="true" outlineLevel="0" collapsed="false">
      <c r="A61" s="43" t="s">
        <v>341</v>
      </c>
      <c r="B61" s="43"/>
      <c r="C61" s="43"/>
      <c r="D61" s="43"/>
      <c r="E61" s="43"/>
      <c r="F61" s="43"/>
      <c r="G61" s="43"/>
      <c r="H61" s="43"/>
      <c r="I61" s="43"/>
      <c r="J61" s="43"/>
      <c r="K61" s="43"/>
      <c r="L61" s="43"/>
    </row>
    <row r="62" customFormat="false" ht="12.75" hidden="false" customHeight="true" outlineLevel="0" collapsed="false">
      <c r="A62" s="0"/>
      <c r="B62" s="0"/>
    </row>
    <row r="63" customFormat="false" ht="12.75" hidden="false" customHeight="false" outlineLevel="0" collapsed="false">
      <c r="A63" s="0" t="s">
        <v>342</v>
      </c>
      <c r="B63" s="0"/>
    </row>
    <row r="64" customFormat="false" ht="12.75" hidden="false" customHeight="false" outlineLevel="0" collapsed="false">
      <c r="A64" s="213" t="s">
        <v>343</v>
      </c>
      <c r="B64" s="0"/>
    </row>
    <row r="65" customFormat="false" ht="12.75" hidden="false" customHeight="false" outlineLevel="0" collapsed="false">
      <c r="A65" s="21"/>
      <c r="B65" s="21"/>
    </row>
    <row r="66" customFormat="false" ht="12.75" hidden="false" customHeight="false" outlineLevel="0" collapsed="false">
      <c r="A66" s="21"/>
      <c r="B66" s="21"/>
    </row>
    <row r="67" customFormat="false" ht="12.75" hidden="false" customHeight="false" outlineLevel="0" collapsed="false">
      <c r="A67" s="21"/>
      <c r="B67" s="21"/>
    </row>
    <row r="68" customFormat="false" ht="12.75" hidden="false" customHeight="false" outlineLevel="0" collapsed="false">
      <c r="A68" s="21"/>
      <c r="B68" s="21"/>
    </row>
    <row r="69" customFormat="false" ht="12.75" hidden="false" customHeight="false" outlineLevel="0" collapsed="false">
      <c r="A69" s="21" t="s">
        <v>61</v>
      </c>
      <c r="B69" s="21"/>
    </row>
    <row r="70" customFormat="false" ht="12.75" hidden="false" customHeight="false" outlineLevel="0" collapsed="false">
      <c r="A70" s="24" t="s">
        <v>46</v>
      </c>
      <c r="B70" s="24" t="s">
        <v>344</v>
      </c>
    </row>
    <row r="71" customFormat="false" ht="12.75" hidden="false" customHeight="false" outlineLevel="0" collapsed="false">
      <c r="A71" s="24" t="s">
        <v>48</v>
      </c>
      <c r="B71" s="24" t="s">
        <v>345</v>
      </c>
    </row>
    <row r="72" customFormat="false" ht="12.75" hidden="false" customHeight="false" outlineLevel="0" collapsed="false">
      <c r="A72" s="24" t="s">
        <v>50</v>
      </c>
      <c r="B72" s="24" t="s">
        <v>336</v>
      </c>
    </row>
    <row r="73" customFormat="false" ht="12.75" hidden="false" customHeight="false" outlineLevel="0" collapsed="false">
      <c r="A73" s="24" t="s">
        <v>52</v>
      </c>
      <c r="B73" s="24" t="s">
        <v>346</v>
      </c>
    </row>
    <row r="74" customFormat="false" ht="12.75" hidden="false" customHeight="false" outlineLevel="0" collapsed="false">
      <c r="A74" s="24" t="s">
        <v>54</v>
      </c>
      <c r="B74" s="21" t="s">
        <v>347</v>
      </c>
    </row>
    <row r="75" customFormat="false" ht="12.75" hidden="false" customHeight="false" outlineLevel="0" collapsed="false">
      <c r="A75" s="24"/>
      <c r="B75" s="21"/>
    </row>
    <row r="76" customFormat="false" ht="32.25" hidden="false" customHeight="true" outlineLevel="0" collapsed="false">
      <c r="A76" s="43" t="s">
        <v>348</v>
      </c>
      <c r="B76" s="43"/>
      <c r="C76" s="43"/>
      <c r="D76" s="43"/>
      <c r="E76" s="43"/>
      <c r="F76" s="43"/>
      <c r="G76" s="43"/>
      <c r="H76" s="43"/>
      <c r="I76" s="43"/>
      <c r="J76" s="43"/>
      <c r="K76" s="43"/>
      <c r="L76" s="43"/>
    </row>
    <row r="77" customFormat="false" ht="12.75" hidden="false" customHeight="false" outlineLevel="0" collapsed="false">
      <c r="A77" s="24"/>
      <c r="B77" s="21"/>
    </row>
    <row r="78" customFormat="false" ht="12.75" hidden="false" customHeight="false" outlineLevel="0" collapsed="false">
      <c r="A78" s="24" t="s">
        <v>349</v>
      </c>
      <c r="B78" s="21"/>
    </row>
    <row r="79" customFormat="false" ht="12.75" hidden="false" customHeight="false" outlineLevel="0" collapsed="false">
      <c r="A79" s="24"/>
      <c r="B79" s="21"/>
    </row>
    <row r="80" customFormat="false" ht="12.75" hidden="false" customHeight="false" outlineLevel="0" collapsed="false">
      <c r="A80" s="24"/>
      <c r="B80" s="21"/>
    </row>
    <row r="81" customFormat="false" ht="12.75" hidden="false" customHeight="false" outlineLevel="0" collapsed="false">
      <c r="A81" s="24"/>
      <c r="B81" s="21"/>
    </row>
    <row r="82" customFormat="false" ht="12.75" hidden="false" customHeight="false" outlineLevel="0" collapsed="false">
      <c r="A82" s="21"/>
      <c r="B82" s="21"/>
    </row>
    <row r="83" customFormat="false" ht="12.75" hidden="false" customHeight="false" outlineLevel="0" collapsed="false">
      <c r="A83" s="21"/>
      <c r="B83" s="21"/>
    </row>
    <row r="84" customFormat="false" ht="12.75" hidden="false" customHeight="false" outlineLevel="0" collapsed="false">
      <c r="A84" s="21"/>
      <c r="B84" s="21"/>
    </row>
    <row r="85" customFormat="false" ht="12.75" hidden="false" customHeight="false" outlineLevel="0" collapsed="false">
      <c r="A85" s="21"/>
      <c r="B85" s="21"/>
    </row>
    <row r="86" customFormat="false" ht="12.75" hidden="false" customHeight="false" outlineLevel="0" collapsed="false">
      <c r="A86" s="21"/>
      <c r="B86" s="21"/>
    </row>
    <row r="87" customFormat="false" ht="12.75" hidden="false" customHeight="false" outlineLevel="0" collapsed="false">
      <c r="A87" s="21"/>
      <c r="B87" s="21"/>
    </row>
    <row r="88" customFormat="false" ht="12.75" hidden="false" customHeight="false" outlineLevel="0" collapsed="false">
      <c r="A88" s="21"/>
      <c r="B88" s="21"/>
    </row>
    <row r="89" customFormat="false" ht="12.75" hidden="false" customHeight="false" outlineLevel="0" collapsed="false">
      <c r="A89" s="21"/>
      <c r="B89" s="21"/>
    </row>
    <row r="90" customFormat="false" ht="12.75" hidden="false" customHeight="false" outlineLevel="0" collapsed="false">
      <c r="A90" s="21"/>
      <c r="B90" s="21"/>
    </row>
    <row r="91" customFormat="false" ht="12.75" hidden="false" customHeight="false" outlineLevel="0" collapsed="false">
      <c r="A91" s="21"/>
      <c r="B91" s="21"/>
    </row>
    <row r="92" customFormat="false" ht="12.75" hidden="false" customHeight="false" outlineLevel="0" collapsed="false">
      <c r="A92" s="21"/>
      <c r="B92" s="21"/>
    </row>
    <row r="93" customFormat="false" ht="12.75" hidden="false" customHeight="false" outlineLevel="0" collapsed="false">
      <c r="A93" s="21"/>
      <c r="B93" s="21"/>
    </row>
    <row r="94" customFormat="false" ht="12.75" hidden="false" customHeight="false" outlineLevel="0" collapsed="false">
      <c r="A94" s="21"/>
      <c r="B94" s="21"/>
    </row>
    <row r="95" customFormat="false" ht="12.75" hidden="false" customHeight="false" outlineLevel="0" collapsed="false">
      <c r="A95" s="21"/>
      <c r="B95" s="21"/>
    </row>
    <row r="96" customFormat="false" ht="12.75" hidden="false" customHeight="false" outlineLevel="0" collapsed="false">
      <c r="A96" s="21"/>
      <c r="B96" s="21"/>
    </row>
    <row r="97" customFormat="false" ht="12.75" hidden="false" customHeight="false" outlineLevel="0" collapsed="false">
      <c r="A97" s="21"/>
      <c r="B97" s="21"/>
    </row>
    <row r="98" customFormat="false" ht="12.75" hidden="false" customHeight="false" outlineLevel="0" collapsed="false">
      <c r="A98" s="21"/>
      <c r="B98" s="21"/>
    </row>
    <row r="99" customFormat="false" ht="12.75" hidden="false" customHeight="false" outlineLevel="0" collapsed="false">
      <c r="A99" s="21"/>
      <c r="B99" s="21"/>
    </row>
    <row r="100" customFormat="false" ht="12.75" hidden="false" customHeight="false" outlineLevel="0" collapsed="false">
      <c r="A100" s="21"/>
      <c r="B100" s="21"/>
    </row>
    <row r="101" customFormat="false" ht="12.75" hidden="false" customHeight="false" outlineLevel="0" collapsed="false">
      <c r="A101" s="21"/>
      <c r="B101" s="21"/>
    </row>
    <row r="102" customFormat="false" ht="12.75" hidden="false" customHeight="false" outlineLevel="0" collapsed="false">
      <c r="A102" s="21"/>
      <c r="B102" s="21"/>
    </row>
    <row r="103" customFormat="false" ht="12.75" hidden="false" customHeight="false" outlineLevel="0" collapsed="false">
      <c r="A103" s="21"/>
      <c r="B103" s="21"/>
    </row>
    <row r="104" customFormat="false" ht="12.75" hidden="false" customHeight="false" outlineLevel="0" collapsed="false">
      <c r="A104" s="21"/>
      <c r="B104" s="21"/>
    </row>
    <row r="105" customFormat="false" ht="12.75" hidden="false" customHeight="false" outlineLevel="0" collapsed="false">
      <c r="A105" s="21"/>
      <c r="B105" s="21"/>
    </row>
    <row r="106" customFormat="false" ht="12.75" hidden="false" customHeight="false" outlineLevel="0" collapsed="false">
      <c r="A106" s="21"/>
      <c r="B106" s="21"/>
    </row>
    <row r="107" customFormat="false" ht="12.75" hidden="false" customHeight="false" outlineLevel="0" collapsed="false">
      <c r="A107" s="21"/>
      <c r="B107" s="21"/>
    </row>
    <row r="108" customFormat="false" ht="12.75" hidden="false" customHeight="false" outlineLevel="0" collapsed="false">
      <c r="A108" s="21"/>
      <c r="B108" s="21"/>
    </row>
    <row r="109" customFormat="false" ht="12.75" hidden="false" customHeight="false" outlineLevel="0" collapsed="false">
      <c r="A109" s="21"/>
      <c r="B109" s="21"/>
    </row>
    <row r="110" customFormat="false" ht="12.75" hidden="false" customHeight="false" outlineLevel="0" collapsed="false">
      <c r="A110" s="21"/>
      <c r="B110" s="21"/>
    </row>
    <row r="111" customFormat="false" ht="12.75" hidden="false" customHeight="false" outlineLevel="0" collapsed="false">
      <c r="A111" s="21"/>
      <c r="B111" s="21"/>
    </row>
    <row r="112" customFormat="false" ht="12.75" hidden="false" customHeight="false" outlineLevel="0" collapsed="false">
      <c r="A112" s="21"/>
      <c r="B112" s="21"/>
    </row>
    <row r="113" customFormat="false" ht="12.75" hidden="false" customHeight="false" outlineLevel="0" collapsed="false">
      <c r="A113" s="21"/>
      <c r="B113" s="21"/>
    </row>
    <row r="114" customFormat="false" ht="12.75" hidden="false" customHeight="false" outlineLevel="0" collapsed="false">
      <c r="A114" s="21"/>
      <c r="B114" s="21"/>
    </row>
    <row r="115" customFormat="false" ht="12.75" hidden="false" customHeight="false" outlineLevel="0" collapsed="false">
      <c r="A115" s="21"/>
      <c r="B115" s="21"/>
    </row>
    <row r="116" customFormat="false" ht="12.75" hidden="false" customHeight="false" outlineLevel="0" collapsed="false">
      <c r="A116" s="21"/>
      <c r="B116" s="21"/>
    </row>
    <row r="117" customFormat="false" ht="12.75" hidden="false" customHeight="false" outlineLevel="0" collapsed="false">
      <c r="A117" s="21"/>
      <c r="B117" s="21"/>
    </row>
    <row r="118" customFormat="false" ht="12.75" hidden="false" customHeight="false" outlineLevel="0" collapsed="false">
      <c r="A118" s="21"/>
      <c r="B118" s="21"/>
    </row>
    <row r="119" customFormat="false" ht="12.75" hidden="false" customHeight="false" outlineLevel="0" collapsed="false">
      <c r="A119" s="21"/>
      <c r="B119" s="21"/>
    </row>
    <row r="120" customFormat="false" ht="12.75" hidden="false" customHeight="false" outlineLevel="0" collapsed="false">
      <c r="A120" s="21"/>
      <c r="B120" s="21"/>
    </row>
    <row r="121" customFormat="false" ht="12.75" hidden="false" customHeight="false" outlineLevel="0" collapsed="false">
      <c r="A121" s="21"/>
      <c r="B121" s="21"/>
    </row>
    <row r="122" customFormat="false" ht="12.75" hidden="false" customHeight="false" outlineLevel="0" collapsed="false">
      <c r="A122" s="21"/>
      <c r="B122" s="21"/>
    </row>
    <row r="123" customFormat="false" ht="12.75" hidden="false" customHeight="false" outlineLevel="0" collapsed="false">
      <c r="A123" s="21"/>
      <c r="B123" s="21"/>
    </row>
    <row r="124" customFormat="false" ht="12.75" hidden="false" customHeight="false" outlineLevel="0" collapsed="false">
      <c r="A124" s="21"/>
      <c r="B124" s="21"/>
    </row>
    <row r="125" customFormat="false" ht="12.75" hidden="false" customHeight="false" outlineLevel="0" collapsed="false">
      <c r="A125" s="21"/>
      <c r="B125" s="21"/>
    </row>
    <row r="126" customFormat="false" ht="12.75" hidden="false" customHeight="false" outlineLevel="0" collapsed="false">
      <c r="A126" s="21"/>
      <c r="B126" s="21"/>
    </row>
    <row r="127" customFormat="false" ht="12.75" hidden="false" customHeight="false" outlineLevel="0" collapsed="false">
      <c r="A127" s="21"/>
      <c r="B127" s="21"/>
    </row>
    <row r="128" customFormat="false" ht="12.75" hidden="false" customHeight="false" outlineLevel="0" collapsed="false">
      <c r="A128" s="21"/>
      <c r="B128" s="21"/>
    </row>
    <row r="129" customFormat="false" ht="12.75" hidden="false" customHeight="false" outlineLevel="0" collapsed="false">
      <c r="A129" s="21"/>
      <c r="B129" s="21"/>
    </row>
    <row r="130" customFormat="false" ht="12.75" hidden="false" customHeight="false" outlineLevel="0" collapsed="false">
      <c r="A130" s="21"/>
      <c r="B130" s="21"/>
    </row>
    <row r="131" customFormat="false" ht="12.75" hidden="false" customHeight="false" outlineLevel="0" collapsed="false">
      <c r="A131" s="21"/>
      <c r="B131" s="21"/>
    </row>
    <row r="132" customFormat="false" ht="12.75" hidden="false" customHeight="false" outlineLevel="0" collapsed="false">
      <c r="A132" s="21"/>
      <c r="B132" s="21"/>
    </row>
    <row r="133" customFormat="false" ht="12.75" hidden="false" customHeight="false" outlineLevel="0" collapsed="false">
      <c r="A133" s="21"/>
      <c r="B133" s="21"/>
    </row>
    <row r="134" customFormat="false" ht="12.75" hidden="false" customHeight="false" outlineLevel="0" collapsed="false">
      <c r="A134" s="21"/>
      <c r="B134" s="21"/>
    </row>
    <row r="135" customFormat="false" ht="12.75" hidden="false" customHeight="false" outlineLevel="0" collapsed="false">
      <c r="A135" s="21"/>
      <c r="B135" s="21"/>
    </row>
    <row r="136" customFormat="false" ht="12.75" hidden="false" customHeight="false" outlineLevel="0" collapsed="false">
      <c r="A136" s="21"/>
      <c r="B136" s="21"/>
    </row>
    <row r="137" customFormat="false" ht="12.75" hidden="false" customHeight="false" outlineLevel="0" collapsed="false">
      <c r="A137" s="21"/>
      <c r="B137" s="21"/>
    </row>
    <row r="138" customFormat="false" ht="12.75" hidden="false" customHeight="false" outlineLevel="0" collapsed="false">
      <c r="A138" s="21"/>
      <c r="B138" s="21"/>
    </row>
    <row r="139" customFormat="false" ht="12.75" hidden="false" customHeight="false" outlineLevel="0" collapsed="false">
      <c r="A139" s="21"/>
      <c r="B139" s="21"/>
    </row>
    <row r="140" customFormat="false" ht="12.75" hidden="false" customHeight="false" outlineLevel="0" collapsed="false">
      <c r="A140" s="21"/>
      <c r="B140" s="21"/>
    </row>
    <row r="141" customFormat="false" ht="12.75" hidden="false" customHeight="false" outlineLevel="0" collapsed="false">
      <c r="A141" s="21"/>
      <c r="B141" s="21"/>
    </row>
    <row r="142" customFormat="false" ht="12.75" hidden="false" customHeight="false" outlineLevel="0" collapsed="false">
      <c r="A142" s="21"/>
      <c r="B142" s="21"/>
    </row>
    <row r="143" customFormat="false" ht="12.75" hidden="false" customHeight="false" outlineLevel="0" collapsed="false">
      <c r="A143" s="21"/>
      <c r="B143" s="21"/>
    </row>
    <row r="144" customFormat="false" ht="12.75" hidden="false" customHeight="false" outlineLevel="0" collapsed="false">
      <c r="A144" s="21"/>
      <c r="B144" s="21"/>
    </row>
    <row r="145" customFormat="false" ht="12.75" hidden="false" customHeight="false" outlineLevel="0" collapsed="false">
      <c r="A145" s="21"/>
      <c r="B145" s="21"/>
    </row>
    <row r="146" customFormat="false" ht="12.75" hidden="false" customHeight="false" outlineLevel="0" collapsed="false">
      <c r="A146" s="21"/>
      <c r="B146" s="21"/>
    </row>
    <row r="147" customFormat="false" ht="12.75" hidden="false" customHeight="false" outlineLevel="0" collapsed="false">
      <c r="A147" s="21"/>
      <c r="B147" s="21"/>
    </row>
    <row r="148" customFormat="false" ht="12.75" hidden="false" customHeight="false" outlineLevel="0" collapsed="false">
      <c r="A148" s="21"/>
      <c r="B148" s="21"/>
    </row>
    <row r="149" customFormat="false" ht="12.75" hidden="false" customHeight="false" outlineLevel="0" collapsed="false">
      <c r="A149" s="21"/>
      <c r="B149" s="21"/>
    </row>
    <row r="150" customFormat="false" ht="12.75" hidden="false" customHeight="false" outlineLevel="0" collapsed="false">
      <c r="A150" s="21"/>
      <c r="B150" s="21"/>
    </row>
    <row r="151" customFormat="false" ht="12.75" hidden="false" customHeight="false" outlineLevel="0" collapsed="false">
      <c r="A151" s="21"/>
      <c r="B151" s="21"/>
    </row>
    <row r="152" customFormat="false" ht="12.75" hidden="false" customHeight="false" outlineLevel="0" collapsed="false">
      <c r="A152" s="21"/>
      <c r="B152" s="21"/>
    </row>
    <row r="153" customFormat="false" ht="12.75" hidden="false" customHeight="false" outlineLevel="0" collapsed="false">
      <c r="A153" s="21"/>
      <c r="B153" s="21"/>
    </row>
    <row r="154" customFormat="false" ht="12.75" hidden="false" customHeight="false" outlineLevel="0" collapsed="false">
      <c r="A154" s="21"/>
      <c r="B154" s="21"/>
    </row>
    <row r="155" customFormat="false" ht="12.75" hidden="false" customHeight="false" outlineLevel="0" collapsed="false">
      <c r="A155" s="21"/>
      <c r="B155" s="21"/>
    </row>
    <row r="156" customFormat="false" ht="12.75" hidden="false" customHeight="false" outlineLevel="0" collapsed="false">
      <c r="A156" s="21"/>
      <c r="B156" s="21"/>
    </row>
    <row r="157" customFormat="false" ht="12.75" hidden="false" customHeight="false" outlineLevel="0" collapsed="false">
      <c r="A157" s="21"/>
      <c r="B157" s="21"/>
    </row>
    <row r="158" customFormat="false" ht="12.75" hidden="false" customHeight="false" outlineLevel="0" collapsed="false">
      <c r="A158" s="21"/>
      <c r="B158" s="21"/>
    </row>
    <row r="159" customFormat="false" ht="12.75" hidden="false" customHeight="false" outlineLevel="0" collapsed="false">
      <c r="A159" s="21"/>
      <c r="B159" s="21"/>
    </row>
    <row r="160" customFormat="false" ht="12.75" hidden="false" customHeight="false" outlineLevel="0" collapsed="false">
      <c r="A160" s="21"/>
      <c r="B160" s="21"/>
    </row>
    <row r="161" customFormat="false" ht="12.75" hidden="false" customHeight="false" outlineLevel="0" collapsed="false">
      <c r="A161" s="21"/>
      <c r="B161" s="21"/>
    </row>
    <row r="162" customFormat="false" ht="12.75" hidden="false" customHeight="false" outlineLevel="0" collapsed="false">
      <c r="A162" s="21"/>
      <c r="B162" s="21"/>
    </row>
    <row r="163" customFormat="false" ht="12.75" hidden="false" customHeight="false" outlineLevel="0" collapsed="false">
      <c r="A163" s="21"/>
      <c r="B163" s="21"/>
    </row>
    <row r="164" customFormat="false" ht="12.75" hidden="false" customHeight="false" outlineLevel="0" collapsed="false">
      <c r="A164" s="21"/>
      <c r="B164" s="21"/>
    </row>
    <row r="165" customFormat="false" ht="12.75" hidden="false" customHeight="false" outlineLevel="0" collapsed="false">
      <c r="A165" s="21"/>
      <c r="B165" s="21"/>
    </row>
    <row r="166" customFormat="false" ht="12.75" hidden="false" customHeight="false" outlineLevel="0" collapsed="false">
      <c r="A166" s="21"/>
      <c r="B166" s="21"/>
    </row>
    <row r="167" customFormat="false" ht="12.75" hidden="false" customHeight="false" outlineLevel="0" collapsed="false">
      <c r="A167" s="21"/>
      <c r="B167" s="21"/>
    </row>
    <row r="168" customFormat="false" ht="12.75" hidden="false" customHeight="false" outlineLevel="0" collapsed="false">
      <c r="A168" s="21"/>
      <c r="B168" s="21"/>
    </row>
    <row r="169" customFormat="false" ht="12.75" hidden="false" customHeight="false" outlineLevel="0" collapsed="false">
      <c r="A169" s="21"/>
      <c r="B169" s="21"/>
    </row>
    <row r="170" customFormat="false" ht="12.75" hidden="false" customHeight="false" outlineLevel="0" collapsed="false">
      <c r="A170" s="21"/>
      <c r="B170" s="21"/>
    </row>
    <row r="171" customFormat="false" ht="12.75" hidden="false" customHeight="false" outlineLevel="0" collapsed="false">
      <c r="A171" s="21"/>
      <c r="B171" s="21"/>
    </row>
    <row r="172" customFormat="false" ht="12.75" hidden="false" customHeight="false" outlineLevel="0" collapsed="false">
      <c r="A172" s="21"/>
      <c r="B172" s="21"/>
    </row>
    <row r="173" customFormat="false" ht="12.75" hidden="false" customHeight="false" outlineLevel="0" collapsed="false">
      <c r="A173" s="21"/>
      <c r="B173" s="21"/>
    </row>
    <row r="174" customFormat="false" ht="12.75" hidden="false" customHeight="false" outlineLevel="0" collapsed="false">
      <c r="A174" s="21"/>
      <c r="B174" s="21"/>
    </row>
    <row r="175" customFormat="false" ht="12.75" hidden="false" customHeight="false" outlineLevel="0" collapsed="false">
      <c r="A175" s="21"/>
      <c r="B175" s="21"/>
    </row>
    <row r="176" customFormat="false" ht="12.75" hidden="false" customHeight="false" outlineLevel="0" collapsed="false">
      <c r="A176" s="21"/>
      <c r="B176" s="21"/>
    </row>
    <row r="177" customFormat="false" ht="12.75" hidden="false" customHeight="false" outlineLevel="0" collapsed="false">
      <c r="A177" s="21"/>
      <c r="B177" s="21"/>
    </row>
    <row r="178" customFormat="false" ht="12.75" hidden="false" customHeight="false" outlineLevel="0" collapsed="false">
      <c r="A178" s="21"/>
      <c r="B178" s="21"/>
    </row>
    <row r="179" customFormat="false" ht="12.75" hidden="false" customHeight="false" outlineLevel="0" collapsed="false">
      <c r="A179" s="21"/>
      <c r="B179" s="21"/>
    </row>
    <row r="180" customFormat="false" ht="12.75" hidden="false" customHeight="false" outlineLevel="0" collapsed="false">
      <c r="A180" s="21"/>
      <c r="B180" s="21"/>
    </row>
    <row r="181" customFormat="false" ht="12.75" hidden="false" customHeight="false" outlineLevel="0" collapsed="false">
      <c r="A181" s="21"/>
      <c r="B181" s="21"/>
    </row>
    <row r="182" customFormat="false" ht="12.75" hidden="false" customHeight="false" outlineLevel="0" collapsed="false">
      <c r="A182" s="21"/>
      <c r="B182" s="21"/>
    </row>
    <row r="183" customFormat="false" ht="12.75" hidden="false" customHeight="false" outlineLevel="0" collapsed="false">
      <c r="A183" s="21"/>
      <c r="B183" s="21"/>
    </row>
    <row r="184" customFormat="false" ht="12.75" hidden="false" customHeight="false" outlineLevel="0" collapsed="false">
      <c r="A184" s="21"/>
      <c r="B184" s="21"/>
    </row>
    <row r="185" customFormat="false" ht="12.75" hidden="false" customHeight="false" outlineLevel="0" collapsed="false">
      <c r="A185" s="21"/>
      <c r="B185" s="21"/>
    </row>
    <row r="186" customFormat="false" ht="12.75" hidden="false" customHeight="false" outlineLevel="0" collapsed="false">
      <c r="A186" s="21"/>
      <c r="B186" s="21"/>
    </row>
    <row r="187" customFormat="false" ht="12.75" hidden="false" customHeight="false" outlineLevel="0" collapsed="false">
      <c r="A187" s="21"/>
      <c r="B187" s="21"/>
    </row>
    <row r="188" customFormat="false" ht="12.75" hidden="false" customHeight="false" outlineLevel="0" collapsed="false">
      <c r="A188" s="21"/>
      <c r="B188" s="21"/>
    </row>
    <row r="189" customFormat="false" ht="12.75" hidden="false" customHeight="false" outlineLevel="0" collapsed="false">
      <c r="A189" s="21"/>
      <c r="B189" s="21"/>
    </row>
    <row r="190" customFormat="false" ht="12.75" hidden="false" customHeight="false" outlineLevel="0" collapsed="false">
      <c r="A190" s="21"/>
      <c r="B190" s="21"/>
    </row>
    <row r="191" customFormat="false" ht="12.75" hidden="false" customHeight="false" outlineLevel="0" collapsed="false">
      <c r="A191" s="21"/>
      <c r="B191" s="21"/>
    </row>
    <row r="192" customFormat="false" ht="12.75" hidden="false" customHeight="false" outlineLevel="0" collapsed="false">
      <c r="A192" s="21"/>
      <c r="B192" s="21"/>
    </row>
    <row r="193" customFormat="false" ht="12.75" hidden="false" customHeight="false" outlineLevel="0" collapsed="false">
      <c r="A193" s="21"/>
      <c r="B193" s="21"/>
    </row>
    <row r="194" customFormat="false" ht="12.75" hidden="false" customHeight="false" outlineLevel="0" collapsed="false">
      <c r="A194" s="21"/>
      <c r="B194" s="21"/>
    </row>
    <row r="195" customFormat="false" ht="12.75" hidden="false" customHeight="false" outlineLevel="0" collapsed="false">
      <c r="A195" s="21"/>
      <c r="B195" s="21"/>
    </row>
    <row r="196" customFormat="false" ht="12.75" hidden="false" customHeight="false" outlineLevel="0" collapsed="false">
      <c r="A196" s="21"/>
      <c r="B196" s="21"/>
    </row>
    <row r="197" customFormat="false" ht="12.75" hidden="false" customHeight="false" outlineLevel="0" collapsed="false">
      <c r="A197" s="21"/>
      <c r="B197" s="21"/>
    </row>
    <row r="198" customFormat="false" ht="12.75" hidden="false" customHeight="false" outlineLevel="0" collapsed="false">
      <c r="A198" s="21"/>
      <c r="B198" s="21"/>
    </row>
    <row r="199" customFormat="false" ht="12.75" hidden="false" customHeight="false" outlineLevel="0" collapsed="false">
      <c r="A199" s="21"/>
      <c r="B199" s="21"/>
    </row>
    <row r="200" customFormat="false" ht="12.75" hidden="false" customHeight="false" outlineLevel="0" collapsed="false">
      <c r="A200" s="21"/>
      <c r="B200" s="21"/>
    </row>
    <row r="201" customFormat="false" ht="12.75" hidden="false" customHeight="false" outlineLevel="0" collapsed="false">
      <c r="A201" s="21"/>
      <c r="B201" s="21"/>
    </row>
    <row r="202" customFormat="false" ht="12.75" hidden="false" customHeight="false" outlineLevel="0" collapsed="false">
      <c r="A202" s="21"/>
      <c r="B202" s="21"/>
    </row>
    <row r="203" customFormat="false" ht="12.75" hidden="false" customHeight="false" outlineLevel="0" collapsed="false">
      <c r="A203" s="21"/>
      <c r="B203" s="21"/>
    </row>
    <row r="204" customFormat="false" ht="12.75" hidden="false" customHeight="false" outlineLevel="0" collapsed="false">
      <c r="A204" s="21"/>
      <c r="B204" s="21"/>
    </row>
    <row r="205" customFormat="false" ht="12.75" hidden="false" customHeight="false" outlineLevel="0" collapsed="false">
      <c r="A205" s="21"/>
      <c r="B205" s="21"/>
    </row>
    <row r="206" customFormat="false" ht="12.75" hidden="false" customHeight="false" outlineLevel="0" collapsed="false">
      <c r="A206" s="21"/>
      <c r="B206" s="21"/>
    </row>
    <row r="207" customFormat="false" ht="12.75" hidden="false" customHeight="false" outlineLevel="0" collapsed="false">
      <c r="A207" s="21"/>
      <c r="B207" s="21"/>
    </row>
    <row r="208" customFormat="false" ht="12.75" hidden="false" customHeight="false" outlineLevel="0" collapsed="false">
      <c r="A208" s="21"/>
      <c r="B208" s="21"/>
    </row>
    <row r="209" customFormat="false" ht="12.75" hidden="false" customHeight="false" outlineLevel="0" collapsed="false">
      <c r="A209" s="21"/>
      <c r="B209" s="21"/>
    </row>
    <row r="210" customFormat="false" ht="12.75" hidden="false" customHeight="false" outlineLevel="0" collapsed="false">
      <c r="A210" s="21"/>
      <c r="B210" s="21"/>
    </row>
    <row r="211" customFormat="false" ht="12.75" hidden="false" customHeight="false" outlineLevel="0" collapsed="false">
      <c r="A211" s="21"/>
      <c r="B211" s="21"/>
    </row>
    <row r="212" customFormat="false" ht="12.75" hidden="false" customHeight="false" outlineLevel="0" collapsed="false">
      <c r="A212" s="21"/>
      <c r="B212" s="21"/>
    </row>
    <row r="213" customFormat="false" ht="12.75" hidden="false" customHeight="false" outlineLevel="0" collapsed="false">
      <c r="A213" s="21"/>
      <c r="B213" s="21"/>
    </row>
    <row r="214" customFormat="false" ht="12.75" hidden="false" customHeight="false" outlineLevel="0" collapsed="false">
      <c r="A214" s="21"/>
      <c r="B214" s="21"/>
    </row>
    <row r="215" customFormat="false" ht="12.75" hidden="false" customHeight="false" outlineLevel="0" collapsed="false">
      <c r="A215" s="21"/>
      <c r="B215" s="21"/>
    </row>
    <row r="216" customFormat="false" ht="12.75" hidden="false" customHeight="false" outlineLevel="0" collapsed="false">
      <c r="A216" s="21"/>
      <c r="B216" s="21"/>
    </row>
    <row r="217" customFormat="false" ht="12.75" hidden="false" customHeight="false" outlineLevel="0" collapsed="false">
      <c r="A217" s="21"/>
      <c r="B217" s="21"/>
    </row>
    <row r="218" customFormat="false" ht="12.75" hidden="false" customHeight="false" outlineLevel="0" collapsed="false">
      <c r="A218" s="21"/>
      <c r="B218" s="21"/>
    </row>
    <row r="219" customFormat="false" ht="12.75" hidden="false" customHeight="false" outlineLevel="0" collapsed="false">
      <c r="A219" s="21"/>
      <c r="B219" s="21"/>
    </row>
    <row r="220" customFormat="false" ht="12.75" hidden="false" customHeight="false" outlineLevel="0" collapsed="false">
      <c r="A220" s="21"/>
      <c r="B220" s="21"/>
    </row>
    <row r="221" customFormat="false" ht="12.75" hidden="false" customHeight="false" outlineLevel="0" collapsed="false">
      <c r="A221" s="21"/>
      <c r="B221" s="21"/>
    </row>
    <row r="222" customFormat="false" ht="12.75" hidden="false" customHeight="false" outlineLevel="0" collapsed="false">
      <c r="A222" s="21"/>
      <c r="B222" s="21"/>
    </row>
    <row r="223" customFormat="false" ht="12.75" hidden="false" customHeight="false" outlineLevel="0" collapsed="false">
      <c r="A223" s="21"/>
      <c r="B223" s="21"/>
    </row>
    <row r="224" customFormat="false" ht="12.75" hidden="false" customHeight="false" outlineLevel="0" collapsed="false">
      <c r="A224" s="21"/>
      <c r="B224" s="21"/>
    </row>
    <row r="225" customFormat="false" ht="12.75" hidden="false" customHeight="false" outlineLevel="0" collapsed="false">
      <c r="A225" s="21"/>
      <c r="B225" s="21"/>
    </row>
    <row r="226" customFormat="false" ht="12.75" hidden="false" customHeight="false" outlineLevel="0" collapsed="false">
      <c r="A226" s="21"/>
      <c r="B226" s="21"/>
    </row>
    <row r="227" customFormat="false" ht="12.75" hidden="false" customHeight="false" outlineLevel="0" collapsed="false">
      <c r="A227" s="21"/>
      <c r="B227" s="21"/>
    </row>
    <row r="228" customFormat="false" ht="12.75" hidden="false" customHeight="false" outlineLevel="0" collapsed="false">
      <c r="A228" s="21"/>
      <c r="B228" s="21"/>
    </row>
    <row r="229" customFormat="false" ht="12.75" hidden="false" customHeight="false" outlineLevel="0" collapsed="false">
      <c r="A229" s="21"/>
      <c r="B229" s="21"/>
    </row>
    <row r="230" customFormat="false" ht="12.75" hidden="false" customHeight="false" outlineLevel="0" collapsed="false">
      <c r="A230" s="21"/>
      <c r="B230" s="21"/>
    </row>
    <row r="231" customFormat="false" ht="12.75" hidden="false" customHeight="false" outlineLevel="0" collapsed="false">
      <c r="A231" s="21"/>
      <c r="B231" s="21"/>
    </row>
    <row r="232" customFormat="false" ht="12.75" hidden="false" customHeight="false" outlineLevel="0" collapsed="false">
      <c r="A232" s="21"/>
      <c r="B232" s="21"/>
    </row>
    <row r="233" customFormat="false" ht="12.75" hidden="false" customHeight="false" outlineLevel="0" collapsed="false">
      <c r="A233" s="21"/>
      <c r="B233" s="21"/>
    </row>
    <row r="234" customFormat="false" ht="12.75" hidden="false" customHeight="false" outlineLevel="0" collapsed="false">
      <c r="A234" s="21"/>
      <c r="B234" s="21"/>
    </row>
    <row r="235" customFormat="false" ht="12.75" hidden="false" customHeight="false" outlineLevel="0" collapsed="false">
      <c r="A235" s="21"/>
      <c r="B235" s="21"/>
    </row>
    <row r="236" customFormat="false" ht="12.75" hidden="false" customHeight="false" outlineLevel="0" collapsed="false">
      <c r="A236" s="21"/>
      <c r="B236" s="21"/>
    </row>
    <row r="237" customFormat="false" ht="12.75" hidden="false" customHeight="false" outlineLevel="0" collapsed="false">
      <c r="A237" s="21"/>
      <c r="B237" s="21"/>
    </row>
    <row r="238" customFormat="false" ht="12.75" hidden="false" customHeight="false" outlineLevel="0" collapsed="false">
      <c r="A238" s="21"/>
      <c r="B238" s="21"/>
    </row>
    <row r="239" customFormat="false" ht="12.75" hidden="false" customHeight="false" outlineLevel="0" collapsed="false">
      <c r="A239" s="21"/>
      <c r="B239" s="21"/>
    </row>
    <row r="240" customFormat="false" ht="12.75" hidden="false" customHeight="false" outlineLevel="0" collapsed="false">
      <c r="A240" s="21"/>
      <c r="B240" s="21"/>
    </row>
    <row r="241" customFormat="false" ht="12.75" hidden="false" customHeight="false" outlineLevel="0" collapsed="false">
      <c r="A241" s="21"/>
      <c r="B241" s="21"/>
    </row>
    <row r="242" customFormat="false" ht="12.75" hidden="false" customHeight="false" outlineLevel="0" collapsed="false">
      <c r="A242" s="21"/>
      <c r="B242" s="21"/>
    </row>
    <row r="243" customFormat="false" ht="12.75" hidden="false" customHeight="false" outlineLevel="0" collapsed="false">
      <c r="A243" s="21"/>
      <c r="B243" s="21"/>
    </row>
    <row r="244" customFormat="false" ht="12.75" hidden="false" customHeight="false" outlineLevel="0" collapsed="false">
      <c r="A244" s="21"/>
      <c r="B244" s="21"/>
    </row>
    <row r="245" customFormat="false" ht="12.75" hidden="false" customHeight="false" outlineLevel="0" collapsed="false">
      <c r="A245" s="21"/>
      <c r="B245" s="21"/>
    </row>
    <row r="246" customFormat="false" ht="12.75" hidden="false" customHeight="false" outlineLevel="0" collapsed="false">
      <c r="A246" s="21"/>
      <c r="B246" s="21"/>
    </row>
    <row r="247" customFormat="false" ht="12.75" hidden="false" customHeight="false" outlineLevel="0" collapsed="false">
      <c r="A247" s="21"/>
      <c r="B247" s="21"/>
    </row>
    <row r="248" customFormat="false" ht="12.75" hidden="false" customHeight="false" outlineLevel="0" collapsed="false">
      <c r="A248" s="21"/>
      <c r="B248" s="21"/>
    </row>
    <row r="249" customFormat="false" ht="12.75" hidden="false" customHeight="false" outlineLevel="0" collapsed="false">
      <c r="A249" s="21"/>
      <c r="B249" s="21"/>
    </row>
    <row r="250" customFormat="false" ht="12.75" hidden="false" customHeight="false" outlineLevel="0" collapsed="false">
      <c r="A250" s="21"/>
      <c r="B250" s="21"/>
    </row>
    <row r="251" customFormat="false" ht="12.75" hidden="false" customHeight="false" outlineLevel="0" collapsed="false">
      <c r="A251" s="21"/>
      <c r="B251" s="21"/>
    </row>
    <row r="252" customFormat="false" ht="12.75" hidden="false" customHeight="false" outlineLevel="0" collapsed="false">
      <c r="A252" s="21"/>
      <c r="B252" s="21"/>
    </row>
    <row r="253" customFormat="false" ht="12.75" hidden="false" customHeight="false" outlineLevel="0" collapsed="false">
      <c r="A253" s="21"/>
      <c r="B253" s="21"/>
    </row>
    <row r="254" customFormat="false" ht="12.75" hidden="false" customHeight="false" outlineLevel="0" collapsed="false">
      <c r="A254" s="21"/>
      <c r="B254" s="21"/>
    </row>
    <row r="255" customFormat="false" ht="12.75" hidden="false" customHeight="false" outlineLevel="0" collapsed="false">
      <c r="A255" s="21"/>
      <c r="B255" s="21"/>
    </row>
    <row r="256" customFormat="false" ht="12.75" hidden="false" customHeight="false" outlineLevel="0" collapsed="false">
      <c r="A256" s="21"/>
      <c r="B256" s="21"/>
    </row>
    <row r="257" customFormat="false" ht="12.75" hidden="false" customHeight="false" outlineLevel="0" collapsed="false">
      <c r="A257" s="21"/>
      <c r="B257" s="21"/>
    </row>
    <row r="258" customFormat="false" ht="12.75" hidden="false" customHeight="false" outlineLevel="0" collapsed="false">
      <c r="A258" s="21"/>
      <c r="B258" s="21"/>
    </row>
    <row r="259" customFormat="false" ht="12.75" hidden="false" customHeight="false" outlineLevel="0" collapsed="false">
      <c r="A259" s="21"/>
      <c r="B259" s="21"/>
    </row>
    <row r="260" customFormat="false" ht="12.75" hidden="false" customHeight="false" outlineLevel="0" collapsed="false">
      <c r="A260" s="21"/>
      <c r="B260" s="21"/>
    </row>
    <row r="261" customFormat="false" ht="12.75" hidden="false" customHeight="false" outlineLevel="0" collapsed="false">
      <c r="A261" s="21"/>
      <c r="B261" s="21"/>
    </row>
    <row r="262" customFormat="false" ht="12.75" hidden="false" customHeight="false" outlineLevel="0" collapsed="false">
      <c r="A262" s="21"/>
      <c r="B262" s="21"/>
    </row>
  </sheetData>
  <mergeCells count="7">
    <mergeCell ref="A1:P1"/>
    <mergeCell ref="A2:P2"/>
    <mergeCell ref="A3:P3"/>
    <mergeCell ref="A44:J44"/>
    <mergeCell ref="A47:J47"/>
    <mergeCell ref="A61:L61"/>
    <mergeCell ref="A76:L76"/>
  </mergeCells>
  <printOptions headings="false" gridLines="false" gridLinesSet="true" horizontalCentered="false" verticalCentered="false"/>
  <pageMargins left="0.35" right="0" top="0.75" bottom="0.5"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&amp;L&amp;8&amp;F, &amp;A&amp;R&amp;8&amp;D   &amp;T</oddFooter>
  </headerFooter>
  <rowBreaks count="1" manualBreakCount="1">
    <brk id="31" man="true" max="16383" min="0"/>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I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3.41"/>
    <col collapsed="false" customWidth="true" hidden="false" outlineLevel="0" max="2" min="2" style="0" width="14.7"/>
    <col collapsed="false" customWidth="false" hidden="true" outlineLevel="0" max="47" min="3" style="0" width="9.06"/>
    <col collapsed="false" customWidth="true" hidden="false" outlineLevel="0" max="48" min="48" style="0" width="2.56"/>
    <col collapsed="false" customWidth="true" hidden="false" outlineLevel="0" max="49" min="49" style="0" width="8.56"/>
    <col collapsed="false" customWidth="true" hidden="true" outlineLevel="0" max="50" min="50" style="0" width="8.28"/>
    <col collapsed="false" customWidth="true" hidden="true" outlineLevel="0" max="51" min="51" style="0" width="11.56"/>
    <col collapsed="false" customWidth="true" hidden="true" outlineLevel="0" max="52" min="52" style="0" width="15.13"/>
    <col collapsed="false" customWidth="true" hidden="true" outlineLevel="0" max="53" min="53" style="0" width="11.7"/>
    <col collapsed="false" customWidth="true" hidden="true" outlineLevel="0" max="56" min="54" style="0" width="11.56"/>
    <col collapsed="false" customWidth="true" hidden="true" outlineLevel="0" max="57" min="57" style="0" width="11.28"/>
    <col collapsed="false" customWidth="true" hidden="true" outlineLevel="0" max="58" min="58" style="0" width="12.14"/>
    <col collapsed="false" customWidth="true" hidden="true" outlineLevel="0" max="59" min="59" style="0" width="12.7"/>
    <col collapsed="false" customWidth="true" hidden="false" outlineLevel="0" max="60" min="60" style="0" width="2.42"/>
    <col collapsed="false" customWidth="false" hidden="true" outlineLevel="0" max="61" min="61" style="0" width="9.06"/>
  </cols>
  <sheetData>
    <row r="1" customFormat="false" ht="15" hidden="false" customHeight="false" outlineLevel="0" collapsed="false">
      <c r="A1" s="21" t="s">
        <v>350</v>
      </c>
      <c r="D1" s="22"/>
      <c r="E1" s="22"/>
      <c r="F1" s="22"/>
      <c r="G1" s="22"/>
      <c r="H1" s="22"/>
      <c r="I1" s="22"/>
      <c r="J1" s="22"/>
      <c r="K1" s="22"/>
      <c r="L1" s="22"/>
      <c r="M1" s="22"/>
      <c r="N1" s="22"/>
      <c r="O1" s="22"/>
      <c r="P1" s="22"/>
      <c r="Q1" s="22"/>
      <c r="R1" s="22"/>
      <c r="S1" s="214" t="s">
        <v>351</v>
      </c>
      <c r="T1" s="22"/>
      <c r="U1" s="22"/>
      <c r="V1" s="22"/>
      <c r="W1" s="22"/>
      <c r="X1" s="22"/>
      <c r="Y1" s="22"/>
      <c r="Z1" s="22"/>
      <c r="AA1" s="22"/>
      <c r="AB1" s="22"/>
      <c r="AC1" s="22"/>
      <c r="AD1" s="22"/>
      <c r="AE1" s="22"/>
      <c r="AF1" s="22"/>
      <c r="AG1" s="22"/>
      <c r="AH1" s="22"/>
      <c r="AI1" s="22"/>
      <c r="AJ1" s="22"/>
      <c r="AK1" s="215"/>
      <c r="AL1" s="22"/>
      <c r="AM1" s="22"/>
      <c r="AN1" s="22"/>
      <c r="AO1" s="22"/>
      <c r="AP1" s="22"/>
      <c r="AW1" s="216" t="s">
        <v>103</v>
      </c>
      <c r="AX1" s="217" t="s">
        <v>352</v>
      </c>
      <c r="AY1" s="217" t="s">
        <v>353</v>
      </c>
      <c r="AZ1" s="217" t="s">
        <v>354</v>
      </c>
      <c r="BA1" s="217" t="s">
        <v>355</v>
      </c>
      <c r="BB1" s="217" t="s">
        <v>356</v>
      </c>
      <c r="BC1" s="217" t="s">
        <v>357</v>
      </c>
      <c r="BD1" s="217" t="s">
        <v>358</v>
      </c>
      <c r="BE1" s="217" t="s">
        <v>359</v>
      </c>
      <c r="BF1" s="217" t="s">
        <v>360</v>
      </c>
      <c r="BG1" s="217" t="s">
        <v>361</v>
      </c>
      <c r="BH1" s="218"/>
    </row>
    <row r="2" customFormat="false" ht="12.75" hidden="false" customHeight="false" outlineLevel="0" collapsed="false">
      <c r="T2" s="22"/>
      <c r="U2" s="22"/>
      <c r="V2" s="22"/>
      <c r="W2" s="22" t="n">
        <v>1408.104</v>
      </c>
      <c r="X2" s="22"/>
      <c r="Y2" s="22"/>
      <c r="Z2" s="22"/>
      <c r="AA2" s="22"/>
      <c r="AB2" s="22"/>
      <c r="AC2" s="22"/>
      <c r="AD2" s="22"/>
      <c r="AE2" s="22"/>
      <c r="AF2" s="22"/>
      <c r="AG2" s="22"/>
      <c r="AH2" s="22"/>
      <c r="AI2" s="22" t="n">
        <f aca="false">SUM(H2:AH2)</f>
        <v>1408.104</v>
      </c>
      <c r="AJ2" s="22" t="n">
        <f aca="false">D15-AI2</f>
        <v>2025.896</v>
      </c>
      <c r="AK2" s="215"/>
      <c r="AL2" s="22" t="n">
        <f aca="false">H15</f>
        <v>0</v>
      </c>
      <c r="AM2" s="22" t="n">
        <f aca="false">I15</f>
        <v>0</v>
      </c>
      <c r="AN2" s="22" t="n">
        <f aca="false">J15</f>
        <v>0</v>
      </c>
      <c r="AO2" s="22" t="n">
        <f aca="false">K15</f>
        <v>0</v>
      </c>
      <c r="AP2" s="22" t="n">
        <f aca="false">L15</f>
        <v>0</v>
      </c>
      <c r="AW2" s="219" t="s">
        <v>362</v>
      </c>
    </row>
    <row r="3" customFormat="false" ht="12.75" hidden="false" customHeight="false" outlineLevel="0" collapsed="false">
      <c r="T3" s="22" t="n">
        <v>100</v>
      </c>
      <c r="U3" s="22" t="n">
        <v>1026.65</v>
      </c>
      <c r="V3" s="22" t="n">
        <v>1700</v>
      </c>
      <c r="W3" s="22" t="n">
        <v>5580.368</v>
      </c>
      <c r="X3" s="22"/>
      <c r="Y3" s="22" t="n">
        <v>1364.06</v>
      </c>
      <c r="Z3" s="22" t="n">
        <v>826.65</v>
      </c>
      <c r="AA3" s="22" t="n">
        <v>900</v>
      </c>
      <c r="AB3" s="22"/>
      <c r="AC3" s="22"/>
      <c r="AD3" s="22"/>
      <c r="AE3" s="22"/>
      <c r="AF3" s="22"/>
      <c r="AG3" s="22"/>
      <c r="AH3" s="22"/>
      <c r="AI3" s="22" t="n">
        <f aca="false">SUM(H3:AH3)</f>
        <v>11497.728</v>
      </c>
      <c r="AJ3" s="22" t="n">
        <f aca="false">D16-AI3</f>
        <v>10640.272</v>
      </c>
      <c r="AK3" s="215"/>
      <c r="AL3" s="22" t="n">
        <f aca="false">H16</f>
        <v>0</v>
      </c>
      <c r="AM3" s="22" t="n">
        <f aca="false">I16</f>
        <v>0</v>
      </c>
      <c r="AN3" s="22" t="n">
        <f aca="false">J16</f>
        <v>0</v>
      </c>
      <c r="AO3" s="22" t="n">
        <f aca="false">K16</f>
        <v>0</v>
      </c>
      <c r="AP3" s="22" t="n">
        <f aca="false">L16</f>
        <v>0</v>
      </c>
      <c r="AW3" s="220"/>
    </row>
    <row r="4" customFormat="false" ht="12.75" hidden="false" customHeight="false" outlineLevel="0" collapsed="false">
      <c r="A4" s="0" t="s">
        <v>363</v>
      </c>
      <c r="B4" s="0" t="s">
        <v>364</v>
      </c>
      <c r="C4" s="0" t="n">
        <v>100072</v>
      </c>
      <c r="D4" s="22" t="n">
        <v>367</v>
      </c>
      <c r="E4" s="22"/>
      <c r="F4" s="22" t="s">
        <v>365</v>
      </c>
      <c r="G4" s="22"/>
      <c r="H4" s="22"/>
      <c r="I4" s="22"/>
      <c r="J4" s="22"/>
      <c r="K4" s="22"/>
      <c r="L4" s="22"/>
      <c r="M4" s="22"/>
      <c r="N4" s="22"/>
      <c r="O4" s="22"/>
      <c r="P4" s="22"/>
      <c r="Q4" s="22"/>
      <c r="R4" s="22"/>
      <c r="S4" s="22" t="n">
        <v>216.442</v>
      </c>
      <c r="T4" s="22"/>
      <c r="U4" s="22"/>
      <c r="V4" s="22"/>
      <c r="W4" s="22" t="n">
        <v>150.409</v>
      </c>
      <c r="X4" s="22"/>
      <c r="Y4" s="22"/>
      <c r="Z4" s="22"/>
      <c r="AA4" s="22"/>
      <c r="AB4" s="22"/>
      <c r="AC4" s="22"/>
      <c r="AD4" s="22"/>
      <c r="AE4" s="22"/>
      <c r="AF4" s="22"/>
      <c r="AG4" s="22"/>
      <c r="AH4" s="22"/>
      <c r="AI4" s="22" t="n">
        <f aca="false">SUM(H4:AH4)</f>
        <v>366.851</v>
      </c>
      <c r="AJ4" s="22" t="n">
        <f aca="false">D4-AI4</f>
        <v>0.149000000000001</v>
      </c>
      <c r="AK4" s="215"/>
      <c r="AL4" s="22" t="n">
        <f aca="false">H4</f>
        <v>0</v>
      </c>
      <c r="AM4" s="22" t="n">
        <f aca="false">I4</f>
        <v>0</v>
      </c>
      <c r="AN4" s="22" t="n">
        <f aca="false">J4</f>
        <v>0</v>
      </c>
      <c r="AO4" s="22" t="n">
        <f aca="false">K4</f>
        <v>0</v>
      </c>
      <c r="AP4" s="22" t="n">
        <f aca="false">L4</f>
        <v>0</v>
      </c>
      <c r="AW4" s="221"/>
      <c r="AX4" s="22"/>
      <c r="AY4" s="22" t="n">
        <f aca="false">+S4*0.25</f>
        <v>54.1105</v>
      </c>
      <c r="AZ4" s="22" t="n">
        <f aca="false">+S4*0.75</f>
        <v>162.3315</v>
      </c>
      <c r="BA4" s="22"/>
      <c r="BB4" s="22"/>
      <c r="BC4" s="22"/>
      <c r="BD4" s="22"/>
      <c r="BE4" s="22"/>
      <c r="BF4" s="22"/>
      <c r="BG4" s="22"/>
      <c r="BH4" s="22"/>
      <c r="BI4" s="0" t="s">
        <v>366</v>
      </c>
    </row>
    <row r="5" customFormat="false" ht="12.75" hidden="false" customHeight="false" outlineLevel="0" collapsed="false">
      <c r="A5" s="0" t="s">
        <v>367</v>
      </c>
      <c r="B5" s="0" t="s">
        <v>364</v>
      </c>
      <c r="C5" s="0" t="n">
        <v>100085</v>
      </c>
      <c r="D5" s="22" t="n">
        <v>673</v>
      </c>
      <c r="E5" s="22"/>
      <c r="F5" s="22" t="s">
        <v>365</v>
      </c>
      <c r="G5" s="22"/>
      <c r="H5" s="22"/>
      <c r="I5" s="22"/>
      <c r="J5" s="22"/>
      <c r="K5" s="22"/>
      <c r="L5" s="22"/>
      <c r="M5" s="22"/>
      <c r="N5" s="22"/>
      <c r="O5" s="22"/>
      <c r="P5" s="22"/>
      <c r="Q5" s="22"/>
      <c r="R5" s="22"/>
      <c r="S5" s="22" t="n">
        <v>397.247</v>
      </c>
      <c r="T5" s="22"/>
      <c r="U5" s="22"/>
      <c r="V5" s="22"/>
      <c r="W5" s="22" t="n">
        <v>276.053</v>
      </c>
      <c r="X5" s="22"/>
      <c r="Y5" s="22"/>
      <c r="Z5" s="22"/>
      <c r="AA5" s="22"/>
      <c r="AB5" s="22"/>
      <c r="AC5" s="22"/>
      <c r="AD5" s="22"/>
      <c r="AE5" s="22"/>
      <c r="AF5" s="22"/>
      <c r="AG5" s="22"/>
      <c r="AH5" s="22"/>
      <c r="AI5" s="22" t="n">
        <f aca="false">SUM(H5:AH5)</f>
        <v>673.3</v>
      </c>
      <c r="AJ5" s="22" t="n">
        <f aca="false">D5-AI5</f>
        <v>-0.299999999999955</v>
      </c>
      <c r="AK5" s="215"/>
      <c r="AL5" s="22" t="n">
        <f aca="false">H5</f>
        <v>0</v>
      </c>
      <c r="AM5" s="22" t="n">
        <f aca="false">I5</f>
        <v>0</v>
      </c>
      <c r="AN5" s="22" t="n">
        <f aca="false">J5</f>
        <v>0</v>
      </c>
      <c r="AO5" s="22" t="n">
        <f aca="false">K5</f>
        <v>0</v>
      </c>
      <c r="AP5" s="22" t="n">
        <f aca="false">L5</f>
        <v>0</v>
      </c>
      <c r="AW5" s="221"/>
      <c r="AX5" s="22"/>
      <c r="AY5" s="22"/>
      <c r="AZ5" s="22"/>
      <c r="BA5" s="22" t="n">
        <f aca="false">+S5*0.25</f>
        <v>99.31175</v>
      </c>
      <c r="BB5" s="22" t="n">
        <f aca="false">+S5*0.75</f>
        <v>297.93525</v>
      </c>
      <c r="BC5" s="22"/>
      <c r="BD5" s="22"/>
      <c r="BE5" s="22"/>
      <c r="BF5" s="22"/>
      <c r="BG5" s="22"/>
      <c r="BH5" s="22"/>
      <c r="BI5" s="0" t="s">
        <v>366</v>
      </c>
    </row>
    <row r="6" customFormat="false" ht="12.75" hidden="false" customHeight="false" outlineLevel="0" collapsed="false">
      <c r="A6" s="0" t="s">
        <v>368</v>
      </c>
      <c r="B6" s="0" t="s">
        <v>364</v>
      </c>
      <c r="C6" s="0" t="n">
        <v>100086</v>
      </c>
      <c r="D6" s="22" t="n">
        <v>1155</v>
      </c>
      <c r="E6" s="22"/>
      <c r="F6" s="22" t="s">
        <v>365</v>
      </c>
      <c r="G6" s="22"/>
      <c r="H6" s="22"/>
      <c r="I6" s="22"/>
      <c r="J6" s="22"/>
      <c r="K6" s="22"/>
      <c r="L6" s="22"/>
      <c r="M6" s="22"/>
      <c r="N6" s="22"/>
      <c r="O6" s="22"/>
      <c r="P6" s="22"/>
      <c r="Q6" s="22"/>
      <c r="R6" s="22"/>
      <c r="S6" s="22" t="n">
        <v>1155.157</v>
      </c>
      <c r="T6" s="22"/>
      <c r="U6" s="22"/>
      <c r="V6" s="22"/>
      <c r="W6" s="22"/>
      <c r="X6" s="22"/>
      <c r="Y6" s="22"/>
      <c r="Z6" s="22"/>
      <c r="AA6" s="22"/>
      <c r="AB6" s="22"/>
      <c r="AC6" s="22"/>
      <c r="AD6" s="22"/>
      <c r="AE6" s="22"/>
      <c r="AF6" s="22"/>
      <c r="AG6" s="22"/>
      <c r="AH6" s="22"/>
      <c r="AI6" s="22" t="n">
        <f aca="false">SUM(H6:AH6)</f>
        <v>1155.157</v>
      </c>
      <c r="AJ6" s="22" t="n">
        <f aca="false">D6-AI6</f>
        <v>-0.156999999999925</v>
      </c>
      <c r="AK6" s="215"/>
      <c r="AL6" s="22" t="n">
        <f aca="false">H6</f>
        <v>0</v>
      </c>
      <c r="AM6" s="22" t="n">
        <f aca="false">I6</f>
        <v>0</v>
      </c>
      <c r="AN6" s="22" t="n">
        <f aca="false">J6</f>
        <v>0</v>
      </c>
      <c r="AO6" s="22" t="n">
        <f aca="false">K6</f>
        <v>0</v>
      </c>
      <c r="AP6" s="22" t="n">
        <f aca="false">L6</f>
        <v>0</v>
      </c>
      <c r="AW6" s="221" t="n">
        <v>1155</v>
      </c>
      <c r="AX6" s="22"/>
      <c r="AY6" s="22"/>
      <c r="AZ6" s="22"/>
      <c r="BA6" s="22"/>
      <c r="BB6" s="22"/>
      <c r="BC6" s="22"/>
      <c r="BD6" s="22"/>
      <c r="BE6" s="22"/>
      <c r="BF6" s="22"/>
      <c r="BG6" s="22"/>
      <c r="BH6" s="22"/>
      <c r="BI6" s="0" t="s">
        <v>369</v>
      </c>
    </row>
    <row r="7" customFormat="false" ht="12.75" hidden="false" customHeight="false" outlineLevel="0" collapsed="false">
      <c r="A7" s="0" t="s">
        <v>370</v>
      </c>
      <c r="B7" s="0" t="s">
        <v>364</v>
      </c>
      <c r="C7" s="0" t="n">
        <v>100087</v>
      </c>
      <c r="D7" s="22" t="n">
        <v>1028</v>
      </c>
      <c r="E7" s="22"/>
      <c r="F7" s="22" t="s">
        <v>365</v>
      </c>
      <c r="G7" s="22"/>
      <c r="H7" s="22"/>
      <c r="I7" s="22"/>
      <c r="J7" s="22"/>
      <c r="K7" s="22"/>
      <c r="L7" s="22"/>
      <c r="M7" s="22"/>
      <c r="N7" s="22"/>
      <c r="O7" s="22"/>
      <c r="P7" s="22"/>
      <c r="Q7" s="22"/>
      <c r="R7" s="22"/>
      <c r="S7" s="22" t="n">
        <v>606.586</v>
      </c>
      <c r="T7" s="22"/>
      <c r="U7" s="22"/>
      <c r="V7" s="22"/>
      <c r="W7" s="22" t="n">
        <v>421.526</v>
      </c>
      <c r="X7" s="22"/>
      <c r="Y7" s="22"/>
      <c r="Z7" s="22"/>
      <c r="AA7" s="22"/>
      <c r="AB7" s="22"/>
      <c r="AC7" s="22"/>
      <c r="AD7" s="22"/>
      <c r="AE7" s="22"/>
      <c r="AF7" s="22"/>
      <c r="AG7" s="22"/>
      <c r="AH7" s="22"/>
      <c r="AI7" s="22" t="n">
        <f aca="false">SUM(H7:AH7)</f>
        <v>1028.112</v>
      </c>
      <c r="AJ7" s="22" t="n">
        <f aca="false">D7-AI7</f>
        <v>-0.11200000000008</v>
      </c>
      <c r="AK7" s="215"/>
      <c r="AL7" s="22" t="n">
        <f aca="false">H7</f>
        <v>0</v>
      </c>
      <c r="AM7" s="22" t="n">
        <f aca="false">I7</f>
        <v>0</v>
      </c>
      <c r="AN7" s="22" t="n">
        <f aca="false">J7</f>
        <v>0</v>
      </c>
      <c r="AO7" s="22" t="n">
        <f aca="false">K7</f>
        <v>0</v>
      </c>
      <c r="AP7" s="22" t="n">
        <f aca="false">L7</f>
        <v>0</v>
      </c>
      <c r="AW7" s="221"/>
      <c r="AX7" s="22"/>
      <c r="AY7" s="22"/>
      <c r="AZ7" s="22"/>
      <c r="BA7" s="22"/>
      <c r="BB7" s="22"/>
      <c r="BC7" s="22" t="n">
        <f aca="false">(+S7*0.75)/2</f>
        <v>227.46975</v>
      </c>
      <c r="BD7" s="22" t="n">
        <f aca="false">(+S7*0.75)/2</f>
        <v>227.46975</v>
      </c>
      <c r="BE7" s="22" t="n">
        <f aca="false">+S7*0.25</f>
        <v>151.6465</v>
      </c>
      <c r="BF7" s="22"/>
      <c r="BG7" s="22"/>
      <c r="BH7" s="22"/>
      <c r="BI7" s="0" t="s">
        <v>366</v>
      </c>
    </row>
    <row r="8" customFormat="false" ht="12.75" hidden="false" customHeight="false" outlineLevel="0" collapsed="false">
      <c r="A8" s="0" t="s">
        <v>371</v>
      </c>
      <c r="B8" s="0" t="s">
        <v>364</v>
      </c>
      <c r="C8" s="0" t="n">
        <v>100088</v>
      </c>
      <c r="D8" s="22" t="n">
        <v>704</v>
      </c>
      <c r="E8" s="22"/>
      <c r="F8" s="22" t="s">
        <v>365</v>
      </c>
      <c r="G8" s="22"/>
      <c r="H8" s="22"/>
      <c r="I8" s="22"/>
      <c r="J8" s="22"/>
      <c r="K8" s="22"/>
      <c r="L8" s="22"/>
      <c r="M8" s="22"/>
      <c r="N8" s="22"/>
      <c r="O8" s="22"/>
      <c r="P8" s="22"/>
      <c r="Q8" s="22"/>
      <c r="R8" s="22"/>
      <c r="S8" s="22" t="n">
        <v>415.065</v>
      </c>
      <c r="T8" s="22"/>
      <c r="U8" s="22"/>
      <c r="V8" s="22"/>
      <c r="W8" s="22" t="n">
        <v>288.435</v>
      </c>
      <c r="X8" s="22"/>
      <c r="Y8" s="22"/>
      <c r="Z8" s="22"/>
      <c r="AA8" s="22"/>
      <c r="AB8" s="22"/>
      <c r="AC8" s="22"/>
      <c r="AD8" s="22"/>
      <c r="AE8" s="22"/>
      <c r="AF8" s="22"/>
      <c r="AG8" s="22"/>
      <c r="AH8" s="22"/>
      <c r="AI8" s="22" t="n">
        <f aca="false">SUM(H8:AH8)</f>
        <v>703.5</v>
      </c>
      <c r="AJ8" s="22" t="n">
        <f aca="false">D8-AI8</f>
        <v>0.5</v>
      </c>
      <c r="AK8" s="215"/>
      <c r="AL8" s="22" t="n">
        <f aca="false">H8</f>
        <v>0</v>
      </c>
      <c r="AM8" s="22" t="n">
        <f aca="false">I8</f>
        <v>0</v>
      </c>
      <c r="AN8" s="22" t="n">
        <f aca="false">J8</f>
        <v>0</v>
      </c>
      <c r="AO8" s="22" t="n">
        <f aca="false">K8</f>
        <v>0</v>
      </c>
      <c r="AP8" s="22" t="n">
        <f aca="false">L8</f>
        <v>0</v>
      </c>
      <c r="AW8" s="221"/>
      <c r="AX8" s="22"/>
      <c r="AY8" s="22"/>
      <c r="AZ8" s="22"/>
      <c r="BA8" s="22"/>
      <c r="BB8" s="22"/>
      <c r="BC8" s="22"/>
      <c r="BD8" s="22"/>
      <c r="BE8" s="22"/>
      <c r="BF8" s="22" t="n">
        <f aca="false">+S8*0.75</f>
        <v>311.29875</v>
      </c>
      <c r="BG8" s="22" t="n">
        <f aca="false">+S8*0.25</f>
        <v>103.76625</v>
      </c>
      <c r="BH8" s="22"/>
      <c r="BI8" s="0" t="s">
        <v>366</v>
      </c>
    </row>
    <row r="9" customFormat="false" ht="12.75" hidden="false" customHeight="false" outlineLevel="0" collapsed="false">
      <c r="A9" s="0" t="s">
        <v>372</v>
      </c>
      <c r="B9" s="0" t="s">
        <v>364</v>
      </c>
      <c r="C9" s="0" t="n">
        <v>100100</v>
      </c>
      <c r="D9" s="22" t="n">
        <v>503</v>
      </c>
      <c r="E9" s="22"/>
      <c r="F9" s="22" t="s">
        <v>365</v>
      </c>
      <c r="G9" s="22"/>
      <c r="H9" s="22"/>
      <c r="I9" s="22"/>
      <c r="J9" s="22"/>
      <c r="K9" s="22"/>
      <c r="L9" s="22"/>
      <c r="M9" s="22"/>
      <c r="N9" s="22"/>
      <c r="O9" s="22"/>
      <c r="P9" s="22"/>
      <c r="Q9" s="22"/>
      <c r="R9" s="22"/>
      <c r="S9" s="22" t="n">
        <v>503.099</v>
      </c>
      <c r="T9" s="22"/>
      <c r="U9" s="22"/>
      <c r="V9" s="22"/>
      <c r="W9" s="22"/>
      <c r="X9" s="22"/>
      <c r="Y9" s="22"/>
      <c r="Z9" s="22"/>
      <c r="AA9" s="22"/>
      <c r="AB9" s="22"/>
      <c r="AC9" s="22"/>
      <c r="AD9" s="22"/>
      <c r="AE9" s="22"/>
      <c r="AF9" s="22"/>
      <c r="AG9" s="22"/>
      <c r="AH9" s="22"/>
      <c r="AI9" s="22" t="n">
        <f aca="false">SUM(H9:AH9)</f>
        <v>503.099</v>
      </c>
      <c r="AJ9" s="22" t="n">
        <f aca="false">D9-AI9</f>
        <v>-0.0989999999999895</v>
      </c>
      <c r="AK9" s="215"/>
      <c r="AL9" s="22" t="n">
        <f aca="false">H9</f>
        <v>0</v>
      </c>
      <c r="AM9" s="22" t="n">
        <f aca="false">I9</f>
        <v>0</v>
      </c>
      <c r="AN9" s="22" t="n">
        <f aca="false">J9</f>
        <v>0</v>
      </c>
      <c r="AO9" s="22" t="n">
        <f aca="false">K9</f>
        <v>0</v>
      </c>
      <c r="AP9" s="22" t="n">
        <f aca="false">L9</f>
        <v>0</v>
      </c>
      <c r="AW9" s="221"/>
      <c r="AX9" s="22" t="n">
        <v>503</v>
      </c>
      <c r="AY9" s="22"/>
      <c r="AZ9" s="22"/>
      <c r="BA9" s="22"/>
      <c r="BB9" s="22"/>
      <c r="BC9" s="22"/>
      <c r="BD9" s="22"/>
      <c r="BE9" s="22"/>
      <c r="BF9" s="22"/>
      <c r="BG9" s="22"/>
      <c r="BH9" s="22"/>
      <c r="BI9" s="0" t="s">
        <v>373</v>
      </c>
    </row>
    <row r="10" customFormat="false" ht="12.75" hidden="false" customHeight="false" outlineLevel="0" collapsed="false">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15"/>
      <c r="AL10" s="22"/>
      <c r="AM10" s="22"/>
      <c r="AN10" s="22"/>
      <c r="AO10" s="22"/>
      <c r="AP10" s="22"/>
      <c r="AW10" s="221"/>
      <c r="AX10" s="22"/>
      <c r="AY10" s="22"/>
      <c r="AZ10" s="22"/>
      <c r="BA10" s="22"/>
      <c r="BB10" s="22"/>
      <c r="BC10" s="22"/>
      <c r="BD10" s="22"/>
      <c r="BE10" s="22"/>
      <c r="BF10" s="22"/>
      <c r="BG10" s="22"/>
      <c r="BH10" s="22"/>
    </row>
    <row r="11" customFormat="false" ht="12.75" hidden="false" customHeight="false" outlineLevel="0" collapsed="false">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15"/>
      <c r="AL11" s="22"/>
      <c r="AM11" s="22"/>
      <c r="AN11" s="22"/>
      <c r="AO11" s="22"/>
      <c r="AP11" s="22"/>
      <c r="AW11" s="221"/>
      <c r="AX11" s="22"/>
      <c r="AY11" s="22"/>
      <c r="AZ11" s="22"/>
      <c r="BA11" s="22"/>
      <c r="BB11" s="22"/>
      <c r="BC11" s="22"/>
      <c r="BD11" s="22"/>
      <c r="BE11" s="22"/>
      <c r="BF11" s="22"/>
      <c r="BG11" s="22"/>
      <c r="BH11" s="22"/>
    </row>
    <row r="12" customFormat="false" ht="12.75" hidden="false" customHeight="false" outlineLevel="0" collapsed="false">
      <c r="A12" s="0" t="s">
        <v>374</v>
      </c>
      <c r="B12" s="0" t="s">
        <v>364</v>
      </c>
      <c r="C12" s="0" t="n">
        <v>100108</v>
      </c>
      <c r="D12" s="22" t="n">
        <v>1131</v>
      </c>
      <c r="E12" s="22"/>
      <c r="F12" s="22" t="s">
        <v>365</v>
      </c>
      <c r="G12" s="22"/>
      <c r="H12" s="22"/>
      <c r="I12" s="22"/>
      <c r="J12" s="22"/>
      <c r="K12" s="22"/>
      <c r="L12" s="22"/>
      <c r="M12" s="22"/>
      <c r="N12" s="22"/>
      <c r="O12" s="22"/>
      <c r="P12" s="22"/>
      <c r="Q12" s="22"/>
      <c r="R12" s="22"/>
      <c r="S12" s="22" t="n">
        <v>666.995</v>
      </c>
      <c r="T12" s="22"/>
      <c r="U12" s="22"/>
      <c r="V12" s="22"/>
      <c r="W12" s="22" t="n">
        <v>463.505</v>
      </c>
      <c r="X12" s="22"/>
      <c r="Y12" s="22"/>
      <c r="Z12" s="22"/>
      <c r="AA12" s="22"/>
      <c r="AB12" s="22"/>
      <c r="AC12" s="22"/>
      <c r="AD12" s="22"/>
      <c r="AE12" s="22"/>
      <c r="AF12" s="22"/>
      <c r="AG12" s="22"/>
      <c r="AH12" s="22"/>
      <c r="AI12" s="22" t="n">
        <f aca="false">SUM(H12:AH12)</f>
        <v>1130.5</v>
      </c>
      <c r="AJ12" s="22" t="n">
        <f aca="false">D12-AI12</f>
        <v>0.5</v>
      </c>
      <c r="AK12" s="215"/>
      <c r="AL12" s="22" t="n">
        <f aca="false">H12</f>
        <v>0</v>
      </c>
      <c r="AM12" s="22" t="n">
        <f aca="false">I12</f>
        <v>0</v>
      </c>
      <c r="AN12" s="22" t="n">
        <f aca="false">J12</f>
        <v>0</v>
      </c>
      <c r="AO12" s="22" t="n">
        <f aca="false">K12</f>
        <v>0</v>
      </c>
      <c r="AP12" s="22" t="n">
        <f aca="false">L12</f>
        <v>0</v>
      </c>
      <c r="AW12" s="221" t="n">
        <f aca="false">+$S$12/11</f>
        <v>60.6359090909091</v>
      </c>
      <c r="AX12" s="22" t="n">
        <f aca="false">+$S$12/11</f>
        <v>60.6359090909091</v>
      </c>
      <c r="AY12" s="22" t="n">
        <f aca="false">+$S$12/11</f>
        <v>60.6359090909091</v>
      </c>
      <c r="AZ12" s="22" t="n">
        <f aca="false">+$S$12/11</f>
        <v>60.6359090909091</v>
      </c>
      <c r="BA12" s="22" t="n">
        <f aca="false">+$S$12/11</f>
        <v>60.6359090909091</v>
      </c>
      <c r="BB12" s="22" t="n">
        <f aca="false">+$S$12/11</f>
        <v>60.6359090909091</v>
      </c>
      <c r="BC12" s="22" t="n">
        <f aca="false">+$S$12/11</f>
        <v>60.6359090909091</v>
      </c>
      <c r="BD12" s="22" t="n">
        <f aca="false">+$S$12/11</f>
        <v>60.6359090909091</v>
      </c>
      <c r="BE12" s="22" t="n">
        <f aca="false">+$S$12/11</f>
        <v>60.6359090909091</v>
      </c>
      <c r="BF12" s="22" t="n">
        <f aca="false">+$S$12/11</f>
        <v>60.6359090909091</v>
      </c>
      <c r="BG12" s="22" t="n">
        <f aca="false">+$S$12/11</f>
        <v>60.6359090909091</v>
      </c>
      <c r="BH12" s="22"/>
      <c r="BI12" s="0" t="s">
        <v>375</v>
      </c>
    </row>
    <row r="13" customFormat="false" ht="12.75" hidden="false" customHeight="false" outlineLevel="0" collapsed="false">
      <c r="A13" s="0" t="s">
        <v>376</v>
      </c>
      <c r="B13" s="0" t="s">
        <v>364</v>
      </c>
      <c r="C13" s="0" t="n">
        <v>103246</v>
      </c>
      <c r="D13" s="22" t="n">
        <v>292</v>
      </c>
      <c r="E13" s="22"/>
      <c r="F13" s="22" t="s">
        <v>365</v>
      </c>
      <c r="G13" s="22"/>
      <c r="H13" s="22"/>
      <c r="I13" s="22"/>
      <c r="J13" s="22"/>
      <c r="K13" s="22"/>
      <c r="L13" s="22"/>
      <c r="M13" s="22"/>
      <c r="N13" s="22"/>
      <c r="O13" s="22"/>
      <c r="P13" s="22"/>
      <c r="Q13" s="22"/>
      <c r="R13" s="22"/>
      <c r="S13" s="22" t="n">
        <v>172.28</v>
      </c>
      <c r="T13" s="22"/>
      <c r="U13" s="22"/>
      <c r="V13" s="22"/>
      <c r="W13" s="22" t="n">
        <v>119.72</v>
      </c>
      <c r="X13" s="22"/>
      <c r="Y13" s="22"/>
      <c r="Z13" s="22"/>
      <c r="AA13" s="22"/>
      <c r="AB13" s="22"/>
      <c r="AC13" s="22"/>
      <c r="AD13" s="22"/>
      <c r="AE13" s="22"/>
      <c r="AF13" s="22"/>
      <c r="AG13" s="22"/>
      <c r="AH13" s="22"/>
      <c r="AI13" s="22" t="n">
        <f aca="false">SUM(H13:AH13)</f>
        <v>292</v>
      </c>
      <c r="AJ13" s="22" t="n">
        <f aca="false">D13-AI13</f>
        <v>0</v>
      </c>
      <c r="AK13" s="215"/>
      <c r="AL13" s="22" t="n">
        <f aca="false">H13</f>
        <v>0</v>
      </c>
      <c r="AM13" s="22" t="n">
        <f aca="false">I13</f>
        <v>0</v>
      </c>
      <c r="AN13" s="22" t="n">
        <f aca="false">J13</f>
        <v>0</v>
      </c>
      <c r="AO13" s="22" t="n">
        <f aca="false">K13</f>
        <v>0</v>
      </c>
      <c r="AP13" s="22" t="n">
        <f aca="false">L13</f>
        <v>0</v>
      </c>
      <c r="AW13" s="221" t="n">
        <f aca="false">+$S$13/11</f>
        <v>15.6618181818182</v>
      </c>
      <c r="AX13" s="22" t="n">
        <f aca="false">+$S$13/11</f>
        <v>15.6618181818182</v>
      </c>
      <c r="AY13" s="22" t="n">
        <f aca="false">+$S$13/11</f>
        <v>15.6618181818182</v>
      </c>
      <c r="AZ13" s="22" t="n">
        <f aca="false">+$S$13/11</f>
        <v>15.6618181818182</v>
      </c>
      <c r="BA13" s="22" t="n">
        <f aca="false">+$S$13/11</f>
        <v>15.6618181818182</v>
      </c>
      <c r="BB13" s="22" t="n">
        <f aca="false">+$S$13/11</f>
        <v>15.6618181818182</v>
      </c>
      <c r="BC13" s="22" t="n">
        <f aca="false">+$S$13/11</f>
        <v>15.6618181818182</v>
      </c>
      <c r="BD13" s="22" t="n">
        <f aca="false">+$S$13/11</f>
        <v>15.6618181818182</v>
      </c>
      <c r="BE13" s="22" t="n">
        <f aca="false">+$S$13/11</f>
        <v>15.6618181818182</v>
      </c>
      <c r="BF13" s="22" t="n">
        <f aca="false">+$S$13/11</f>
        <v>15.6618181818182</v>
      </c>
      <c r="BG13" s="22" t="n">
        <f aca="false">+$S$13/11</f>
        <v>15.6618181818182</v>
      </c>
      <c r="BH13" s="22"/>
      <c r="BI13" s="0" t="s">
        <v>375</v>
      </c>
    </row>
    <row r="14" customFormat="false" ht="12.75" hidden="false" customHeight="false" outlineLevel="0" collapsed="false">
      <c r="A14" s="0" t="s">
        <v>377</v>
      </c>
      <c r="B14" s="0" t="s">
        <v>364</v>
      </c>
      <c r="C14" s="0" t="n">
        <v>103885</v>
      </c>
      <c r="D14" s="22" t="n">
        <v>468</v>
      </c>
      <c r="E14" s="22"/>
      <c r="F14" s="22" t="s">
        <v>365</v>
      </c>
      <c r="G14" s="22"/>
      <c r="H14" s="22"/>
      <c r="I14" s="22"/>
      <c r="J14" s="22"/>
      <c r="K14" s="22"/>
      <c r="L14" s="22"/>
      <c r="M14" s="22"/>
      <c r="N14" s="22"/>
      <c r="O14" s="22"/>
      <c r="P14" s="22"/>
      <c r="Q14" s="22"/>
      <c r="R14" s="22"/>
      <c r="S14" s="22" t="n">
        <v>276.12</v>
      </c>
      <c r="T14" s="22"/>
      <c r="U14" s="22"/>
      <c r="V14" s="22"/>
      <c r="W14" s="22" t="n">
        <v>191.88</v>
      </c>
      <c r="X14" s="22"/>
      <c r="Y14" s="22"/>
      <c r="Z14" s="22"/>
      <c r="AA14" s="22"/>
      <c r="AB14" s="22"/>
      <c r="AC14" s="22"/>
      <c r="AD14" s="22"/>
      <c r="AE14" s="22"/>
      <c r="AF14" s="22"/>
      <c r="AG14" s="22"/>
      <c r="AH14" s="22"/>
      <c r="AI14" s="22" t="n">
        <f aca="false">SUM(H14:AH14)</f>
        <v>468</v>
      </c>
      <c r="AJ14" s="22" t="n">
        <f aca="false">D14-AI14</f>
        <v>0</v>
      </c>
      <c r="AK14" s="215"/>
      <c r="AL14" s="22" t="n">
        <f aca="false">H14</f>
        <v>0</v>
      </c>
      <c r="AM14" s="22" t="n">
        <f aca="false">I14</f>
        <v>0</v>
      </c>
      <c r="AN14" s="22" t="n">
        <f aca="false">J14</f>
        <v>0</v>
      </c>
      <c r="AO14" s="22" t="n">
        <f aca="false">K14</f>
        <v>0</v>
      </c>
      <c r="AP14" s="22" t="n">
        <f aca="false">L14</f>
        <v>0</v>
      </c>
      <c r="AW14" s="221" t="n">
        <f aca="false">+$S$14/11</f>
        <v>25.1018181818182</v>
      </c>
      <c r="AX14" s="22" t="n">
        <f aca="false">+$S$14/11</f>
        <v>25.1018181818182</v>
      </c>
      <c r="AY14" s="22" t="n">
        <f aca="false">+$S$14/11</f>
        <v>25.1018181818182</v>
      </c>
      <c r="AZ14" s="22" t="n">
        <f aca="false">+$S$14/11</f>
        <v>25.1018181818182</v>
      </c>
      <c r="BA14" s="22" t="n">
        <f aca="false">+$S$14/11</f>
        <v>25.1018181818182</v>
      </c>
      <c r="BB14" s="22" t="n">
        <f aca="false">+$S$14/11</f>
        <v>25.1018181818182</v>
      </c>
      <c r="BC14" s="22" t="n">
        <f aca="false">+$S$14/11</f>
        <v>25.1018181818182</v>
      </c>
      <c r="BD14" s="22" t="n">
        <f aca="false">+$S$14/11</f>
        <v>25.1018181818182</v>
      </c>
      <c r="BE14" s="22" t="n">
        <f aca="false">+$S$14/11</f>
        <v>25.1018181818182</v>
      </c>
      <c r="BF14" s="22" t="n">
        <f aca="false">+$S$14/11</f>
        <v>25.1018181818182</v>
      </c>
      <c r="BG14" s="22" t="n">
        <f aca="false">+$S$14/11</f>
        <v>25.1018181818182</v>
      </c>
      <c r="BH14" s="22"/>
      <c r="BI14" s="0" t="s">
        <v>375</v>
      </c>
    </row>
    <row r="15" customFormat="false" ht="12.75" hidden="false" customHeight="false" outlineLevel="0" collapsed="false">
      <c r="A15" s="0" t="s">
        <v>378</v>
      </c>
      <c r="B15" s="0" t="s">
        <v>379</v>
      </c>
      <c r="C15" s="0" t="n">
        <v>100042</v>
      </c>
      <c r="D15" s="22" t="n">
        <v>3434</v>
      </c>
      <c r="E15" s="22"/>
      <c r="F15" s="22" t="s">
        <v>365</v>
      </c>
      <c r="G15" s="22"/>
      <c r="H15" s="22"/>
      <c r="I15" s="22"/>
      <c r="J15" s="22"/>
      <c r="K15" s="22"/>
      <c r="L15" s="22"/>
      <c r="M15" s="22"/>
      <c r="N15" s="22"/>
      <c r="O15" s="22"/>
      <c r="P15" s="22"/>
      <c r="Q15" s="22"/>
      <c r="R15" s="22"/>
      <c r="S15" s="22" t="n">
        <v>2026.296</v>
      </c>
      <c r="T15" s="22"/>
      <c r="U15" s="22"/>
      <c r="V15" s="22"/>
      <c r="W15" s="22"/>
      <c r="X15" s="22"/>
      <c r="Y15" s="22"/>
      <c r="Z15" s="22"/>
      <c r="AA15" s="22"/>
      <c r="AB15" s="22"/>
      <c r="AC15" s="22"/>
      <c r="AD15" s="22"/>
      <c r="AE15" s="22"/>
      <c r="AF15" s="22"/>
      <c r="AG15" s="22"/>
      <c r="AH15" s="22"/>
      <c r="AI15" s="22"/>
      <c r="AJ15" s="22"/>
      <c r="AK15" s="215"/>
      <c r="AL15" s="22"/>
      <c r="AM15" s="22"/>
      <c r="AN15" s="22"/>
      <c r="AO15" s="22"/>
      <c r="AP15" s="22"/>
      <c r="AW15" s="221" t="n">
        <f aca="false">+$S$15/11</f>
        <v>184.208727272727</v>
      </c>
      <c r="AX15" s="22" t="n">
        <f aca="false">+$S$15/11</f>
        <v>184.208727272727</v>
      </c>
      <c r="AY15" s="22" t="n">
        <f aca="false">+$S$15/11</f>
        <v>184.208727272727</v>
      </c>
      <c r="AZ15" s="22" t="n">
        <f aca="false">+$S$15/11</f>
        <v>184.208727272727</v>
      </c>
      <c r="BA15" s="22" t="n">
        <f aca="false">+$S$15/11</f>
        <v>184.208727272727</v>
      </c>
      <c r="BB15" s="22" t="n">
        <f aca="false">+$S$15/11</f>
        <v>184.208727272727</v>
      </c>
      <c r="BC15" s="22" t="n">
        <f aca="false">+$S$15/11</f>
        <v>184.208727272727</v>
      </c>
      <c r="BD15" s="22" t="n">
        <f aca="false">+$S$15/11</f>
        <v>184.208727272727</v>
      </c>
      <c r="BE15" s="22" t="n">
        <f aca="false">+$S$15/11</f>
        <v>184.208727272727</v>
      </c>
      <c r="BF15" s="22" t="n">
        <f aca="false">+$S$15/11</f>
        <v>184.208727272727</v>
      </c>
      <c r="BG15" s="22" t="n">
        <f aca="false">+$S$15/11</f>
        <v>184.208727272727</v>
      </c>
      <c r="BH15" s="22"/>
      <c r="BI15" s="0" t="s">
        <v>375</v>
      </c>
    </row>
    <row r="16" customFormat="false" ht="12.75" hidden="false" customHeight="false" outlineLevel="0" collapsed="false">
      <c r="A16" s="0" t="s">
        <v>380</v>
      </c>
      <c r="B16" s="0" t="s">
        <v>364</v>
      </c>
      <c r="C16" s="0" t="n">
        <v>100062</v>
      </c>
      <c r="D16" s="22" t="n">
        <v>22138</v>
      </c>
      <c r="E16" s="22"/>
      <c r="F16" s="22" t="s">
        <v>365</v>
      </c>
      <c r="G16" s="22"/>
      <c r="H16" s="22"/>
      <c r="I16" s="22"/>
      <c r="J16" s="22"/>
      <c r="K16" s="22"/>
      <c r="L16" s="22"/>
      <c r="M16" s="22"/>
      <c r="N16" s="22"/>
      <c r="O16" s="22"/>
      <c r="P16" s="22"/>
      <c r="Q16" s="22"/>
      <c r="R16" s="22"/>
      <c r="S16" s="23" t="n">
        <v>7864.713</v>
      </c>
      <c r="T16" s="22"/>
      <c r="U16" s="22"/>
      <c r="V16" s="22"/>
      <c r="W16" s="22"/>
      <c r="X16" s="22"/>
      <c r="Y16" s="22"/>
      <c r="Z16" s="22"/>
      <c r="AA16" s="22"/>
      <c r="AB16" s="22"/>
      <c r="AC16" s="22"/>
      <c r="AD16" s="22"/>
      <c r="AE16" s="22"/>
      <c r="AF16" s="22"/>
      <c r="AG16" s="22"/>
      <c r="AH16" s="22"/>
      <c r="AI16" s="22"/>
      <c r="AJ16" s="22"/>
      <c r="AK16" s="215"/>
      <c r="AL16" s="22"/>
      <c r="AM16" s="22"/>
      <c r="AN16" s="22"/>
      <c r="AO16" s="22"/>
      <c r="AP16" s="22"/>
      <c r="AW16" s="221" t="n">
        <f aca="false">+$S$16/11</f>
        <v>714.973909090909</v>
      </c>
      <c r="AX16" s="22" t="n">
        <f aca="false">+$S$16/11</f>
        <v>714.973909090909</v>
      </c>
      <c r="AY16" s="22" t="n">
        <f aca="false">+$S$16/11</f>
        <v>714.973909090909</v>
      </c>
      <c r="AZ16" s="22" t="n">
        <f aca="false">+$S$16/11</f>
        <v>714.973909090909</v>
      </c>
      <c r="BA16" s="22" t="n">
        <f aca="false">+$S$16/11</f>
        <v>714.973909090909</v>
      </c>
      <c r="BB16" s="22" t="n">
        <f aca="false">+$S$16/11</f>
        <v>714.973909090909</v>
      </c>
      <c r="BC16" s="22" t="n">
        <f aca="false">+$S$16/11</f>
        <v>714.973909090909</v>
      </c>
      <c r="BD16" s="22" t="n">
        <f aca="false">+$S$16/11</f>
        <v>714.973909090909</v>
      </c>
      <c r="BE16" s="22" t="n">
        <f aca="false">+$S$16/11</f>
        <v>714.973909090909</v>
      </c>
      <c r="BF16" s="22" t="n">
        <f aca="false">+$S$16/11</f>
        <v>714.973909090909</v>
      </c>
      <c r="BG16" s="22" t="n">
        <f aca="false">+$S$16/11</f>
        <v>714.973909090909</v>
      </c>
      <c r="BH16" s="22"/>
      <c r="BI16" s="0" t="s">
        <v>375</v>
      </c>
    </row>
    <row r="17" customFormat="false" ht="12.75" hidden="false" customHeight="false" outlineLevel="0" collapsed="false">
      <c r="D17" s="22"/>
      <c r="E17" s="22"/>
      <c r="F17" s="22"/>
      <c r="G17" s="22"/>
      <c r="H17" s="22"/>
      <c r="I17" s="22"/>
      <c r="J17" s="22"/>
      <c r="K17" s="22"/>
      <c r="L17" s="22"/>
      <c r="M17" s="22"/>
      <c r="N17" s="22"/>
      <c r="O17" s="22"/>
      <c r="P17" s="22"/>
      <c r="Q17" s="22"/>
      <c r="R17" s="22"/>
      <c r="S17" s="22" t="n">
        <f aca="false">SUM(S12:S16)</f>
        <v>11006.404</v>
      </c>
      <c r="T17" s="22"/>
      <c r="U17" s="22"/>
      <c r="V17" s="22"/>
      <c r="W17" s="22"/>
      <c r="X17" s="22"/>
      <c r="Y17" s="22"/>
      <c r="Z17" s="22"/>
      <c r="AA17" s="22"/>
      <c r="AB17" s="22"/>
      <c r="AC17" s="22"/>
      <c r="AD17" s="22"/>
      <c r="AE17" s="22"/>
      <c r="AF17" s="22"/>
      <c r="AG17" s="22"/>
      <c r="AH17" s="22"/>
      <c r="AI17" s="22"/>
      <c r="AJ17" s="22"/>
      <c r="AK17" s="215"/>
      <c r="AL17" s="22"/>
      <c r="AM17" s="22"/>
      <c r="AN17" s="22"/>
      <c r="AO17" s="22"/>
      <c r="AP17" s="22"/>
      <c r="AW17" s="220"/>
    </row>
    <row r="18" customFormat="false" ht="13.5" hidden="false" customHeight="false" outlineLevel="0" collapsed="false">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15"/>
      <c r="AL18" s="22"/>
      <c r="AM18" s="22"/>
      <c r="AN18" s="22"/>
      <c r="AO18" s="22"/>
      <c r="AP18" s="22"/>
      <c r="AW18" s="220"/>
    </row>
    <row r="19" customFormat="false" ht="13.5" hidden="false" customHeight="false" outlineLevel="0" collapsed="false">
      <c r="A19" s="222" t="s">
        <v>381</v>
      </c>
      <c r="B19" s="222"/>
      <c r="C19" s="222"/>
      <c r="D19" s="223" t="n">
        <f aca="false">SUM(D2:D14)</f>
        <v>6321</v>
      </c>
      <c r="E19" s="223"/>
      <c r="F19" s="223"/>
      <c r="G19" s="223"/>
      <c r="H19" s="223" t="n">
        <f aca="false">SUM(H2:H14)</f>
        <v>0</v>
      </c>
      <c r="I19" s="223" t="n">
        <f aca="false">SUM(I2:I14)</f>
        <v>0</v>
      </c>
      <c r="J19" s="223" t="n">
        <f aca="false">SUM(J2:J14)</f>
        <v>0</v>
      </c>
      <c r="K19" s="223" t="n">
        <f aca="false">SUM(K2:K14)</f>
        <v>0</v>
      </c>
      <c r="L19" s="223" t="n">
        <f aca="false">SUM(L2:L14)</f>
        <v>0</v>
      </c>
      <c r="M19" s="223" t="n">
        <f aca="false">SUM(M2:M14)</f>
        <v>0</v>
      </c>
      <c r="N19" s="223" t="n">
        <f aca="false">SUM(N2:N14)</f>
        <v>0</v>
      </c>
      <c r="O19" s="223" t="n">
        <f aca="false">SUM(O2:O14)</f>
        <v>0</v>
      </c>
      <c r="P19" s="223" t="n">
        <f aca="false">SUM(P2:P14)</f>
        <v>0</v>
      </c>
      <c r="Q19" s="223" t="n">
        <f aca="false">SUM(Q2:Q14)</f>
        <v>0</v>
      </c>
      <c r="R19" s="223" t="n">
        <f aca="false">SUM(R2:R14)</f>
        <v>0</v>
      </c>
      <c r="S19" s="223" t="n">
        <f aca="false">SUM(S4:S16)</f>
        <v>14300</v>
      </c>
      <c r="T19" s="223" t="n">
        <f aca="false">SUM(T2:T14)</f>
        <v>100</v>
      </c>
      <c r="U19" s="223" t="n">
        <f aca="false">SUM(U2:U14)</f>
        <v>1026.65</v>
      </c>
      <c r="V19" s="223" t="n">
        <f aca="false">SUM(V2:V14)</f>
        <v>1700</v>
      </c>
      <c r="W19" s="223" t="n">
        <f aca="false">SUM(W2:W14)</f>
        <v>8900</v>
      </c>
      <c r="X19" s="223" t="n">
        <f aca="false">SUM(X2:X14)</f>
        <v>0</v>
      </c>
      <c r="Y19" s="223" t="n">
        <f aca="false">SUM(Y2:Y14)</f>
        <v>1364.06</v>
      </c>
      <c r="Z19" s="223" t="n">
        <f aca="false">SUM(Z2:Z14)</f>
        <v>826.65</v>
      </c>
      <c r="AA19" s="223" t="n">
        <f aca="false">SUM(AA2:AA14)</f>
        <v>900</v>
      </c>
      <c r="AB19" s="223" t="n">
        <f aca="false">SUM(AB2:AB14)</f>
        <v>0</v>
      </c>
      <c r="AC19" s="223" t="n">
        <f aca="false">SUM(AC2:AC14)</f>
        <v>0</v>
      </c>
      <c r="AD19" s="223" t="n">
        <f aca="false">SUM(AD2:AD14)</f>
        <v>0</v>
      </c>
      <c r="AE19" s="223" t="n">
        <f aca="false">SUM(AE2:AE14)</f>
        <v>0</v>
      </c>
      <c r="AF19" s="223" t="n">
        <f aca="false">SUM(AF2:AF14)</f>
        <v>0</v>
      </c>
      <c r="AG19" s="223" t="n">
        <f aca="false">SUM(AG2:AG14)</f>
        <v>0</v>
      </c>
      <c r="AH19" s="223" t="n">
        <f aca="false">SUM(AH2:AH14)</f>
        <v>0</v>
      </c>
      <c r="AI19" s="223" t="n">
        <f aca="false">SUM(AI2:AI14)</f>
        <v>19226.351</v>
      </c>
      <c r="AJ19" s="223" t="n">
        <f aca="false">SUM(AJ2:AJ14)</f>
        <v>12666.649</v>
      </c>
      <c r="AK19" s="224"/>
      <c r="AL19" s="223" t="n">
        <f aca="false">SUM(AL2:AL14)</f>
        <v>0</v>
      </c>
      <c r="AM19" s="223" t="n">
        <f aca="false">SUM(AM2:AM14)</f>
        <v>0</v>
      </c>
      <c r="AN19" s="223" t="n">
        <f aca="false">SUM(AN2:AN14)</f>
        <v>0</v>
      </c>
      <c r="AO19" s="223" t="n">
        <f aca="false">SUM(AO2:AO14)</f>
        <v>0</v>
      </c>
      <c r="AP19" s="223" t="n">
        <f aca="false">SUM(AP2:AP14)</f>
        <v>0</v>
      </c>
      <c r="AW19" s="225" t="n">
        <f aca="false">SUM(AW4:AW16)</f>
        <v>2155.58218181818</v>
      </c>
      <c r="AX19" s="226" t="n">
        <f aca="false">SUM(AX4:AX16)</f>
        <v>1503.58218181818</v>
      </c>
      <c r="AY19" s="226" t="n">
        <f aca="false">SUM(AY4:AY16)</f>
        <v>1054.69268181818</v>
      </c>
      <c r="AZ19" s="226" t="n">
        <f aca="false">SUM(AZ4:AZ16)</f>
        <v>1162.91368181818</v>
      </c>
      <c r="BA19" s="226" t="n">
        <f aca="false">SUM(BA4:BA16)</f>
        <v>1099.89393181818</v>
      </c>
      <c r="BB19" s="226" t="n">
        <f aca="false">SUM(BB4:BB16)</f>
        <v>1298.51743181818</v>
      </c>
      <c r="BC19" s="226" t="n">
        <f aca="false">SUM(BC4:BC16)</f>
        <v>1228.05193181818</v>
      </c>
      <c r="BD19" s="226" t="n">
        <f aca="false">SUM(BD4:BD16)</f>
        <v>1228.05193181818</v>
      </c>
      <c r="BE19" s="226" t="n">
        <f aca="false">SUM(BE4:BE16)</f>
        <v>1152.22868181818</v>
      </c>
      <c r="BF19" s="226" t="n">
        <f aca="false">SUM(BF4:BF16)</f>
        <v>1311.88093181818</v>
      </c>
      <c r="BG19" s="226" t="n">
        <f aca="false">SUM(BG4:BG16)</f>
        <v>1104.34843181818</v>
      </c>
      <c r="BI19" s="22"/>
    </row>
  </sheetData>
  <printOptions headings="false" gridLines="false" gridLinesSet="true" horizontalCentered="false" verticalCentered="false"/>
  <pageMargins left="0.747916666666667" right="0"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1.28"/>
    <col collapsed="false" customWidth="true" hidden="false" outlineLevel="0" max="3" min="3" style="0" width="1.28"/>
    <col collapsed="false" customWidth="true" hidden="false" outlineLevel="0" max="4" min="4" style="0" width="11.42"/>
    <col collapsed="false" customWidth="true" hidden="false" outlineLevel="0" max="5" min="5" style="0" width="2.99"/>
    <col collapsed="false" customWidth="true" hidden="false" outlineLevel="0" max="6" min="6" style="0" width="21.99"/>
    <col collapsed="false" customWidth="true" hidden="false" outlineLevel="0" max="7" min="7" style="0" width="10.13"/>
    <col collapsed="false" customWidth="true" hidden="false" outlineLevel="0" max="8" min="8" style="0" width="15.99"/>
  </cols>
  <sheetData>
    <row r="1" customFormat="false" ht="15.75" hidden="false" customHeight="false" outlineLevel="0" collapsed="false">
      <c r="A1" s="45" t="s">
        <v>40</v>
      </c>
      <c r="B1" s="2"/>
      <c r="C1" s="2"/>
      <c r="G1" s="3"/>
      <c r="H1" s="4"/>
    </row>
    <row r="2" customFormat="false" ht="12.75" hidden="false" customHeight="false" outlineLevel="0" collapsed="false">
      <c r="A2" s="21" t="s">
        <v>21</v>
      </c>
    </row>
    <row r="6" customFormat="false" ht="12.75" hidden="false" customHeight="false" outlineLevel="0" collapsed="false">
      <c r="A6" s="37" t="s">
        <v>41</v>
      </c>
      <c r="F6" s="21" t="s">
        <v>382</v>
      </c>
      <c r="G6" s="47" t="s">
        <v>325</v>
      </c>
      <c r="H6" s="48"/>
      <c r="I6" s="48"/>
      <c r="J6" s="48"/>
    </row>
    <row r="7" customFormat="false" ht="12.75" hidden="false" customHeight="false" outlineLevel="0" collapsed="false">
      <c r="F7" s="0" t="s">
        <v>326</v>
      </c>
      <c r="G7" s="0" t="n">
        <v>85</v>
      </c>
    </row>
    <row r="8" customFormat="false" ht="12.75" hidden="false" customHeight="false" outlineLevel="0" collapsed="false">
      <c r="A8" s="0" t="s">
        <v>383</v>
      </c>
      <c r="F8" s="0" t="s">
        <v>327</v>
      </c>
      <c r="G8" s="0" t="n">
        <v>75</v>
      </c>
      <c r="H8" s="227"/>
      <c r="I8" s="227"/>
      <c r="J8" s="227"/>
    </row>
    <row r="9" customFormat="false" ht="12.75" hidden="false" customHeight="false" outlineLevel="0" collapsed="false">
      <c r="A9" s="0" t="s">
        <v>384</v>
      </c>
      <c r="B9" s="30"/>
      <c r="C9" s="30"/>
      <c r="D9" s="30"/>
      <c r="E9" s="30"/>
      <c r="F9" s="42" t="s">
        <v>328</v>
      </c>
      <c r="G9" s="209" t="n">
        <f aca="false">SUM(G7:G8)</f>
        <v>160</v>
      </c>
    </row>
    <row r="10" customFormat="false" ht="12.75" hidden="false" customHeight="false" outlineLevel="0" collapsed="false">
      <c r="F10" s="0" t="s">
        <v>329</v>
      </c>
      <c r="G10" s="209" t="n">
        <v>1370</v>
      </c>
    </row>
    <row r="11" customFormat="false" ht="12.75" hidden="false" customHeight="false" outlineLevel="0" collapsed="false">
      <c r="D11" s="217" t="s">
        <v>385</v>
      </c>
    </row>
    <row r="12" customFormat="false" ht="12.75" hidden="false" customHeight="false" outlineLevel="0" collapsed="false">
      <c r="A12" s="0" t="s">
        <v>386</v>
      </c>
      <c r="B12" s="9" t="n">
        <f aca="false">+D12*G$15</f>
        <v>4042.66760870265</v>
      </c>
      <c r="C12" s="9"/>
      <c r="D12" s="68" t="n">
        <f aca="false">111031/1657744*G12</f>
        <v>0.00782215112079503</v>
      </c>
      <c r="F12" s="21" t="s">
        <v>330</v>
      </c>
      <c r="G12" s="211" t="n">
        <f aca="false">+G9/G10</f>
        <v>0.116788321167883</v>
      </c>
    </row>
    <row r="13" customFormat="false" ht="12.75" hidden="false" customHeight="false" outlineLevel="0" collapsed="false">
      <c r="A13" s="0" t="s">
        <v>387</v>
      </c>
      <c r="B13" s="9" t="n">
        <f aca="false">+D13*G$15</f>
        <v>4126.62966889907</v>
      </c>
      <c r="C13" s="9"/>
      <c r="D13" s="68" t="n">
        <f aca="false">113337/1657744*G12</f>
        <v>0.00798460917741484</v>
      </c>
    </row>
    <row r="14" customFormat="false" ht="12.75" hidden="false" customHeight="false" outlineLevel="0" collapsed="false">
      <c r="A14" s="0" t="s">
        <v>388</v>
      </c>
      <c r="B14" s="9" t="n">
        <f aca="false">+D14*G$15</f>
        <v>4126.62966889907</v>
      </c>
      <c r="C14" s="9"/>
      <c r="D14" s="68" t="n">
        <f aca="false">113337/1657744*G12</f>
        <v>0.00798460917741484</v>
      </c>
      <c r="G14" s="47" t="s">
        <v>76</v>
      </c>
    </row>
    <row r="15" customFormat="false" ht="12.75" hidden="false" customHeight="false" outlineLevel="0" collapsed="false">
      <c r="A15" s="0" t="s">
        <v>389</v>
      </c>
      <c r="B15" s="9" t="n">
        <f aca="false">+D15*G$15</f>
        <v>4126.62966889907</v>
      </c>
      <c r="C15" s="9"/>
      <c r="D15" s="68" t="n">
        <f aca="false">113337/1657744*G12</f>
        <v>0.00798460917741484</v>
      </c>
      <c r="F15" s="21" t="s">
        <v>390</v>
      </c>
      <c r="G15" s="12" t="n">
        <v>516823</v>
      </c>
      <c r="H15" s="0" t="s">
        <v>391</v>
      </c>
    </row>
    <row r="16" customFormat="false" ht="12.75" hidden="false" customHeight="false" outlineLevel="0" collapsed="false">
      <c r="A16" s="0" t="s">
        <v>392</v>
      </c>
      <c r="B16" s="9" t="n">
        <f aca="false">+D16*G$15</f>
        <v>4126.66607915934</v>
      </c>
      <c r="C16" s="9"/>
      <c r="D16" s="68" t="n">
        <f aca="false">113338/1657744*G$12</f>
        <v>0.00798467962756948</v>
      </c>
      <c r="F16" s="0" t="s">
        <v>393</v>
      </c>
      <c r="G16" s="9" t="n">
        <f aca="false">+G15*G12</f>
        <v>60358.8905109489</v>
      </c>
    </row>
    <row r="17" customFormat="false" ht="12.75" hidden="false" customHeight="false" outlineLevel="0" collapsed="false">
      <c r="A17" s="0" t="s">
        <v>394</v>
      </c>
      <c r="B17" s="9" t="n">
        <f aca="false">+D17*G$15</f>
        <v>4126.66607915934</v>
      </c>
      <c r="C17" s="9"/>
      <c r="D17" s="68" t="n">
        <f aca="false">113338/1657744*G$12</f>
        <v>0.00798467962756948</v>
      </c>
    </row>
    <row r="18" customFormat="false" ht="12.75" hidden="false" customHeight="false" outlineLevel="0" collapsed="false">
      <c r="A18" s="0" t="s">
        <v>395</v>
      </c>
      <c r="B18" s="9" t="n">
        <f aca="false">+D18*G$15</f>
        <v>4126.66607915934</v>
      </c>
      <c r="C18" s="9"/>
      <c r="D18" s="68" t="n">
        <f aca="false">113338/1657744*G$12</f>
        <v>0.00798467962756948</v>
      </c>
    </row>
    <row r="19" customFormat="false" ht="12.75" hidden="false" customHeight="false" outlineLevel="0" collapsed="false">
      <c r="A19" s="0" t="s">
        <v>396</v>
      </c>
      <c r="B19" s="9" t="n">
        <f aca="false">+D19*G$15</f>
        <v>4126.66607915934</v>
      </c>
      <c r="C19" s="9"/>
      <c r="D19" s="68" t="n">
        <f aca="false">113338/1657744*G$12</f>
        <v>0.00798467962756948</v>
      </c>
    </row>
    <row r="20" customFormat="false" ht="12.75" hidden="false" customHeight="false" outlineLevel="0" collapsed="false">
      <c r="A20" s="0" t="s">
        <v>397</v>
      </c>
      <c r="B20" s="9" t="n">
        <f aca="false">+D20*G$15</f>
        <v>4126.70248941962</v>
      </c>
      <c r="C20" s="9"/>
      <c r="D20" s="68" t="n">
        <f aca="false">113339/1657744*G$12</f>
        <v>0.00798475007772413</v>
      </c>
      <c r="F20" s="44"/>
      <c r="G20" s="44"/>
      <c r="H20" s="44"/>
    </row>
    <row r="21" customFormat="false" ht="12.75" hidden="false" customHeight="false" outlineLevel="0" collapsed="false">
      <c r="A21" s="0" t="s">
        <v>398</v>
      </c>
      <c r="B21" s="9" t="n">
        <f aca="false">+D21*G$15</f>
        <v>7767.72851701791</v>
      </c>
      <c r="C21" s="9"/>
      <c r="D21" s="68" t="n">
        <f aca="false">213339/1657744*G$12</f>
        <v>0.0150297655425898</v>
      </c>
      <c r="E21" s="44"/>
    </row>
    <row r="22" customFormat="false" ht="12.75" hidden="false" customHeight="false" outlineLevel="0" collapsed="false">
      <c r="A22" s="0" t="s">
        <v>399</v>
      </c>
      <c r="B22" s="9" t="n">
        <f aca="false">+D22*G$15</f>
        <v>7767.72851701791</v>
      </c>
      <c r="C22" s="9"/>
      <c r="D22" s="68" t="n">
        <f aca="false">213339/1657744*G$12</f>
        <v>0.0150297655425898</v>
      </c>
    </row>
    <row r="23" customFormat="false" ht="12.75" hidden="false" customHeight="false" outlineLevel="0" collapsed="false">
      <c r="A23" s="0" t="s">
        <v>400</v>
      </c>
      <c r="B23" s="9" t="n">
        <f aca="false">+D23*G$15</f>
        <v>7767.72851701791</v>
      </c>
      <c r="C23" s="9"/>
      <c r="D23" s="68" t="n">
        <f aca="false">213339/1657744*G$12</f>
        <v>0.0150297655425898</v>
      </c>
    </row>
    <row r="24" customFormat="false" ht="13.5" hidden="false" customHeight="false" outlineLevel="0" collapsed="false">
      <c r="B24" s="9"/>
      <c r="C24" s="9"/>
    </row>
    <row r="25" customFormat="false" ht="13.5" hidden="false" customHeight="false" outlineLevel="0" collapsed="false">
      <c r="A25" s="167" t="s">
        <v>11</v>
      </c>
      <c r="B25" s="228" t="n">
        <f aca="false">SUM(B12:B24)</f>
        <v>60359.1089725106</v>
      </c>
      <c r="C25" s="12"/>
      <c r="D25" s="229" t="n">
        <f aca="false">SUM(D12:D24)</f>
        <v>0.116788743868811</v>
      </c>
    </row>
  </sheetData>
  <printOptions headings="false" gridLines="false" gridLinesSet="true" horizontalCentered="false" verticalCentered="false"/>
  <pageMargins left="0.747916666666667" right="0.5"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28"/>
    <col collapsed="false" customWidth="true" hidden="false" outlineLevel="0" max="13" min="2" style="0" width="10.13"/>
    <col collapsed="false" customWidth="true" hidden="false" outlineLevel="0" max="14" min="14" style="0" width="2.28"/>
    <col collapsed="false" customWidth="true" hidden="false" outlineLevel="0" max="15" min="15" style="0" width="11.85"/>
    <col collapsed="false" customWidth="true" hidden="false" outlineLevel="0" max="16" min="16" style="0" width="10.13"/>
  </cols>
  <sheetData>
    <row r="1" customFormat="false" ht="12.75" hidden="false" customHeight="false" outlineLevel="0" collapsed="false">
      <c r="A1" s="2"/>
      <c r="B1" s="2"/>
      <c r="M1" s="3"/>
      <c r="O1" s="4"/>
    </row>
    <row r="2" customFormat="false" ht="12.75" hidden="false" customHeight="false" outlineLevel="0" collapsed="false">
      <c r="A2" s="5" t="s">
        <v>9</v>
      </c>
      <c r="B2" s="5"/>
      <c r="C2" s="5"/>
      <c r="D2" s="5"/>
      <c r="E2" s="5"/>
      <c r="F2" s="5"/>
      <c r="G2" s="5"/>
      <c r="H2" s="5"/>
      <c r="I2" s="5"/>
      <c r="J2" s="5"/>
      <c r="K2" s="5"/>
      <c r="L2" s="5"/>
      <c r="M2" s="5"/>
      <c r="N2" s="5"/>
      <c r="O2" s="5"/>
    </row>
    <row r="3" customFormat="false" ht="12.75" hidden="false" customHeight="false" outlineLevel="0" collapsed="false">
      <c r="A3" s="5" t="s">
        <v>10</v>
      </c>
      <c r="B3" s="5"/>
      <c r="C3" s="5"/>
      <c r="D3" s="5"/>
      <c r="E3" s="5"/>
      <c r="F3" s="5"/>
      <c r="G3" s="5"/>
      <c r="H3" s="5"/>
      <c r="I3" s="5"/>
      <c r="J3" s="5"/>
      <c r="K3" s="5"/>
      <c r="L3" s="5"/>
      <c r="M3" s="5"/>
      <c r="N3" s="5"/>
      <c r="O3" s="5"/>
    </row>
    <row r="6" customFormat="false" ht="12.75" hidden="false" customHeight="false" outlineLevel="0" collapsed="false">
      <c r="A6" s="6"/>
      <c r="B6" s="7" t="n">
        <v>37257</v>
      </c>
      <c r="C6" s="7" t="n">
        <v>37288</v>
      </c>
      <c r="D6" s="7" t="n">
        <v>37316</v>
      </c>
      <c r="E6" s="7" t="n">
        <v>37347</v>
      </c>
      <c r="F6" s="7" t="n">
        <v>37377</v>
      </c>
      <c r="G6" s="7" t="n">
        <v>37408</v>
      </c>
      <c r="H6" s="7" t="n">
        <v>37438</v>
      </c>
      <c r="I6" s="7" t="n">
        <v>37469</v>
      </c>
      <c r="J6" s="7" t="n">
        <v>37500</v>
      </c>
      <c r="K6" s="7" t="n">
        <v>37530</v>
      </c>
      <c r="L6" s="7" t="n">
        <v>37561</v>
      </c>
      <c r="M6" s="7" t="n">
        <v>37591</v>
      </c>
      <c r="N6" s="6"/>
      <c r="O6" s="8" t="s">
        <v>11</v>
      </c>
      <c r="P6" s="6"/>
    </row>
    <row r="8" customFormat="false" ht="12.75" hidden="false" customHeight="false" outlineLevel="0" collapsed="false">
      <c r="A8" s="9" t="s">
        <v>12</v>
      </c>
      <c r="B8" s="9" t="n">
        <f aca="false">Tax!$C$6</f>
        <v>14440</v>
      </c>
      <c r="C8" s="9" t="n">
        <f aca="false">Tax!$C$6</f>
        <v>14440</v>
      </c>
      <c r="D8" s="9" t="n">
        <f aca="false">Tax!$C$6</f>
        <v>14440</v>
      </c>
      <c r="E8" s="9" t="n">
        <f aca="false">Tax!$C$6</f>
        <v>14440</v>
      </c>
      <c r="F8" s="9" t="n">
        <f aca="false">Tax!$C$6</f>
        <v>14440</v>
      </c>
      <c r="G8" s="9" t="n">
        <f aca="false">Tax!$C$6</f>
        <v>14440</v>
      </c>
      <c r="H8" s="9" t="n">
        <f aca="false">Tax!$C$6</f>
        <v>14440</v>
      </c>
      <c r="I8" s="9" t="n">
        <f aca="false">Tax!$C$6</f>
        <v>14440</v>
      </c>
      <c r="J8" s="9" t="n">
        <f aca="false">Tax!$C$6</f>
        <v>14440</v>
      </c>
      <c r="K8" s="9" t="n">
        <f aca="false">Tax!$C$6</f>
        <v>14440</v>
      </c>
      <c r="L8" s="9" t="n">
        <f aca="false">Tax!$C$6</f>
        <v>14440</v>
      </c>
      <c r="M8" s="9" t="n">
        <f aca="false">Tax!$C$6</f>
        <v>14440</v>
      </c>
      <c r="N8" s="9"/>
      <c r="O8" s="9" t="n">
        <f aca="false">SUM(B8:N8)</f>
        <v>173280</v>
      </c>
      <c r="P8" s="9"/>
    </row>
    <row r="9" customFormat="false" ht="12.75" hidden="false" customHeight="false" outlineLevel="0" collapsed="false">
      <c r="A9" s="9" t="s">
        <v>13</v>
      </c>
      <c r="B9" s="9" t="n">
        <f aca="false">Legal!$E$15/12</f>
        <v>25932.1666666667</v>
      </c>
      <c r="C9" s="9" t="n">
        <f aca="false">Legal!$E$15/12</f>
        <v>25932.1666666667</v>
      </c>
      <c r="D9" s="9" t="n">
        <f aca="false">Legal!$E$15/12</f>
        <v>25932.1666666667</v>
      </c>
      <c r="E9" s="9" t="n">
        <f aca="false">Legal!$E$15/12</f>
        <v>25932.1666666667</v>
      </c>
      <c r="F9" s="9" t="n">
        <f aca="false">Legal!$E$15/12</f>
        <v>25932.1666666667</v>
      </c>
      <c r="G9" s="9" t="n">
        <f aca="false">Legal!$E$15/12</f>
        <v>25932.1666666667</v>
      </c>
      <c r="H9" s="9" t="n">
        <f aca="false">Legal!$E$15/12</f>
        <v>25932.1666666667</v>
      </c>
      <c r="I9" s="9" t="n">
        <f aca="false">Legal!$E$15/12</f>
        <v>25932.1666666667</v>
      </c>
      <c r="J9" s="9" t="n">
        <f aca="false">Legal!$E$15/12</f>
        <v>25932.1666666667</v>
      </c>
      <c r="K9" s="9" t="n">
        <f aca="false">Legal!$E$15/12</f>
        <v>25932.1666666667</v>
      </c>
      <c r="L9" s="9" t="n">
        <f aca="false">Legal!$E$15/12</f>
        <v>25932.1666666667</v>
      </c>
      <c r="M9" s="9" t="n">
        <f aca="false">Legal!$E$15/12</f>
        <v>25932.1666666667</v>
      </c>
      <c r="N9" s="9"/>
      <c r="O9" s="9" t="n">
        <f aca="false">SUM(B9:N9)</f>
        <v>311186</v>
      </c>
      <c r="P9" s="9"/>
    </row>
    <row r="10" customFormat="false" ht="12.75" hidden="false" customHeight="false" outlineLevel="0" collapsed="false">
      <c r="A10" s="9" t="s">
        <v>14</v>
      </c>
      <c r="B10" s="9" t="n">
        <f aca="false">+BAR!$E$11</f>
        <v>14853.9494791667</v>
      </c>
      <c r="C10" s="9" t="n">
        <f aca="false">+BAR!$E$11</f>
        <v>14853.9494791667</v>
      </c>
      <c r="D10" s="9" t="n">
        <f aca="false">+BAR!$E$11</f>
        <v>14853.9494791667</v>
      </c>
      <c r="E10" s="9" t="n">
        <f aca="false">+BAR!$E$11</f>
        <v>14853.9494791667</v>
      </c>
      <c r="F10" s="9" t="n">
        <f aca="false">+BAR!$E$11</f>
        <v>14853.9494791667</v>
      </c>
      <c r="G10" s="9" t="n">
        <f aca="false">+BAR!$E$11</f>
        <v>14853.9494791667</v>
      </c>
      <c r="H10" s="9" t="n">
        <f aca="false">+BAR!$E$11</f>
        <v>14853.9494791667</v>
      </c>
      <c r="I10" s="9" t="n">
        <f aca="false">+BAR!$E$11</f>
        <v>14853.9494791667</v>
      </c>
      <c r="J10" s="9" t="n">
        <f aca="false">+BAR!$E$11</f>
        <v>14853.9494791667</v>
      </c>
      <c r="K10" s="9" t="n">
        <f aca="false">+BAR!$E$11</f>
        <v>14853.9494791667</v>
      </c>
      <c r="L10" s="9" t="n">
        <f aca="false">+BAR!$E$11</f>
        <v>14853.9494791667</v>
      </c>
      <c r="M10" s="9" t="n">
        <f aca="false">+BAR!$E$11</f>
        <v>14853.9494791667</v>
      </c>
      <c r="N10" s="9"/>
      <c r="O10" s="9" t="n">
        <f aca="false">SUM(B10:N10)</f>
        <v>178247.39375</v>
      </c>
      <c r="P10" s="9"/>
    </row>
    <row r="11" customFormat="false" ht="12.75" hidden="false" customHeight="false" outlineLevel="0" collapsed="false">
      <c r="A11" s="9" t="s">
        <v>15</v>
      </c>
      <c r="B11" s="9" t="n">
        <f aca="false">+EOps!$G$127/12+EOps!$F$127/12</f>
        <v>14560.6508921465</v>
      </c>
      <c r="C11" s="9" t="n">
        <f aca="false">+EOps!$G$127/12+EOps!$F$127/12</f>
        <v>14560.6508921465</v>
      </c>
      <c r="D11" s="9" t="n">
        <f aca="false">+EOps!$G$127/12+EOps!$F$127/12</f>
        <v>14560.6508921465</v>
      </c>
      <c r="E11" s="9" t="n">
        <f aca="false">+EOps!$G$127/12+EOps!$F$127/12</f>
        <v>14560.6508921465</v>
      </c>
      <c r="F11" s="9" t="n">
        <f aca="false">+EOps!$G$127/12+EOps!$F$127/12</f>
        <v>14560.6508921465</v>
      </c>
      <c r="G11" s="9" t="n">
        <f aca="false">+EOps!$G$127/12+EOps!$F$127/12</f>
        <v>14560.6508921465</v>
      </c>
      <c r="H11" s="9" t="n">
        <f aca="false">+EOps!$G$127/12+EOps!$F$127/12</f>
        <v>14560.6508921465</v>
      </c>
      <c r="I11" s="9" t="n">
        <f aca="false">+EOps!$G$127/12+EOps!$F$127/12</f>
        <v>14560.6508921465</v>
      </c>
      <c r="J11" s="9" t="n">
        <f aca="false">+EOps!$G$127/12+EOps!$F$127/12</f>
        <v>14560.6508921465</v>
      </c>
      <c r="K11" s="9" t="n">
        <f aca="false">+EOps!$G$127/12+EOps!$F$127/12</f>
        <v>14560.6508921465</v>
      </c>
      <c r="L11" s="9" t="n">
        <f aca="false">+EOps!$G$127/12+EOps!$F$127/12</f>
        <v>14560.6508921465</v>
      </c>
      <c r="M11" s="9" t="n">
        <f aca="false">+EOps!$G$127/12+EOps!$F$127/12</f>
        <v>14560.6508921465</v>
      </c>
      <c r="N11" s="9"/>
      <c r="O11" s="9" t="n">
        <f aca="false">SUM(B11:N11)</f>
        <v>174727.810705757</v>
      </c>
      <c r="P11" s="9"/>
    </row>
    <row r="12" customFormat="false" ht="12.75" hidden="false" customHeight="false" outlineLevel="0" collapsed="false">
      <c r="A12" s="9" t="s">
        <v>16</v>
      </c>
      <c r="B12" s="9" t="n">
        <f aca="false">+EOL!$D$24/12</f>
        <v>123033.1146</v>
      </c>
      <c r="C12" s="9" t="n">
        <f aca="false">+EOL!$D$24/12</f>
        <v>123033.1146</v>
      </c>
      <c r="D12" s="9" t="n">
        <f aca="false">+EOL!$D$24/12</f>
        <v>123033.1146</v>
      </c>
      <c r="E12" s="9" t="n">
        <f aca="false">+EOL!$D$24/12</f>
        <v>123033.1146</v>
      </c>
      <c r="F12" s="9" t="n">
        <f aca="false">+EOL!$D$24/12</f>
        <v>123033.1146</v>
      </c>
      <c r="G12" s="9" t="n">
        <f aca="false">+EOL!$D$24/12</f>
        <v>123033.1146</v>
      </c>
      <c r="H12" s="9" t="n">
        <f aca="false">+EOL!$D$24/12</f>
        <v>123033.1146</v>
      </c>
      <c r="I12" s="9" t="n">
        <f aca="false">+EOL!$D$24/12</f>
        <v>123033.1146</v>
      </c>
      <c r="J12" s="9" t="n">
        <f aca="false">+EOL!$D$24/12</f>
        <v>123033.1146</v>
      </c>
      <c r="K12" s="9" t="n">
        <f aca="false">+EOL!$D$24/12</f>
        <v>123033.1146</v>
      </c>
      <c r="L12" s="9" t="n">
        <f aca="false">+EOL!$D$24/12</f>
        <v>123033.1146</v>
      </c>
      <c r="M12" s="9" t="n">
        <f aca="false">+EOL!$D$24/12</f>
        <v>123033.1146</v>
      </c>
      <c r="N12" s="9"/>
      <c r="O12" s="9" t="n">
        <f aca="false">SUM(B12:N12)</f>
        <v>1476397.3752</v>
      </c>
      <c r="P12" s="9"/>
    </row>
    <row r="13" customFormat="false" ht="12.75" hidden="false" customHeight="false" outlineLevel="0" collapsed="false">
      <c r="A13" s="9" t="s">
        <v>17</v>
      </c>
      <c r="B13" s="9" t="n">
        <f aca="false">+IT!$B$7/12</f>
        <v>217896.756025356</v>
      </c>
      <c r="C13" s="9" t="n">
        <f aca="false">+IT!$B$7/12</f>
        <v>217896.756025356</v>
      </c>
      <c r="D13" s="9" t="n">
        <f aca="false">+IT!$B$7/12</f>
        <v>217896.756025356</v>
      </c>
      <c r="E13" s="9" t="n">
        <f aca="false">+IT!$B$7/12</f>
        <v>217896.756025356</v>
      </c>
      <c r="F13" s="9" t="n">
        <f aca="false">+IT!$B$7/12</f>
        <v>217896.756025356</v>
      </c>
      <c r="G13" s="9" t="n">
        <f aca="false">+IT!$B$7/12</f>
        <v>217896.756025356</v>
      </c>
      <c r="H13" s="9" t="n">
        <f aca="false">+IT!$B$7/12</f>
        <v>217896.756025356</v>
      </c>
      <c r="I13" s="9" t="n">
        <f aca="false">+IT!$B$7/12</f>
        <v>217896.756025356</v>
      </c>
      <c r="J13" s="9" t="n">
        <f aca="false">+IT!$B$7/12</f>
        <v>217896.756025356</v>
      </c>
      <c r="K13" s="9" t="n">
        <f aca="false">+IT!$B$7/12</f>
        <v>217896.756025356</v>
      </c>
      <c r="L13" s="9" t="n">
        <f aca="false">+IT!$B$7/12</f>
        <v>217896.756025356</v>
      </c>
      <c r="M13" s="9" t="n">
        <f aca="false">+IT!$B$7/12</f>
        <v>217896.756025356</v>
      </c>
      <c r="N13" s="9"/>
      <c r="O13" s="9" t="n">
        <f aca="false">SUM(B13:N13)</f>
        <v>2614761.07230428</v>
      </c>
      <c r="P13" s="9"/>
    </row>
    <row r="14" customFormat="false" ht="12.75" hidden="false" customHeight="false" outlineLevel="0" collapsed="false">
      <c r="A14" s="9" t="s">
        <v>18</v>
      </c>
      <c r="B14" s="9" t="n">
        <f aca="false">+'RAC-Ben-OCC-LTCP'!J14+'RAC-Ben-OCC-LTCP'!K14+'RAC-Ben-OCC-LTCP'!O14+'RAC-Ben-OCC-LTCP'!L14+'RAC-Ben-OCC-LTCP'!M14+'RAC-Ben-OCC-LTCP'!N14</f>
        <v>57748.5523809524</v>
      </c>
      <c r="C14" s="9" t="n">
        <f aca="false">+'RAC-Ben-OCC-LTCP'!J15+'RAC-Ben-OCC-LTCP'!K15+'RAC-Ben-OCC-LTCP'!O15+'RAC-Ben-OCC-LTCP'!L15+'RAC-Ben-OCC-LTCP'!M15+'RAC-Ben-OCC-LTCP'!N15</f>
        <v>57748.5523809524</v>
      </c>
      <c r="D14" s="9" t="n">
        <f aca="false">+'RAC-Ben-OCC-LTCP'!J16+'RAC-Ben-OCC-LTCP'!K16+'RAC-Ben-OCC-LTCP'!O16+'RAC-Ben-OCC-LTCP'!L16+'RAC-Ben-OCC-LTCP'!M16+'RAC-Ben-OCC-LTCP'!N16</f>
        <v>57748.5523809524</v>
      </c>
      <c r="E14" s="9" t="n">
        <f aca="false">+'RAC-Ben-OCC-LTCP'!J17+'RAC-Ben-OCC-LTCP'!K17+'RAC-Ben-OCC-LTCP'!O17+'RAC-Ben-OCC-LTCP'!L17+'RAC-Ben-OCC-LTCP'!M17+'RAC-Ben-OCC-LTCP'!N17</f>
        <v>57748.5523809524</v>
      </c>
      <c r="F14" s="9" t="n">
        <f aca="false">+'RAC-Ben-OCC-LTCP'!J18+'RAC-Ben-OCC-LTCP'!K18+'RAC-Ben-OCC-LTCP'!O18+'RAC-Ben-OCC-LTCP'!L18+'RAC-Ben-OCC-LTCP'!M18+'RAC-Ben-OCC-LTCP'!N18</f>
        <v>57748.5523809524</v>
      </c>
      <c r="G14" s="9" t="n">
        <f aca="false">+'RAC-Ben-OCC-LTCP'!J19+'RAC-Ben-OCC-LTCP'!K19+'RAC-Ben-OCC-LTCP'!O19+'RAC-Ben-OCC-LTCP'!L19+'RAC-Ben-OCC-LTCP'!M19+'RAC-Ben-OCC-LTCP'!N19</f>
        <v>57748.5523809524</v>
      </c>
      <c r="H14" s="9" t="n">
        <f aca="false">+'RAC-Ben-OCC-LTCP'!J20+'RAC-Ben-OCC-LTCP'!K20+'RAC-Ben-OCC-LTCP'!O20+'RAC-Ben-OCC-LTCP'!L20+'RAC-Ben-OCC-LTCP'!M20+'RAC-Ben-OCC-LTCP'!N20</f>
        <v>57748.5523809524</v>
      </c>
      <c r="I14" s="9" t="n">
        <f aca="false">+'RAC-Ben-OCC-LTCP'!J21+'RAC-Ben-OCC-LTCP'!K21+'RAC-Ben-OCC-LTCP'!O21+'RAC-Ben-OCC-LTCP'!L21+'RAC-Ben-OCC-LTCP'!M21+'RAC-Ben-OCC-LTCP'!N21</f>
        <v>57748.5523809524</v>
      </c>
      <c r="J14" s="9" t="n">
        <f aca="false">+'RAC-Ben-OCC-LTCP'!J22+'RAC-Ben-OCC-LTCP'!K22+'RAC-Ben-OCC-LTCP'!O22+'RAC-Ben-OCC-LTCP'!L22+'RAC-Ben-OCC-LTCP'!M22+'RAC-Ben-OCC-LTCP'!N22</f>
        <v>57748.5523809524</v>
      </c>
      <c r="K14" s="9" t="n">
        <f aca="false">+'RAC-Ben-OCC-LTCP'!J23+'RAC-Ben-OCC-LTCP'!K23+'RAC-Ben-OCC-LTCP'!O23+'RAC-Ben-OCC-LTCP'!L23+'RAC-Ben-OCC-LTCP'!M23+'RAC-Ben-OCC-LTCP'!N23</f>
        <v>57748.5523809524</v>
      </c>
      <c r="L14" s="9" t="n">
        <f aca="false">+'RAC-Ben-OCC-LTCP'!J24+'RAC-Ben-OCC-LTCP'!K24+'RAC-Ben-OCC-LTCP'!O24+'RAC-Ben-OCC-LTCP'!L24+'RAC-Ben-OCC-LTCP'!M24+'RAC-Ben-OCC-LTCP'!N24</f>
        <v>57748.5523809524</v>
      </c>
      <c r="M14" s="9" t="n">
        <f aca="false">+'RAC-Ben-OCC-LTCP'!J25+'RAC-Ben-OCC-LTCP'!K25+'RAC-Ben-OCC-LTCP'!O25+'RAC-Ben-OCC-LTCP'!L25+'RAC-Ben-OCC-LTCP'!M25+'RAC-Ben-OCC-LTCP'!N25</f>
        <v>57748.5523809524</v>
      </c>
      <c r="N14" s="9"/>
      <c r="O14" s="9" t="n">
        <f aca="false">SUM(B14:N14)</f>
        <v>692982.628571429</v>
      </c>
      <c r="P14" s="9"/>
    </row>
    <row r="15" customFormat="false" ht="12.75" hidden="false" customHeight="false" outlineLevel="0" collapsed="false">
      <c r="A15" s="9" t="s">
        <v>19</v>
      </c>
      <c r="B15" s="9" t="n">
        <f aca="false">+'RAC-Ben-OCC-LTCP'!C14+'RAC-Ben-OCC-LTCP'!D14+'RAC-Ben-OCC-LTCP'!E14+'RAC-Ben-OCC-LTCP'!F14+'RAC-Ben-OCC-LTCP'!G14+'RAC-Ben-OCC-LTCP'!H14+'RAC-Ben-OCC-LTCP'!I14</f>
        <v>271502.6375</v>
      </c>
      <c r="C15" s="9" t="n">
        <f aca="false">+'RAC-Ben-OCC-LTCP'!C15+'RAC-Ben-OCC-LTCP'!D15+'RAC-Ben-OCC-LTCP'!E15+'RAC-Ben-OCC-LTCP'!F15+'RAC-Ben-OCC-LTCP'!G15+'RAC-Ben-OCC-LTCP'!H15+'RAC-Ben-OCC-LTCP'!I15</f>
        <v>271502.6375</v>
      </c>
      <c r="D15" s="9" t="n">
        <f aca="false">+'RAC-Ben-OCC-LTCP'!C16+'RAC-Ben-OCC-LTCP'!D16+'RAC-Ben-OCC-LTCP'!E16+'RAC-Ben-OCC-LTCP'!F16+'RAC-Ben-OCC-LTCP'!G16+'RAC-Ben-OCC-LTCP'!H16+'RAC-Ben-OCC-LTCP'!I16</f>
        <v>271502.6375</v>
      </c>
      <c r="E15" s="9" t="n">
        <f aca="false">+'RAC-Ben-OCC-LTCP'!C17+'RAC-Ben-OCC-LTCP'!D17+'RAC-Ben-OCC-LTCP'!E17+'RAC-Ben-OCC-LTCP'!F17+'RAC-Ben-OCC-LTCP'!G17+'RAC-Ben-OCC-LTCP'!H17+'RAC-Ben-OCC-LTCP'!I17</f>
        <v>271502.6375</v>
      </c>
      <c r="F15" s="9" t="n">
        <f aca="false">+'RAC-Ben-OCC-LTCP'!C18+'RAC-Ben-OCC-LTCP'!D18+'RAC-Ben-OCC-LTCP'!E18+'RAC-Ben-OCC-LTCP'!F18+'RAC-Ben-OCC-LTCP'!G18+'RAC-Ben-OCC-LTCP'!H18+'RAC-Ben-OCC-LTCP'!I18</f>
        <v>271502.6375</v>
      </c>
      <c r="G15" s="9" t="n">
        <f aca="false">+'RAC-Ben-OCC-LTCP'!C19+'RAC-Ben-OCC-LTCP'!D19+'RAC-Ben-OCC-LTCP'!E19+'RAC-Ben-OCC-LTCP'!F19+'RAC-Ben-OCC-LTCP'!G19+'RAC-Ben-OCC-LTCP'!H19+'RAC-Ben-OCC-LTCP'!I19</f>
        <v>271502.6375</v>
      </c>
      <c r="H15" s="9" t="n">
        <f aca="false">+'RAC-Ben-OCC-LTCP'!C20+'RAC-Ben-OCC-LTCP'!D20+'RAC-Ben-OCC-LTCP'!E20+'RAC-Ben-OCC-LTCP'!F20+'RAC-Ben-OCC-LTCP'!G20+'RAC-Ben-OCC-LTCP'!H20+'RAC-Ben-OCC-LTCP'!I20</f>
        <v>271502.6375</v>
      </c>
      <c r="I15" s="9" t="n">
        <f aca="false">+'RAC-Ben-OCC-LTCP'!C21+'RAC-Ben-OCC-LTCP'!D21+'RAC-Ben-OCC-LTCP'!E21+'RAC-Ben-OCC-LTCP'!F21+'RAC-Ben-OCC-LTCP'!G21+'RAC-Ben-OCC-LTCP'!H21+'RAC-Ben-OCC-LTCP'!I21</f>
        <v>271502.6375</v>
      </c>
      <c r="J15" s="9" t="n">
        <f aca="false">+'RAC-Ben-OCC-LTCP'!C22+'RAC-Ben-OCC-LTCP'!D22+'RAC-Ben-OCC-LTCP'!E22+'RAC-Ben-OCC-LTCP'!F22+'RAC-Ben-OCC-LTCP'!G22+'RAC-Ben-OCC-LTCP'!H22+'RAC-Ben-OCC-LTCP'!I22</f>
        <v>271502.6375</v>
      </c>
      <c r="K15" s="9" t="n">
        <f aca="false">+'RAC-Ben-OCC-LTCP'!C23+'RAC-Ben-OCC-LTCP'!D23+'RAC-Ben-OCC-LTCP'!E23+'RAC-Ben-OCC-LTCP'!F23+'RAC-Ben-OCC-LTCP'!G23+'RAC-Ben-OCC-LTCP'!H23+'RAC-Ben-OCC-LTCP'!I23</f>
        <v>271502.6375</v>
      </c>
      <c r="L15" s="9" t="n">
        <f aca="false">+'RAC-Ben-OCC-LTCP'!C24+'RAC-Ben-OCC-LTCP'!D24+'RAC-Ben-OCC-LTCP'!E24+'RAC-Ben-OCC-LTCP'!F24+'RAC-Ben-OCC-LTCP'!G24+'RAC-Ben-OCC-LTCP'!H24+'RAC-Ben-OCC-LTCP'!I24</f>
        <v>271502.6375</v>
      </c>
      <c r="M15" s="9" t="n">
        <f aca="false">+'RAC-Ben-OCC-LTCP'!C25+'RAC-Ben-OCC-LTCP'!D25+'RAC-Ben-OCC-LTCP'!E25+'RAC-Ben-OCC-LTCP'!F25+'RAC-Ben-OCC-LTCP'!G25+'RAC-Ben-OCC-LTCP'!H25+'RAC-Ben-OCC-LTCP'!I25</f>
        <v>271502.6375</v>
      </c>
      <c r="N15" s="9"/>
      <c r="O15" s="9" t="n">
        <f aca="false">SUM(B15:N15)</f>
        <v>3258031.65</v>
      </c>
      <c r="P15" s="9"/>
    </row>
    <row r="16" customFormat="false" ht="12.75" hidden="false" customHeight="false" outlineLevel="0" collapsed="false">
      <c r="A16" s="9" t="s">
        <v>20</v>
      </c>
      <c r="B16" s="9" t="n">
        <f aca="false">+'RAC-Ben-OCC-LTCP'!B14</f>
        <v>86720.32</v>
      </c>
      <c r="C16" s="9" t="n">
        <f aca="false">+'RAC-Ben-OCC-LTCP'!B15</f>
        <v>86720.32</v>
      </c>
      <c r="D16" s="9" t="n">
        <f aca="false">+'RAC-Ben-OCC-LTCP'!B16</f>
        <v>86720.32</v>
      </c>
      <c r="E16" s="9" t="n">
        <f aca="false">+'RAC-Ben-OCC-LTCP'!B17</f>
        <v>86720.32</v>
      </c>
      <c r="F16" s="9" t="n">
        <f aca="false">+'RAC-Ben-OCC-LTCP'!B18</f>
        <v>86720.32</v>
      </c>
      <c r="G16" s="9" t="n">
        <f aca="false">+'RAC-Ben-OCC-LTCP'!B19</f>
        <v>86720.32</v>
      </c>
      <c r="H16" s="9" t="n">
        <f aca="false">+'RAC-Ben-OCC-LTCP'!B20</f>
        <v>86720.32</v>
      </c>
      <c r="I16" s="9" t="n">
        <f aca="false">+'RAC-Ben-OCC-LTCP'!B21</f>
        <v>86720.32</v>
      </c>
      <c r="J16" s="9" t="n">
        <f aca="false">+'RAC-Ben-OCC-LTCP'!B22</f>
        <v>86720.32</v>
      </c>
      <c r="K16" s="9" t="n">
        <f aca="false">+'RAC-Ben-OCC-LTCP'!B23</f>
        <v>86720.32</v>
      </c>
      <c r="L16" s="9" t="n">
        <f aca="false">+'RAC-Ben-OCC-LTCP'!B24</f>
        <v>86720.32</v>
      </c>
      <c r="M16" s="9" t="n">
        <f aca="false">+'RAC-Ben-OCC-LTCP'!B25</f>
        <v>86720.32</v>
      </c>
      <c r="N16" s="9"/>
      <c r="O16" s="9" t="n">
        <f aca="false">SUM(B16:N16)</f>
        <v>1040643.84</v>
      </c>
      <c r="P16" s="9"/>
    </row>
    <row r="17" customFormat="false" ht="12.75" hidden="false" customHeight="false" outlineLevel="0" collapsed="false">
      <c r="A17" s="9" t="s">
        <v>21</v>
      </c>
      <c r="B17" s="9" t="n">
        <f aca="false">PR!B12</f>
        <v>4042.66760870265</v>
      </c>
      <c r="C17" s="9" t="n">
        <f aca="false">PR!B13</f>
        <v>4126.62966889907</v>
      </c>
      <c r="D17" s="9" t="n">
        <f aca="false">PR!B14</f>
        <v>4126.62966889907</v>
      </c>
      <c r="E17" s="9" t="n">
        <f aca="false">PR!B15</f>
        <v>4126.62966889907</v>
      </c>
      <c r="F17" s="9" t="n">
        <f aca="false">PR!B16</f>
        <v>4126.66607915934</v>
      </c>
      <c r="G17" s="9" t="n">
        <f aca="false">PR!B17</f>
        <v>4126.66607915934</v>
      </c>
      <c r="H17" s="9" t="n">
        <f aca="false">PR!B18</f>
        <v>4126.66607915934</v>
      </c>
      <c r="I17" s="9" t="n">
        <f aca="false">PR!B19</f>
        <v>4126.66607915934</v>
      </c>
      <c r="J17" s="9" t="n">
        <f aca="false">PR!B20</f>
        <v>4126.70248941962</v>
      </c>
      <c r="K17" s="9" t="n">
        <f aca="false">PR!B21</f>
        <v>7767.72851701791</v>
      </c>
      <c r="L17" s="9" t="n">
        <f aca="false">PR!B22</f>
        <v>7767.72851701791</v>
      </c>
      <c r="M17" s="9" t="n">
        <f aca="false">PR!B23</f>
        <v>7767.72851701791</v>
      </c>
      <c r="N17" s="9"/>
      <c r="O17" s="9" t="n">
        <f aca="false">SUM(B17:N17)</f>
        <v>60359.1089725106</v>
      </c>
      <c r="P17" s="9"/>
    </row>
    <row r="18" customFormat="false" ht="12.75" hidden="false" customHeight="false" outlineLevel="0" collapsed="false">
      <c r="A18" s="9"/>
      <c r="B18" s="9"/>
      <c r="C18" s="9"/>
      <c r="D18" s="9"/>
      <c r="E18" s="9"/>
      <c r="F18" s="9"/>
      <c r="G18" s="9"/>
      <c r="H18" s="9"/>
      <c r="I18" s="9"/>
      <c r="J18" s="9"/>
      <c r="K18" s="9"/>
      <c r="L18" s="9"/>
      <c r="M18" s="9"/>
      <c r="N18" s="9"/>
      <c r="O18" s="9"/>
      <c r="P18" s="9"/>
    </row>
    <row r="19" customFormat="false" ht="13.5" hidden="false" customHeight="false" outlineLevel="0" collapsed="false">
      <c r="A19" s="10" t="s">
        <v>22</v>
      </c>
      <c r="B19" s="11" t="n">
        <f aca="false">B8+B10+B11+B12+B13+B14+B15+B16+B17+B9</f>
        <v>830730.815152991</v>
      </c>
      <c r="C19" s="11" t="n">
        <f aca="false">C8+C10+C11+C12+C13+C14+C15+C16+C17+C9</f>
        <v>830814.777213188</v>
      </c>
      <c r="D19" s="11" t="n">
        <f aca="false">D8+D10+D11+D12+D13+D14+D15+D16+D17+D9</f>
        <v>830814.777213188</v>
      </c>
      <c r="E19" s="11" t="n">
        <f aca="false">E8+E10+E11+E12+E13+E14+E15+E16+E17+E9</f>
        <v>830814.777213188</v>
      </c>
      <c r="F19" s="11" t="n">
        <f aca="false">F8+F10+F11+F12+F13+F14+F15+F16+F17+F9</f>
        <v>830814.813623448</v>
      </c>
      <c r="G19" s="11" t="n">
        <f aca="false">G8+G10+G11+G12+G13+G14+G15+G16+G17+G9</f>
        <v>830814.813623448</v>
      </c>
      <c r="H19" s="11" t="n">
        <f aca="false">H8+H10+H11+H12+H13+H14+H15+H16+H17+H9</f>
        <v>830814.813623448</v>
      </c>
      <c r="I19" s="11" t="n">
        <f aca="false">I8+I10+I11+I12+I13+I14+I15+I16+I17+I9</f>
        <v>830814.813623448</v>
      </c>
      <c r="J19" s="11" t="n">
        <f aca="false">J8+J10+J11+J12+J13+J14+J15+J16+J17+J9</f>
        <v>830814.850033708</v>
      </c>
      <c r="K19" s="11" t="n">
        <f aca="false">K8+K10+K11+K12+K13+K14+K15+K16+K17+K9</f>
        <v>834455.876061307</v>
      </c>
      <c r="L19" s="11" t="n">
        <f aca="false">L8+L10+L11+L12+L13+L14+L15+L16+L17+L9</f>
        <v>834455.876061307</v>
      </c>
      <c r="M19" s="11" t="n">
        <f aca="false">M8+M10+M11+M12+M13+M14+M15+M16+M17+M9</f>
        <v>834455.876061307</v>
      </c>
      <c r="N19" s="10"/>
      <c r="O19" s="11" t="n">
        <f aca="false">O8+O10+O11+O12+O13+O14+O15+O16+O17+O9</f>
        <v>9980616.87950398</v>
      </c>
      <c r="P19" s="10"/>
    </row>
    <row r="20" customFormat="false" ht="13.5" hidden="false" customHeight="false" outlineLevel="0" collapsed="false">
      <c r="A20" s="9"/>
      <c r="B20" s="9"/>
      <c r="C20" s="9"/>
      <c r="D20" s="9"/>
      <c r="E20" s="9"/>
      <c r="F20" s="9"/>
      <c r="G20" s="9"/>
      <c r="H20" s="9"/>
      <c r="I20" s="9"/>
      <c r="J20" s="9"/>
      <c r="K20" s="9"/>
      <c r="L20" s="9"/>
      <c r="M20" s="9"/>
      <c r="N20" s="9"/>
      <c r="O20" s="9"/>
      <c r="P20" s="9"/>
    </row>
    <row r="21" customFormat="false" ht="12.75" hidden="false" customHeight="false" outlineLevel="0" collapsed="false">
      <c r="A21" s="12"/>
      <c r="B21" s="9"/>
      <c r="C21" s="9"/>
      <c r="D21" s="9"/>
      <c r="E21" s="9"/>
      <c r="F21" s="9"/>
      <c r="G21" s="9"/>
      <c r="H21" s="9"/>
      <c r="I21" s="9"/>
      <c r="J21" s="9"/>
      <c r="K21" s="9"/>
      <c r="L21" s="9"/>
      <c r="M21" s="9"/>
      <c r="N21" s="9"/>
      <c r="O21" s="9"/>
      <c r="P21" s="9"/>
    </row>
    <row r="22" customFormat="false" ht="12.75" hidden="false" customHeight="false" outlineLevel="0" collapsed="false">
      <c r="A22" s="13"/>
      <c r="B22" s="9"/>
      <c r="C22" s="9"/>
      <c r="D22" s="9"/>
      <c r="E22" s="9"/>
      <c r="F22" s="9"/>
      <c r="G22" s="9"/>
      <c r="H22" s="9"/>
      <c r="I22" s="9"/>
      <c r="J22" s="9"/>
      <c r="K22" s="9"/>
      <c r="L22" s="9"/>
      <c r="M22" s="9"/>
      <c r="N22" s="9"/>
      <c r="O22" s="9"/>
      <c r="P22" s="9"/>
    </row>
    <row r="23" customFormat="false" ht="12.75" hidden="false" customHeight="false" outlineLevel="0" collapsed="false">
      <c r="A23" s="9"/>
      <c r="B23" s="9"/>
      <c r="C23" s="9"/>
      <c r="D23" s="9"/>
      <c r="E23" s="9"/>
      <c r="F23" s="9"/>
      <c r="G23" s="9"/>
      <c r="H23" s="9"/>
      <c r="I23" s="9"/>
      <c r="J23" s="9"/>
      <c r="K23" s="9"/>
      <c r="L23" s="9"/>
      <c r="M23" s="9"/>
      <c r="N23" s="9"/>
      <c r="O23" s="9"/>
      <c r="P23" s="9"/>
    </row>
    <row r="24" customFormat="false" ht="12.75" hidden="false" customHeight="false" outlineLevel="0" collapsed="false">
      <c r="A24" s="14"/>
    </row>
    <row r="25" customFormat="false" ht="12.75" hidden="false" customHeight="false" outlineLevel="0" collapsed="false">
      <c r="A25" s="15"/>
    </row>
    <row r="26" customFormat="false" ht="12.75" hidden="false" customHeight="false" outlineLevel="0" collapsed="false">
      <c r="A26" s="14"/>
    </row>
    <row r="27" customFormat="false" ht="12.75" hidden="false" customHeight="false" outlineLevel="0" collapsed="false">
      <c r="A27" s="16"/>
      <c r="E27" s="17"/>
    </row>
  </sheetData>
  <mergeCells count="2">
    <mergeCell ref="A2:O2"/>
    <mergeCell ref="A3:O3"/>
  </mergeCells>
  <printOptions headings="false" gridLines="false" gridLinesSet="true" horizontalCentered="false" verticalCentered="false"/>
  <pageMargins left="0.2" right="0.2" top="0.75" bottom="0.5"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   &amp;T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3.56"/>
    <col collapsed="false" customWidth="true" hidden="false" outlineLevel="0" max="2" min="2" style="0" width="4.28"/>
    <col collapsed="false" customWidth="true" hidden="false" outlineLevel="0" max="3" min="3" style="0" width="16.84"/>
    <col collapsed="false" customWidth="true" hidden="false" outlineLevel="0" max="4" min="4" style="0" width="15.56"/>
    <col collapsed="false" customWidth="true" hidden="false" outlineLevel="0" max="5" min="5" style="0" width="19.41"/>
    <col collapsed="false" customWidth="true" hidden="false" outlineLevel="0" max="6" min="6" style="0" width="1.99"/>
    <col collapsed="false" customWidth="true" hidden="false" outlineLevel="0" max="7" min="7" style="0" width="92.99"/>
  </cols>
  <sheetData>
    <row r="1" customFormat="false" ht="15.75" hidden="false" customHeight="false" outlineLevel="0" collapsed="false">
      <c r="A1" s="18" t="s">
        <v>23</v>
      </c>
    </row>
    <row r="2" customFormat="false" ht="15.75" hidden="false" customHeight="false" outlineLevel="0" collapsed="false">
      <c r="A2" s="18" t="s">
        <v>24</v>
      </c>
    </row>
    <row r="3" customFormat="false" ht="15.75" hidden="false" customHeight="false" outlineLevel="0" collapsed="false">
      <c r="A3" s="18" t="s">
        <v>25</v>
      </c>
    </row>
    <row r="5" customFormat="false" ht="12.75" hidden="false" customHeight="false" outlineLevel="0" collapsed="false">
      <c r="C5" s="19" t="n">
        <v>2001</v>
      </c>
      <c r="D5" s="19" t="n">
        <v>2002</v>
      </c>
      <c r="E5" s="19" t="s">
        <v>26</v>
      </c>
      <c r="G5" s="20" t="s">
        <v>27</v>
      </c>
    </row>
    <row r="6" customFormat="false" ht="12.75" hidden="false" customHeight="false" outlineLevel="0" collapsed="false">
      <c r="A6" s="21" t="s">
        <v>12</v>
      </c>
      <c r="C6" s="22" t="n">
        <v>173280</v>
      </c>
      <c r="D6" s="22" t="n">
        <v>173280</v>
      </c>
      <c r="E6" s="22" t="n">
        <f aca="false">+D6-C6</f>
        <v>0</v>
      </c>
      <c r="G6" s="0" t="s">
        <v>28</v>
      </c>
    </row>
    <row r="7" customFormat="false" ht="12.75" hidden="false" customHeight="false" outlineLevel="0" collapsed="false">
      <c r="A7" s="21" t="s">
        <v>29</v>
      </c>
      <c r="C7" s="22" t="n">
        <v>158442</v>
      </c>
      <c r="D7" s="22" t="n">
        <v>311186</v>
      </c>
      <c r="E7" s="22" t="n">
        <f aca="false">+D7-C7</f>
        <v>152744</v>
      </c>
      <c r="G7" s="0" t="s">
        <v>30</v>
      </c>
    </row>
    <row r="8" customFormat="false" ht="12.75" hidden="false" customHeight="false" outlineLevel="0" collapsed="false">
      <c r="A8" s="21" t="s">
        <v>31</v>
      </c>
      <c r="C8" s="22" t="n">
        <v>213725</v>
      </c>
      <c r="D8" s="22" t="n">
        <v>178247</v>
      </c>
      <c r="E8" s="22" t="n">
        <f aca="false">+D8-C8</f>
        <v>-35478</v>
      </c>
      <c r="G8" s="0" t="s">
        <v>32</v>
      </c>
    </row>
    <row r="9" customFormat="false" ht="12.75" hidden="false" customHeight="false" outlineLevel="0" collapsed="false">
      <c r="A9" s="21" t="s">
        <v>15</v>
      </c>
      <c r="C9" s="22" t="n">
        <v>202356</v>
      </c>
      <c r="D9" s="22" t="n">
        <v>174728</v>
      </c>
      <c r="E9" s="22" t="n">
        <f aca="false">+D9-C9</f>
        <v>-27628</v>
      </c>
      <c r="G9" s="0" t="s">
        <v>33</v>
      </c>
    </row>
    <row r="10" customFormat="false" ht="12.75" hidden="false" customHeight="false" outlineLevel="0" collapsed="false">
      <c r="A10" s="21" t="s">
        <v>16</v>
      </c>
      <c r="C10" s="22" t="n">
        <v>318744</v>
      </c>
      <c r="D10" s="22" t="n">
        <v>1476397</v>
      </c>
      <c r="E10" s="22" t="n">
        <f aca="false">+D10-C10</f>
        <v>1157653</v>
      </c>
      <c r="G10" s="0" t="s">
        <v>34</v>
      </c>
    </row>
    <row r="11" customFormat="false" ht="12.75" hidden="false" customHeight="false" outlineLevel="0" collapsed="false">
      <c r="A11" s="21" t="s">
        <v>17</v>
      </c>
      <c r="C11" s="22" t="n">
        <v>3525160</v>
      </c>
      <c r="D11" s="22" t="n">
        <v>2614761</v>
      </c>
      <c r="E11" s="22" t="n">
        <f aca="false">+D11-C11</f>
        <v>-910399</v>
      </c>
      <c r="G11" s="0" t="s">
        <v>35</v>
      </c>
    </row>
    <row r="12" customFormat="false" ht="12.75" hidden="false" customHeight="false" outlineLevel="0" collapsed="false">
      <c r="A12" s="21" t="s">
        <v>18</v>
      </c>
      <c r="C12" s="22" t="n">
        <v>1058472</v>
      </c>
      <c r="D12" s="22" t="n">
        <v>692983</v>
      </c>
      <c r="E12" s="22" t="n">
        <f aca="false">+D12-C12</f>
        <v>-365489</v>
      </c>
      <c r="G12" s="0" t="s">
        <v>36</v>
      </c>
    </row>
    <row r="13" customFormat="false" ht="12.75" hidden="false" customHeight="false" outlineLevel="0" collapsed="false">
      <c r="A13" s="21" t="s">
        <v>37</v>
      </c>
      <c r="C13" s="22" t="n">
        <v>519012</v>
      </c>
      <c r="D13" s="22" t="n">
        <v>3258032</v>
      </c>
      <c r="E13" s="22" t="n">
        <f aca="false">+D13-C13</f>
        <v>2739020</v>
      </c>
      <c r="G13" s="0" t="s">
        <v>38</v>
      </c>
    </row>
    <row r="14" customFormat="false" ht="12.75" hidden="false" customHeight="false" outlineLevel="0" collapsed="false">
      <c r="A14" s="21" t="s">
        <v>20</v>
      </c>
      <c r="C14" s="22" t="n">
        <v>1158216</v>
      </c>
      <c r="D14" s="22" t="n">
        <v>1040644</v>
      </c>
      <c r="E14" s="22" t="n">
        <f aca="false">+D14-C14</f>
        <v>-117572</v>
      </c>
    </row>
    <row r="15" customFormat="false" ht="12.75" hidden="false" customHeight="false" outlineLevel="0" collapsed="false">
      <c r="A15" s="21" t="s">
        <v>21</v>
      </c>
      <c r="C15" s="23" t="n">
        <v>102207</v>
      </c>
      <c r="D15" s="23" t="n">
        <v>60359</v>
      </c>
      <c r="E15" s="23" t="n">
        <f aca="false">+D15-C15</f>
        <v>-41848</v>
      </c>
      <c r="G15" s="0" t="s">
        <v>39</v>
      </c>
    </row>
    <row r="16" customFormat="false" ht="12.75" hidden="false" customHeight="false" outlineLevel="0" collapsed="false">
      <c r="A16" s="21"/>
      <c r="C16" s="22" t="n">
        <f aca="false">SUM(C6:C15)</f>
        <v>7429614</v>
      </c>
      <c r="D16" s="22" t="n">
        <f aca="false">SUM(D6:D15)</f>
        <v>9980617</v>
      </c>
      <c r="E16" s="22" t="n">
        <f aca="false">SUM(E6:E15)</f>
        <v>2551003</v>
      </c>
    </row>
    <row r="17" customFormat="false" ht="12.75" hidden="false" customHeight="false" outlineLevel="0" collapsed="false">
      <c r="A17" s="21"/>
      <c r="C17" s="22"/>
      <c r="D17" s="22"/>
    </row>
    <row r="18" customFormat="false" ht="12.75" hidden="false" customHeight="false" outlineLevel="0" collapsed="false">
      <c r="A18" s="21"/>
      <c r="C18" s="22"/>
      <c r="D18" s="22"/>
    </row>
    <row r="19" customFormat="false" ht="12.75" hidden="false" customHeight="false" outlineLevel="0" collapsed="false">
      <c r="A19" s="21"/>
      <c r="C19" s="22"/>
      <c r="D19" s="22"/>
    </row>
    <row r="20" customFormat="false" ht="12.75" hidden="false" customHeight="false" outlineLevel="0" collapsed="false">
      <c r="A20" s="21"/>
    </row>
    <row r="21" customFormat="false" ht="12.75" hidden="false" customHeight="false" outlineLevel="0" collapsed="false">
      <c r="A21" s="21"/>
    </row>
    <row r="22" customFormat="false" ht="12.75" hidden="false" customHeight="false" outlineLevel="0" collapsed="false">
      <c r="A22" s="21"/>
    </row>
    <row r="23" customFormat="false" ht="12.75" hidden="false" customHeight="false" outlineLevel="0" collapsed="false">
      <c r="A23" s="21"/>
    </row>
    <row r="24" customFormat="false" ht="12.75" hidden="false" customHeight="false" outlineLevel="0" collapsed="false">
      <c r="A24" s="21"/>
    </row>
    <row r="25" customFormat="false" ht="12.75" hidden="false" customHeight="false" outlineLevel="0" collapsed="false">
      <c r="A25" s="24"/>
    </row>
    <row r="26" customFormat="false" ht="12.75" hidden="false" customHeight="false" outlineLevel="0" collapsed="false">
      <c r="A26" s="24"/>
    </row>
    <row r="27" customFormat="false" ht="12.75" hidden="false" customHeight="false" outlineLevel="0" collapsed="false">
      <c r="A27" s="24"/>
    </row>
    <row r="28" customFormat="false" ht="12.75" hidden="false" customHeight="false" outlineLevel="0" collapsed="false">
      <c r="A28" s="24"/>
    </row>
  </sheetData>
  <printOptions headings="false" gridLines="false" gridLinesSet="true" horizontalCentered="false" verticalCentered="false"/>
  <pageMargins left="0.5" right="0.25" top="0.75" bottom="0.5"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   &amp;T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2.13"/>
    <col collapsed="false" customWidth="true" hidden="false" outlineLevel="0" max="3" min="3" style="0" width="10.99"/>
    <col collapsed="false" customWidth="true" hidden="false" outlineLevel="0" max="4" min="4" style="0" width="0.99"/>
    <col collapsed="false" customWidth="true" hidden="false" outlineLevel="0" max="5" min="5" style="0" width="11.7"/>
    <col collapsed="false" customWidth="true" hidden="false" outlineLevel="0" max="6" min="6" style="0" width="1.85"/>
    <col collapsed="false" customWidth="true" hidden="false" outlineLevel="0" max="7" min="7" style="0" width="11.7"/>
    <col collapsed="false" customWidth="true" hidden="false" outlineLevel="0" max="9" min="9" style="0" width="9.85"/>
  </cols>
  <sheetData>
    <row r="1" customFormat="false" ht="15.75" hidden="false" customHeight="false" outlineLevel="0" collapsed="false">
      <c r="A1" s="25" t="s">
        <v>40</v>
      </c>
      <c r="B1" s="26"/>
      <c r="C1" s="27"/>
      <c r="D1" s="27"/>
      <c r="E1" s="28"/>
      <c r="G1" s="3"/>
      <c r="H1" s="4"/>
    </row>
    <row r="2" customFormat="false" ht="12.75" hidden="false" customHeight="false" outlineLevel="0" collapsed="false">
      <c r="A2" s="29" t="s">
        <v>12</v>
      </c>
      <c r="B2" s="30"/>
      <c r="C2" s="30"/>
      <c r="D2" s="30"/>
      <c r="E2" s="31"/>
    </row>
    <row r="3" customFormat="false" ht="12.75" hidden="false" customHeight="false" outlineLevel="0" collapsed="false">
      <c r="A3" s="32"/>
      <c r="B3" s="30"/>
      <c r="C3" s="30"/>
      <c r="D3" s="30"/>
      <c r="E3" s="31"/>
    </row>
    <row r="4" customFormat="false" ht="12.75" hidden="false" customHeight="false" outlineLevel="0" collapsed="false">
      <c r="A4" s="33" t="s">
        <v>41</v>
      </c>
      <c r="B4" s="34"/>
      <c r="C4" s="35" t="s">
        <v>42</v>
      </c>
      <c r="D4" s="35"/>
      <c r="E4" s="36" t="s">
        <v>43</v>
      </c>
      <c r="F4" s="37"/>
      <c r="G4" s="37"/>
      <c r="H4" s="37"/>
      <c r="I4" s="37"/>
    </row>
    <row r="5" customFormat="false" ht="12.75" hidden="false" customHeight="false" outlineLevel="0" collapsed="false">
      <c r="A5" s="32"/>
      <c r="B5" s="30"/>
      <c r="C5" s="30"/>
      <c r="D5" s="30"/>
      <c r="E5" s="31"/>
    </row>
    <row r="6" customFormat="false" ht="13.5" hidden="false" customHeight="false" outlineLevel="0" collapsed="false">
      <c r="A6" s="38" t="s">
        <v>44</v>
      </c>
      <c r="B6" s="39"/>
      <c r="C6" s="40" t="n">
        <v>14440</v>
      </c>
      <c r="D6" s="40"/>
      <c r="E6" s="41" t="n">
        <f aca="false">+C6*12</f>
        <v>173280</v>
      </c>
    </row>
    <row r="7" customFormat="false" ht="12.75" hidden="false" customHeight="false" outlineLevel="0" collapsed="false">
      <c r="A7" s="30"/>
      <c r="B7" s="30"/>
      <c r="C7" s="30"/>
      <c r="D7" s="30"/>
      <c r="E7" s="42"/>
      <c r="F7" s="42"/>
      <c r="G7" s="42"/>
    </row>
    <row r="8" customFormat="false" ht="12.75" hidden="false" customHeight="false" outlineLevel="0" collapsed="false">
      <c r="A8" s="30"/>
      <c r="B8" s="30"/>
      <c r="C8" s="30"/>
      <c r="D8" s="30"/>
      <c r="E8" s="42"/>
      <c r="F8" s="42"/>
      <c r="G8" s="42"/>
    </row>
    <row r="9" customFormat="false" ht="12.75" hidden="false" customHeight="false" outlineLevel="0" collapsed="false">
      <c r="A9" s="30"/>
      <c r="B9" s="30"/>
      <c r="C9" s="30"/>
      <c r="D9" s="30"/>
      <c r="E9" s="42"/>
      <c r="F9" s="42"/>
      <c r="G9" s="42"/>
    </row>
    <row r="10" customFormat="false" ht="12.75" hidden="false" customHeight="false" outlineLevel="0" collapsed="false">
      <c r="A10" s="30"/>
      <c r="B10" s="30"/>
      <c r="C10" s="30"/>
      <c r="D10" s="30"/>
      <c r="E10" s="42"/>
      <c r="F10" s="42"/>
      <c r="G10" s="42"/>
    </row>
    <row r="11" customFormat="false" ht="12.75" hidden="false" customHeight="false" outlineLevel="0" collapsed="false">
      <c r="A11" s="30" t="s">
        <v>45</v>
      </c>
      <c r="B11" s="30"/>
      <c r="C11" s="30"/>
      <c r="D11" s="30"/>
      <c r="E11" s="42"/>
      <c r="F11" s="42"/>
      <c r="G11" s="42"/>
    </row>
    <row r="12" customFormat="false" ht="12.75" hidden="false" customHeight="false" outlineLevel="0" collapsed="false">
      <c r="A12" s="30" t="s">
        <v>46</v>
      </c>
      <c r="B12" s="30" t="s">
        <v>47</v>
      </c>
      <c r="C12" s="30"/>
      <c r="D12" s="30"/>
      <c r="E12" s="42"/>
      <c r="F12" s="42"/>
      <c r="G12" s="42"/>
    </row>
    <row r="13" customFormat="false" ht="12.75" hidden="false" customHeight="false" outlineLevel="0" collapsed="false">
      <c r="A13" s="0" t="s">
        <v>48</v>
      </c>
      <c r="B13" s="0" t="s">
        <v>49</v>
      </c>
    </row>
    <row r="14" customFormat="false" ht="12.75" hidden="false" customHeight="false" outlineLevel="0" collapsed="false">
      <c r="A14" s="0" t="s">
        <v>50</v>
      </c>
      <c r="B14" s="0" t="s">
        <v>51</v>
      </c>
    </row>
    <row r="15" customFormat="false" ht="12.75" hidden="false" customHeight="false" outlineLevel="0" collapsed="false">
      <c r="A15" s="0" t="s">
        <v>52</v>
      </c>
      <c r="B15" s="0" t="s">
        <v>53</v>
      </c>
    </row>
    <row r="16" customFormat="false" ht="12.75" hidden="false" customHeight="false" outlineLevel="0" collapsed="false">
      <c r="A16" s="0" t="s">
        <v>54</v>
      </c>
      <c r="B16" s="0" t="s">
        <v>55</v>
      </c>
    </row>
    <row r="18" customFormat="false" ht="12.75" hidden="false" customHeight="false" outlineLevel="0" collapsed="false">
      <c r="A18" s="0" t="s">
        <v>56</v>
      </c>
    </row>
    <row r="20" customFormat="false" ht="27.75" hidden="false" customHeight="true" outlineLevel="0" collapsed="false">
      <c r="A20" s="43" t="s">
        <v>57</v>
      </c>
      <c r="B20" s="43"/>
      <c r="C20" s="43"/>
      <c r="D20" s="43"/>
      <c r="E20" s="43"/>
      <c r="F20" s="43"/>
      <c r="G20" s="43"/>
      <c r="H20" s="43"/>
      <c r="I20" s="43"/>
    </row>
    <row r="22" customFormat="false" ht="12.75" hidden="false" customHeight="false" outlineLevel="0" collapsed="false">
      <c r="A22" s="44" t="s">
        <v>58</v>
      </c>
      <c r="B22" s="44"/>
      <c r="C22" s="44"/>
      <c r="D22" s="44"/>
      <c r="E22" s="44"/>
      <c r="F22" s="44"/>
      <c r="G22" s="44"/>
      <c r="H22" s="44"/>
      <c r="I22" s="44"/>
    </row>
    <row r="23" customFormat="false" ht="12.75" hidden="false" customHeight="false" outlineLevel="0" collapsed="false">
      <c r="A23" s="0" t="s">
        <v>59</v>
      </c>
    </row>
    <row r="24" customFormat="false" ht="12.75" hidden="false" customHeight="false" outlineLevel="0" collapsed="false">
      <c r="A24" s="0" t="s">
        <v>60</v>
      </c>
    </row>
    <row r="30" customFormat="false" ht="12.75" hidden="false" customHeight="false" outlineLevel="0" collapsed="false">
      <c r="A30" s="0" t="s">
        <v>61</v>
      </c>
    </row>
    <row r="31" customFormat="false" ht="12.75" hidden="false" customHeight="false" outlineLevel="0" collapsed="false">
      <c r="A31" s="0" t="s">
        <v>46</v>
      </c>
      <c r="B31" s="0" t="s">
        <v>62</v>
      </c>
    </row>
    <row r="32" customFormat="false" ht="12.75" hidden="false" customHeight="false" outlineLevel="0" collapsed="false">
      <c r="A32" s="0" t="s">
        <v>48</v>
      </c>
      <c r="B32" s="0" t="s">
        <v>63</v>
      </c>
    </row>
    <row r="33" customFormat="false" ht="12.75" hidden="false" customHeight="false" outlineLevel="0" collapsed="false">
      <c r="A33" s="0" t="s">
        <v>50</v>
      </c>
      <c r="B33" s="0" t="s">
        <v>64</v>
      </c>
    </row>
    <row r="34" customFormat="false" ht="12.75" hidden="false" customHeight="false" outlineLevel="0" collapsed="false">
      <c r="A34" s="0" t="s">
        <v>52</v>
      </c>
      <c r="B34" s="0" t="s">
        <v>65</v>
      </c>
    </row>
    <row r="35" customFormat="false" ht="12.75" hidden="false" customHeight="false" outlineLevel="0" collapsed="false">
      <c r="A35" s="0" t="s">
        <v>54</v>
      </c>
      <c r="B35" s="0" t="s">
        <v>66</v>
      </c>
    </row>
    <row r="37" customFormat="false" ht="12.75" hidden="false" customHeight="false" outlineLevel="0" collapsed="false">
      <c r="A37" s="0" t="s">
        <v>67</v>
      </c>
    </row>
    <row r="38" customFormat="false" ht="47.25" hidden="false" customHeight="true" outlineLevel="0" collapsed="false">
      <c r="A38" s="43" t="s">
        <v>68</v>
      </c>
      <c r="B38" s="43"/>
      <c r="C38" s="43"/>
      <c r="D38" s="43"/>
      <c r="E38" s="43"/>
      <c r="F38" s="43"/>
      <c r="G38" s="43"/>
      <c r="H38" s="43"/>
      <c r="I38" s="43"/>
    </row>
    <row r="40" customFormat="false" ht="111.75" hidden="false" customHeight="true" outlineLevel="0" collapsed="false">
      <c r="A40" s="43" t="s">
        <v>69</v>
      </c>
      <c r="B40" s="43"/>
      <c r="C40" s="43"/>
      <c r="D40" s="43"/>
      <c r="E40" s="43"/>
      <c r="F40" s="43"/>
      <c r="G40" s="43"/>
      <c r="H40" s="43"/>
      <c r="I40" s="43"/>
    </row>
    <row r="42" customFormat="false" ht="29.25" hidden="false" customHeight="true" outlineLevel="0" collapsed="false">
      <c r="A42" s="43" t="s">
        <v>70</v>
      </c>
      <c r="B42" s="43"/>
      <c r="C42" s="43"/>
      <c r="D42" s="43"/>
      <c r="E42" s="43"/>
      <c r="F42" s="43"/>
      <c r="G42" s="43"/>
      <c r="H42" s="43"/>
      <c r="I42" s="43"/>
    </row>
    <row r="44" customFormat="false" ht="12.75" hidden="false" customHeight="false" outlineLevel="0" collapsed="false">
      <c r="A44" s="0" t="s">
        <v>58</v>
      </c>
    </row>
    <row r="45" customFormat="false" ht="12.75" hidden="false" customHeight="false" outlineLevel="0" collapsed="false">
      <c r="A45" s="0" t="s">
        <v>71</v>
      </c>
    </row>
    <row r="46" customFormat="false" ht="12.75" hidden="false" customHeight="false" outlineLevel="0" collapsed="false">
      <c r="A46" s="0" t="s">
        <v>72</v>
      </c>
    </row>
  </sheetData>
  <mergeCells count="4">
    <mergeCell ref="A20:I20"/>
    <mergeCell ref="A38:I38"/>
    <mergeCell ref="A40:I40"/>
    <mergeCell ref="A42:I42"/>
  </mergeCells>
  <printOptions headings="false" gridLines="false" gridLinesSet="true" horizontalCentered="false" verticalCentered="false"/>
  <pageMargins left="0.747916666666667" right="0.5"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1.28"/>
    <col collapsed="false" customWidth="true" hidden="false" outlineLevel="0" max="2" min="2" style="0" width="31.99"/>
    <col collapsed="false" customWidth="true" hidden="false" outlineLevel="0" max="3" min="3" style="0" width="5.41"/>
    <col collapsed="false" customWidth="true" hidden="false" outlineLevel="0" max="4" min="4" style="0" width="1.85"/>
    <col collapsed="false" customWidth="true" hidden="false" outlineLevel="0" max="5" min="5" style="0" width="11.56"/>
  </cols>
  <sheetData>
    <row r="1" customFormat="false" ht="15.75" hidden="false" customHeight="false" outlineLevel="0" collapsed="false">
      <c r="A1" s="45" t="s">
        <v>40</v>
      </c>
      <c r="B1" s="46"/>
      <c r="C1" s="21"/>
      <c r="E1" s="3"/>
      <c r="F1" s="4"/>
    </row>
    <row r="2" customFormat="false" ht="12.75" hidden="false" customHeight="false" outlineLevel="0" collapsed="false">
      <c r="A2" s="21" t="s">
        <v>29</v>
      </c>
      <c r="B2" s="21"/>
      <c r="C2" s="21"/>
    </row>
    <row r="7" customFormat="false" ht="12.75" hidden="false" customHeight="false" outlineLevel="0" collapsed="false">
      <c r="A7" s="47" t="s">
        <v>73</v>
      </c>
      <c r="B7" s="47" t="s">
        <v>74</v>
      </c>
      <c r="C7" s="47" t="s">
        <v>75</v>
      </c>
      <c r="D7" s="47"/>
      <c r="E7" s="47" t="s">
        <v>76</v>
      </c>
    </row>
    <row r="9" customFormat="false" ht="12.75" hidden="false" customHeight="false" outlineLevel="0" collapsed="false">
      <c r="A9" s="48" t="n">
        <v>105655</v>
      </c>
      <c r="B9" s="0" t="s">
        <v>77</v>
      </c>
      <c r="C9" s="49" t="n">
        <v>5</v>
      </c>
      <c r="E9" s="50" t="n">
        <v>31122</v>
      </c>
    </row>
    <row r="10" customFormat="false" ht="12.75" hidden="false" customHeight="false" outlineLevel="0" collapsed="false">
      <c r="A10" s="48" t="n">
        <v>105656</v>
      </c>
      <c r="B10" s="0" t="s">
        <v>78</v>
      </c>
      <c r="C10" s="49" t="n">
        <v>4</v>
      </c>
      <c r="E10" s="50" t="n">
        <v>25694</v>
      </c>
    </row>
    <row r="11" customFormat="false" ht="12.75" hidden="false" customHeight="false" outlineLevel="0" collapsed="false">
      <c r="A11" s="48" t="n">
        <v>105657</v>
      </c>
      <c r="B11" s="0" t="s">
        <v>79</v>
      </c>
      <c r="C11" s="49" t="n">
        <v>10.4</v>
      </c>
      <c r="E11" s="50" t="n">
        <v>113972</v>
      </c>
    </row>
    <row r="12" customFormat="false" ht="12.75" hidden="false" customHeight="false" outlineLevel="0" collapsed="false">
      <c r="A12" s="48" t="n">
        <v>105660</v>
      </c>
      <c r="B12" s="0" t="s">
        <v>80</v>
      </c>
      <c r="C12" s="49" t="n">
        <v>8.29</v>
      </c>
      <c r="E12" s="50" t="n">
        <v>8783</v>
      </c>
    </row>
    <row r="13" customFormat="false" ht="12.75" hidden="false" customHeight="false" outlineLevel="0" collapsed="false">
      <c r="A13" s="48" t="n">
        <v>105653</v>
      </c>
      <c r="B13" s="0" t="s">
        <v>81</v>
      </c>
      <c r="C13" s="49" t="n">
        <v>0.9</v>
      </c>
      <c r="E13" s="50" t="n">
        <v>11087</v>
      </c>
    </row>
    <row r="14" customFormat="false" ht="12.75" hidden="false" customHeight="false" outlineLevel="0" collapsed="false">
      <c r="A14" s="48"/>
      <c r="B14" s="0" t="s">
        <v>82</v>
      </c>
      <c r="C14" s="49" t="n">
        <v>8.3</v>
      </c>
      <c r="E14" s="50" t="n">
        <v>120528</v>
      </c>
    </row>
    <row r="15" customFormat="false" ht="13.5" hidden="false" customHeight="false" outlineLevel="0" collapsed="false">
      <c r="E15" s="51" t="n">
        <f aca="false">SUM(E9:E14)</f>
        <v>311186</v>
      </c>
    </row>
    <row r="16" customFormat="false" ht="13.5" hidden="false" customHeight="false" outlineLevel="0" collapsed="false"/>
    <row r="18" customFormat="false" ht="12.75" hidden="false" customHeight="false" outlineLevel="0" collapsed="false">
      <c r="A18" s="21"/>
    </row>
    <row r="20" customFormat="false" ht="12.75" hidden="false" customHeight="false" outlineLevel="0" collapsed="false">
      <c r="A20" s="44"/>
      <c r="B20" s="44"/>
      <c r="C20" s="44"/>
      <c r="D20" s="44"/>
      <c r="E20" s="44"/>
    </row>
  </sheetData>
  <printOptions headings="false" gridLines="false" gridLinesSet="true" horizontalCentered="false" verticalCentered="false"/>
  <pageMargins left="0.747916666666667" right="0.5" top="0.984027777777778"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71"/>
    <col collapsed="false" customWidth="true" hidden="false" outlineLevel="0" max="2" min="2" style="0" width="13.56"/>
    <col collapsed="false" customWidth="true" hidden="false" outlineLevel="0" max="3" min="3" style="0" width="10.99"/>
    <col collapsed="false" customWidth="true" hidden="false" outlineLevel="0" max="4" min="4" style="0" width="1.99"/>
    <col collapsed="false" customWidth="true" hidden="false" outlineLevel="0" max="5" min="5" style="0" width="10.71"/>
    <col collapsed="false" customWidth="true" hidden="false" outlineLevel="0" max="6" min="6" style="0" width="1.41"/>
    <col collapsed="false" customWidth="true" hidden="false" outlineLevel="0" max="7" min="7" style="0" width="11.7"/>
    <col collapsed="false" customWidth="true" hidden="false" outlineLevel="0" max="10" min="10" style="0" width="8.14"/>
    <col collapsed="false" customWidth="true" hidden="false" outlineLevel="0" max="11" min="11" style="0" width="11.7"/>
  </cols>
  <sheetData>
    <row r="1" customFormat="false" ht="15.75" hidden="false" customHeight="false" outlineLevel="0" collapsed="false">
      <c r="A1" s="25" t="s">
        <v>40</v>
      </c>
      <c r="B1" s="26"/>
      <c r="C1" s="27"/>
      <c r="D1" s="27"/>
      <c r="E1" s="27"/>
      <c r="F1" s="27"/>
      <c r="G1" s="52"/>
      <c r="H1" s="4"/>
    </row>
    <row r="2" customFormat="false" ht="12.75" hidden="false" customHeight="false" outlineLevel="0" collapsed="false">
      <c r="A2" s="29" t="s">
        <v>31</v>
      </c>
      <c r="B2" s="30"/>
      <c r="C2" s="30"/>
      <c r="D2" s="30"/>
      <c r="E2" s="30"/>
      <c r="F2" s="30"/>
      <c r="G2" s="31"/>
    </row>
    <row r="3" customFormat="false" ht="12.75" hidden="false" customHeight="false" outlineLevel="0" collapsed="false">
      <c r="A3" s="32"/>
      <c r="B3" s="30"/>
      <c r="C3" s="30"/>
      <c r="D3" s="30"/>
      <c r="E3" s="30"/>
      <c r="F3" s="30"/>
      <c r="G3" s="31"/>
    </row>
    <row r="4" customFormat="false" ht="12.75" hidden="false" customHeight="false" outlineLevel="0" collapsed="false">
      <c r="A4" s="32"/>
      <c r="B4" s="30"/>
      <c r="C4" s="30"/>
      <c r="D4" s="30"/>
      <c r="E4" s="30"/>
      <c r="F4" s="30"/>
      <c r="G4" s="31"/>
    </row>
    <row r="5" customFormat="false" ht="12.75" hidden="false" customHeight="false" outlineLevel="0" collapsed="false">
      <c r="A5" s="32"/>
      <c r="B5" s="30"/>
      <c r="C5" s="30"/>
      <c r="D5" s="30"/>
      <c r="E5" s="30"/>
      <c r="F5" s="30"/>
      <c r="G5" s="31"/>
    </row>
    <row r="6" customFormat="false" ht="12.75" hidden="false" customHeight="false" outlineLevel="0" collapsed="false">
      <c r="A6" s="53" t="s">
        <v>41</v>
      </c>
      <c r="B6" s="30"/>
      <c r="C6" s="30"/>
      <c r="D6" s="30"/>
      <c r="E6" s="1" t="s">
        <v>42</v>
      </c>
      <c r="F6" s="1"/>
      <c r="G6" s="54" t="s">
        <v>43</v>
      </c>
    </row>
    <row r="7" customFormat="false" ht="12.75" hidden="false" customHeight="false" outlineLevel="0" collapsed="false">
      <c r="A7" s="32"/>
      <c r="B7" s="30"/>
      <c r="C7" s="30"/>
      <c r="D7" s="30"/>
      <c r="E7" s="30"/>
      <c r="F7" s="30"/>
      <c r="G7" s="31"/>
    </row>
    <row r="8" customFormat="false" ht="12.75" hidden="false" customHeight="false" outlineLevel="0" collapsed="false">
      <c r="A8" s="32" t="s">
        <v>83</v>
      </c>
      <c r="B8" s="30"/>
      <c r="C8" s="30"/>
      <c r="D8" s="30"/>
      <c r="E8" s="42" t="n">
        <f aca="false">+G8/12</f>
        <v>3841.525</v>
      </c>
      <c r="F8" s="42"/>
      <c r="G8" s="55" t="n">
        <f aca="false">E14</f>
        <v>46098.3</v>
      </c>
    </row>
    <row r="9" customFormat="false" ht="12.75" hidden="false" customHeight="false" outlineLevel="0" collapsed="false">
      <c r="A9" s="32" t="s">
        <v>84</v>
      </c>
      <c r="B9" s="30"/>
      <c r="C9" s="30"/>
      <c r="D9" s="30"/>
      <c r="E9" s="42" t="n">
        <f aca="false">+G9/12</f>
        <v>8450</v>
      </c>
      <c r="F9" s="42"/>
      <c r="G9" s="56" t="n">
        <v>101400</v>
      </c>
    </row>
    <row r="10" customFormat="false" ht="12.75" hidden="false" customHeight="false" outlineLevel="0" collapsed="false">
      <c r="A10" s="32" t="s">
        <v>85</v>
      </c>
      <c r="B10" s="30"/>
      <c r="C10" s="30"/>
      <c r="D10" s="30"/>
      <c r="E10" s="42" t="n">
        <f aca="false">+G10/12</f>
        <v>2562.42447916667</v>
      </c>
      <c r="F10" s="42"/>
      <c r="G10" s="55" t="n">
        <f aca="false">E18</f>
        <v>30749.09375</v>
      </c>
    </row>
    <row r="11" customFormat="false" ht="13.5" hidden="false" customHeight="false" outlineLevel="0" collapsed="false">
      <c r="A11" s="38"/>
      <c r="B11" s="39"/>
      <c r="C11" s="39"/>
      <c r="D11" s="39"/>
      <c r="E11" s="57" t="n">
        <f aca="false">SUM(E8:E10)</f>
        <v>14853.9494791667</v>
      </c>
      <c r="F11" s="57"/>
      <c r="G11" s="58" t="n">
        <f aca="false">SUM(G8:G10)</f>
        <v>178247.39375</v>
      </c>
    </row>
    <row r="13" customFormat="false" ht="12.75" hidden="false" customHeight="false" outlineLevel="0" collapsed="false">
      <c r="B13" s="19" t="s">
        <v>86</v>
      </c>
    </row>
    <row r="14" customFormat="false" ht="12.75" hidden="false" customHeight="false" outlineLevel="0" collapsed="false">
      <c r="A14" s="48" t="n">
        <v>105662</v>
      </c>
      <c r="B14" s="9" t="n">
        <v>921966</v>
      </c>
      <c r="C14" s="0" t="n">
        <v>0.05</v>
      </c>
      <c r="E14" s="50" t="n">
        <f aca="false">+B14*C14</f>
        <v>46098.3</v>
      </c>
    </row>
    <row r="15" customFormat="false" ht="12.75" hidden="false" customHeight="false" outlineLevel="0" collapsed="false">
      <c r="A15" s="48"/>
    </row>
    <row r="16" customFormat="false" ht="12.75" hidden="false" customHeight="false" outlineLevel="0" collapsed="false">
      <c r="A16" s="48" t="n">
        <v>105669</v>
      </c>
      <c r="B16" s="9" t="n">
        <v>101400</v>
      </c>
      <c r="C16" s="0" t="s">
        <v>87</v>
      </c>
      <c r="E16" s="50"/>
    </row>
    <row r="17" customFormat="false" ht="12.75" hidden="false" customHeight="false" outlineLevel="0" collapsed="false">
      <c r="B17" s="9"/>
      <c r="E17" s="50"/>
    </row>
    <row r="18" customFormat="false" ht="12.75" hidden="false" customHeight="false" outlineLevel="0" collapsed="false">
      <c r="A18" s="48" t="n">
        <v>107075</v>
      </c>
      <c r="B18" s="9" t="n">
        <v>983971</v>
      </c>
      <c r="C18" s="0" t="n">
        <v>0.03125</v>
      </c>
      <c r="E18" s="50" t="n">
        <f aca="false">+B18*C18</f>
        <v>30749.09375</v>
      </c>
    </row>
    <row r="19" customFormat="false" ht="12.75" hidden="false" customHeight="false" outlineLevel="0" collapsed="false">
      <c r="B19" s="9"/>
      <c r="E19" s="50"/>
    </row>
    <row r="22" customFormat="false" ht="12.75" hidden="false" customHeight="false" outlineLevel="0" collapsed="false">
      <c r="A22" s="44"/>
      <c r="B22" s="44"/>
      <c r="C22" s="44"/>
      <c r="D22" s="44"/>
      <c r="E22" s="44"/>
      <c r="F22" s="44"/>
      <c r="G22" s="44"/>
      <c r="H22" s="44"/>
      <c r="I22" s="44"/>
      <c r="J22" s="44"/>
      <c r="K22" s="44"/>
    </row>
    <row r="23" customFormat="false" ht="12.75" hidden="false" customHeight="false" outlineLevel="0" collapsed="false">
      <c r="A23" s="13" t="s">
        <v>88</v>
      </c>
    </row>
    <row r="24" customFormat="false" ht="12.75" hidden="false" customHeight="false" outlineLevel="0" collapsed="false">
      <c r="A24" s="13" t="s">
        <v>89</v>
      </c>
    </row>
    <row r="25" customFormat="false" ht="12.75" hidden="false" customHeight="false" outlineLevel="0" collapsed="false">
      <c r="A25" s="13" t="s">
        <v>90</v>
      </c>
    </row>
    <row r="26" customFormat="false" ht="12.75" hidden="false" customHeight="false" outlineLevel="0" collapsed="false">
      <c r="B26" s="0" t="s">
        <v>91</v>
      </c>
      <c r="C26" s="0" t="n">
        <f aca="false">0.5/16</f>
        <v>0.03125</v>
      </c>
      <c r="E26" s="0" t="s">
        <v>92</v>
      </c>
    </row>
    <row r="27" customFormat="false" ht="12.75" hidden="false" customHeight="false" outlineLevel="0" collapsed="false">
      <c r="B27" s="0" t="s">
        <v>93</v>
      </c>
      <c r="C27" s="0" t="n">
        <f aca="false">0.5/16</f>
        <v>0.03125</v>
      </c>
    </row>
    <row r="28" customFormat="false" ht="12.75" hidden="false" customHeight="false" outlineLevel="0" collapsed="false">
      <c r="B28" s="0" t="s">
        <v>94</v>
      </c>
      <c r="C28" s="0" t="n">
        <f aca="false">0.5/16</f>
        <v>0.03125</v>
      </c>
    </row>
    <row r="29" customFormat="false" ht="12.75" hidden="false" customHeight="false" outlineLevel="0" collapsed="false">
      <c r="B29" s="0" t="s">
        <v>95</v>
      </c>
      <c r="C29" s="0" t="n">
        <f aca="false">0.5/16</f>
        <v>0.03125</v>
      </c>
    </row>
    <row r="30" customFormat="false" ht="12.75" hidden="false" customHeight="false" outlineLevel="0" collapsed="false">
      <c r="B30" s="0" t="s">
        <v>96</v>
      </c>
      <c r="C30" s="0" t="n">
        <f aca="false">0.5/16</f>
        <v>0.03125</v>
      </c>
    </row>
    <row r="31" customFormat="false" ht="12.75" hidden="false" customHeight="false" outlineLevel="0" collapsed="false">
      <c r="B31" s="0" t="s">
        <v>97</v>
      </c>
      <c r="C31" s="0" t="n">
        <f aca="false">0.5/16</f>
        <v>0.03125</v>
      </c>
    </row>
    <row r="32" customFormat="false" ht="12.75" hidden="false" customHeight="false" outlineLevel="0" collapsed="false">
      <c r="B32" s="0" t="s">
        <v>98</v>
      </c>
      <c r="C32" s="0" t="n">
        <f aca="false">0.5/16</f>
        <v>0.03125</v>
      </c>
    </row>
    <row r="33" customFormat="false" ht="12.75" hidden="false" customHeight="false" outlineLevel="0" collapsed="false">
      <c r="B33" s="0" t="s">
        <v>99</v>
      </c>
      <c r="C33" s="0" t="n">
        <f aca="false">0.5/16</f>
        <v>0.03125</v>
      </c>
    </row>
    <row r="34" customFormat="false" ht="12.75" hidden="false" customHeight="false" outlineLevel="0" collapsed="false">
      <c r="B34" s="0" t="s">
        <v>100</v>
      </c>
      <c r="C34" s="0" t="n">
        <f aca="false">0.5/16</f>
        <v>0.03125</v>
      </c>
    </row>
    <row r="35" customFormat="false" ht="12.75" hidden="false" customHeight="false" outlineLevel="0" collapsed="false">
      <c r="B35" s="0" t="s">
        <v>101</v>
      </c>
      <c r="C35" s="0" t="n">
        <f aca="false">0.5/16</f>
        <v>0.03125</v>
      </c>
    </row>
    <row r="36" customFormat="false" ht="12.75" hidden="false" customHeight="false" outlineLevel="0" collapsed="false">
      <c r="B36" s="0" t="s">
        <v>102</v>
      </c>
      <c r="C36" s="0" t="n">
        <f aca="false">0.5/16</f>
        <v>0.03125</v>
      </c>
    </row>
    <row r="37" customFormat="false" ht="12.75" hidden="false" customHeight="false" outlineLevel="0" collapsed="false">
      <c r="B37" s="0" t="s">
        <v>103</v>
      </c>
      <c r="C37" s="0" t="n">
        <f aca="false">0.5/16</f>
        <v>0.03125</v>
      </c>
      <c r="E37" s="0" t="s">
        <v>104</v>
      </c>
    </row>
    <row r="38" customFormat="false" ht="12.75" hidden="false" customHeight="false" outlineLevel="0" collapsed="false">
      <c r="B38" s="0" t="s">
        <v>105</v>
      </c>
      <c r="C38" s="0" t="n">
        <f aca="false">0.5/16</f>
        <v>0.03125</v>
      </c>
    </row>
    <row r="39" customFormat="false" ht="12.75" hidden="false" customHeight="false" outlineLevel="0" collapsed="false">
      <c r="B39" s="0" t="s">
        <v>106</v>
      </c>
      <c r="C39" s="0" t="n">
        <f aca="false">0.5/16</f>
        <v>0.03125</v>
      </c>
    </row>
    <row r="40" customFormat="false" ht="12.75" hidden="false" customHeight="false" outlineLevel="0" collapsed="false">
      <c r="B40" s="0" t="s">
        <v>107</v>
      </c>
      <c r="C40" s="0" t="n">
        <f aca="false">0.5/16</f>
        <v>0.03125</v>
      </c>
    </row>
    <row r="41" customFormat="false" ht="12.75" hidden="false" customHeight="false" outlineLevel="0" collapsed="false">
      <c r="B41" s="0" t="s">
        <v>108</v>
      </c>
      <c r="C41" s="0" t="n">
        <f aca="false">0.5/16</f>
        <v>0.03125</v>
      </c>
    </row>
    <row r="42" customFormat="false" ht="12.75" hidden="false" customHeight="false" outlineLevel="0" collapsed="false">
      <c r="B42" s="0" t="s">
        <v>109</v>
      </c>
      <c r="C42" s="59" t="n">
        <v>0.5</v>
      </c>
      <c r="E42" s="0" t="s">
        <v>110</v>
      </c>
    </row>
    <row r="43" customFormat="false" ht="12.75" hidden="false" customHeight="false" outlineLevel="0" collapsed="false">
      <c r="B43" s="0" t="s">
        <v>11</v>
      </c>
      <c r="C43" s="60" t="n">
        <f aca="false">SUM(C26:C42)</f>
        <v>1</v>
      </c>
    </row>
  </sheetData>
  <printOptions headings="false" gridLines="false" gridLinesSet="true" horizontalCentered="false" verticalCentered="false"/>
  <pageMargins left="0.747916666666667" right="0.747916666666667"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5" topLeftCell="F6" activePane="bottomRight" state="frozen"/>
      <selection pane="topLeft" activeCell="A1" activeCellId="0" sqref="A1"/>
      <selection pane="topRight" activeCell="F1" activeCellId="0" sqref="F1"/>
      <selection pane="bottomLeft" activeCell="A6" activeCellId="0" sqref="A6"/>
      <selection pane="bottomRight" activeCell="F60" activeCellId="0" sqref="F60"/>
    </sheetView>
  </sheetViews>
  <sheetFormatPr defaultColWidth="9.0546875" defaultRowHeight="12.75" customHeight="true" zeroHeight="false" outlineLevelRow="0" outlineLevelCol="0"/>
  <cols>
    <col collapsed="false" customWidth="true" hidden="false" outlineLevel="0" max="1" min="1" style="0" width="13.41"/>
    <col collapsed="false" customWidth="true" hidden="true" outlineLevel="0" max="2" min="2" style="0" width="6.41"/>
    <col collapsed="false" customWidth="true" hidden="false" outlineLevel="0" max="3" min="3" style="0" width="28.7"/>
    <col collapsed="false" customWidth="true" hidden="true" outlineLevel="0" max="4" min="4" style="0" width="11.28"/>
    <col collapsed="false" customWidth="true" hidden="true" outlineLevel="0" max="5" min="5" style="0" width="10.41"/>
    <col collapsed="false" customWidth="true" hidden="false" outlineLevel="0" max="6" min="6" style="2" width="8.85"/>
    <col collapsed="false" customWidth="true" hidden="false" outlineLevel="0" max="7" min="7" style="2" width="10.13"/>
    <col collapsed="false" customWidth="true" hidden="true" outlineLevel="0" max="8" min="8" style="0" width="11.85"/>
    <col collapsed="false" customWidth="true" hidden="true" outlineLevel="0" max="9" min="9" style="0" width="10.28"/>
    <col collapsed="false" customWidth="true" hidden="true" outlineLevel="0" max="10" min="10" style="0" width="11.85"/>
    <col collapsed="false" customWidth="true" hidden="true" outlineLevel="0" max="11" min="11" style="0" width="10.85"/>
    <col collapsed="false" customWidth="true" hidden="true" outlineLevel="0" max="12" min="12" style="0" width="11.85"/>
    <col collapsed="false" customWidth="true" hidden="true" outlineLevel="0" max="13" min="13" style="0" width="11.13"/>
    <col collapsed="false" customWidth="true" hidden="true" outlineLevel="0" max="14" min="14" style="0" width="13.56"/>
    <col collapsed="false" customWidth="true" hidden="true" outlineLevel="0" max="15" min="15" style="0" width="15.13"/>
    <col collapsed="false" customWidth="true" hidden="true" outlineLevel="0" max="16" min="16" style="0" width="13.56"/>
    <col collapsed="false" customWidth="true" hidden="true" outlineLevel="0" max="17" min="17" style="0" width="11.13"/>
    <col collapsed="false" customWidth="true" hidden="true" outlineLevel="0" max="18" min="18" style="0" width="10.41"/>
    <col collapsed="false" customWidth="true" hidden="true" outlineLevel="0" max="20" min="19" style="0" width="14.85"/>
    <col collapsed="false" customWidth="true" hidden="true" outlineLevel="0" max="21" min="21" style="0" width="11.28"/>
    <col collapsed="false" customWidth="false" hidden="true" outlineLevel="0" max="22" min="22" style="0" width="9.06"/>
    <col collapsed="false" customWidth="true" hidden="true" outlineLevel="0" max="23" min="23" style="0" width="10.28"/>
    <col collapsed="false" customWidth="false" hidden="true" outlineLevel="0" max="24" min="24" style="0" width="9.06"/>
  </cols>
  <sheetData>
    <row r="1" customFormat="false" ht="12.75" hidden="false" customHeight="false" outlineLevel="0" collapsed="false">
      <c r="A1" s="21" t="s">
        <v>111</v>
      </c>
      <c r="G1" s="3"/>
      <c r="X1" s="3"/>
      <c r="Y1" s="4"/>
    </row>
    <row r="2" customFormat="false" ht="12.75" hidden="false" customHeight="false" outlineLevel="0" collapsed="false">
      <c r="A2" s="21" t="s">
        <v>112</v>
      </c>
    </row>
    <row r="3" customFormat="false" ht="12.75" hidden="false" customHeight="false" outlineLevel="0" collapsed="false">
      <c r="A3" s="21" t="s">
        <v>113</v>
      </c>
    </row>
    <row r="5" customFormat="false" ht="38.25" hidden="true" customHeight="false" outlineLevel="0" collapsed="false">
      <c r="A5" s="61" t="s">
        <v>73</v>
      </c>
      <c r="B5" s="61"/>
      <c r="C5" s="61" t="s">
        <v>74</v>
      </c>
      <c r="D5" s="61"/>
      <c r="E5" s="62" t="s">
        <v>114</v>
      </c>
      <c r="F5" s="63" t="s">
        <v>115</v>
      </c>
      <c r="G5" s="63" t="s">
        <v>116</v>
      </c>
      <c r="H5" s="62" t="s">
        <v>117</v>
      </c>
      <c r="I5" s="62" t="s">
        <v>118</v>
      </c>
      <c r="J5" s="62" t="s">
        <v>119</v>
      </c>
      <c r="K5" s="62" t="s">
        <v>120</v>
      </c>
      <c r="L5" s="62" t="s">
        <v>121</v>
      </c>
      <c r="M5" s="62" t="s">
        <v>122</v>
      </c>
      <c r="N5" s="62" t="s">
        <v>123</v>
      </c>
      <c r="O5" s="62" t="s">
        <v>124</v>
      </c>
      <c r="P5" s="62" t="s">
        <v>125</v>
      </c>
      <c r="Q5" s="62" t="s">
        <v>126</v>
      </c>
      <c r="R5" s="62" t="s">
        <v>127</v>
      </c>
      <c r="S5" s="62" t="s">
        <v>128</v>
      </c>
      <c r="T5" s="62" t="s">
        <v>129</v>
      </c>
      <c r="U5" s="62" t="s">
        <v>130</v>
      </c>
    </row>
    <row r="6" customFormat="false" ht="12.75" hidden="true" customHeight="false" outlineLevel="0" collapsed="false">
      <c r="A6" s="61" t="n">
        <v>103816</v>
      </c>
      <c r="B6" s="61" t="s">
        <v>131</v>
      </c>
      <c r="C6" s="61" t="s">
        <v>132</v>
      </c>
      <c r="D6" s="61"/>
      <c r="E6" s="64"/>
      <c r="F6" s="65"/>
      <c r="G6" s="65"/>
      <c r="H6" s="64"/>
      <c r="I6" s="64"/>
      <c r="J6" s="64"/>
      <c r="K6" s="64"/>
      <c r="L6" s="64"/>
      <c r="M6" s="64"/>
      <c r="N6" s="64"/>
      <c r="O6" s="64" t="n">
        <v>0.159738440858083</v>
      </c>
      <c r="P6" s="64"/>
      <c r="Q6" s="64" t="n">
        <v>0.840261559141918</v>
      </c>
      <c r="R6" s="64"/>
      <c r="S6" s="64"/>
      <c r="T6" s="64"/>
      <c r="U6" s="64" t="n">
        <f aca="false">SUBTOTAL(9,E6:T6)</f>
        <v>1</v>
      </c>
    </row>
    <row r="7" customFormat="false" ht="12.75" hidden="true" customHeight="false" outlineLevel="0" collapsed="false">
      <c r="A7" s="61" t="n">
        <v>103817</v>
      </c>
      <c r="B7" s="61" t="s">
        <v>131</v>
      </c>
      <c r="C7" s="61" t="s">
        <v>133</v>
      </c>
      <c r="D7" s="61"/>
      <c r="E7" s="64"/>
      <c r="F7" s="65"/>
      <c r="G7" s="65"/>
      <c r="H7" s="64" t="n">
        <v>0.880952380947819</v>
      </c>
      <c r="I7" s="64"/>
      <c r="J7" s="64"/>
      <c r="K7" s="64"/>
      <c r="L7" s="64"/>
      <c r="M7" s="64"/>
      <c r="N7" s="64"/>
      <c r="O7" s="64" t="n">
        <v>0.119047619052181</v>
      </c>
      <c r="P7" s="64"/>
      <c r="Q7" s="64"/>
      <c r="R7" s="64"/>
      <c r="S7" s="64"/>
      <c r="T7" s="64"/>
      <c r="U7" s="64" t="n">
        <f aca="false">SUBTOTAL(9,E7:T7)</f>
        <v>1</v>
      </c>
    </row>
    <row r="8" customFormat="false" ht="12.75" hidden="true" customHeight="false" outlineLevel="0" collapsed="false">
      <c r="A8" s="61" t="n">
        <v>103818</v>
      </c>
      <c r="B8" s="61" t="s">
        <v>131</v>
      </c>
      <c r="C8" s="61" t="s">
        <v>134</v>
      </c>
      <c r="D8" s="61"/>
      <c r="E8" s="64"/>
      <c r="F8" s="65"/>
      <c r="G8" s="65"/>
      <c r="H8" s="64"/>
      <c r="I8" s="64"/>
      <c r="J8" s="64" t="n">
        <v>0.851135053795121</v>
      </c>
      <c r="K8" s="64"/>
      <c r="L8" s="64"/>
      <c r="M8" s="64"/>
      <c r="N8" s="64"/>
      <c r="O8" s="64" t="n">
        <v>0.148864946204879</v>
      </c>
      <c r="P8" s="64"/>
      <c r="Q8" s="64"/>
      <c r="R8" s="64"/>
      <c r="S8" s="64"/>
      <c r="T8" s="64"/>
      <c r="U8" s="64" t="n">
        <f aca="false">SUBTOTAL(9,E8:T8)</f>
        <v>1</v>
      </c>
    </row>
    <row r="9" customFormat="false" ht="12.75" hidden="true" customHeight="false" outlineLevel="0" collapsed="false">
      <c r="A9" s="61" t="n">
        <v>103819</v>
      </c>
      <c r="B9" s="61" t="s">
        <v>135</v>
      </c>
      <c r="C9" s="61" t="s">
        <v>136</v>
      </c>
      <c r="D9" s="61"/>
      <c r="E9" s="64" t="n">
        <v>0.05</v>
      </c>
      <c r="F9" s="65"/>
      <c r="G9" s="65"/>
      <c r="H9" s="64" t="n">
        <v>0.4</v>
      </c>
      <c r="I9" s="64"/>
      <c r="J9" s="64" t="n">
        <v>0.35</v>
      </c>
      <c r="K9" s="64"/>
      <c r="L9" s="64"/>
      <c r="M9" s="64"/>
      <c r="N9" s="64"/>
      <c r="O9" s="64"/>
      <c r="P9" s="64" t="n">
        <v>0.02</v>
      </c>
      <c r="Q9" s="64" t="n">
        <v>0.18</v>
      </c>
      <c r="R9" s="64"/>
      <c r="S9" s="64"/>
      <c r="T9" s="64"/>
      <c r="U9" s="64" t="n">
        <f aca="false">SUBTOTAL(9,E9:T9)</f>
        <v>1</v>
      </c>
    </row>
    <row r="10" customFormat="false" ht="12.75" hidden="true" customHeight="false" outlineLevel="0" collapsed="false">
      <c r="A10" s="61" t="n">
        <v>103820</v>
      </c>
      <c r="B10" s="61" t="s">
        <v>131</v>
      </c>
      <c r="C10" s="61" t="s">
        <v>137</v>
      </c>
      <c r="D10" s="61"/>
      <c r="E10" s="64" t="n">
        <v>0.0353620893443067</v>
      </c>
      <c r="F10" s="65"/>
      <c r="G10" s="65"/>
      <c r="H10" s="64" t="n">
        <v>0.133865213153047</v>
      </c>
      <c r="I10" s="64"/>
      <c r="J10" s="64" t="n">
        <v>0.162205276369301</v>
      </c>
      <c r="K10" s="64"/>
      <c r="L10" s="64"/>
      <c r="M10" s="64" t="n">
        <v>0.400335179556002</v>
      </c>
      <c r="N10" s="64"/>
      <c r="O10" s="64" t="n">
        <v>0.106498418663335</v>
      </c>
      <c r="P10" s="64"/>
      <c r="Q10" s="64" t="n">
        <v>0.161733822914008</v>
      </c>
      <c r="R10" s="64"/>
      <c r="S10" s="64"/>
      <c r="T10" s="64"/>
      <c r="U10" s="64" t="n">
        <f aca="false">SUBTOTAL(9,E10:T10)</f>
        <v>1</v>
      </c>
    </row>
    <row r="11" customFormat="false" ht="12.75" hidden="true" customHeight="false" outlineLevel="0" collapsed="false">
      <c r="A11" s="61" t="n">
        <v>103821</v>
      </c>
      <c r="B11" s="61" t="s">
        <v>131</v>
      </c>
      <c r="C11" s="61" t="s">
        <v>138</v>
      </c>
      <c r="D11" s="61"/>
      <c r="E11" s="64"/>
      <c r="F11" s="65"/>
      <c r="G11" s="65"/>
      <c r="H11" s="64" t="n">
        <v>0.2</v>
      </c>
      <c r="I11" s="64" t="n">
        <v>0.2</v>
      </c>
      <c r="J11" s="64" t="n">
        <v>0.2</v>
      </c>
      <c r="K11" s="64"/>
      <c r="L11" s="64"/>
      <c r="M11" s="64" t="n">
        <v>0.2</v>
      </c>
      <c r="N11" s="64"/>
      <c r="O11" s="64"/>
      <c r="P11" s="64"/>
      <c r="Q11" s="64" t="n">
        <v>0.2</v>
      </c>
      <c r="R11" s="64"/>
      <c r="S11" s="64"/>
      <c r="T11" s="64"/>
      <c r="U11" s="64" t="n">
        <f aca="false">SUBTOTAL(9,E11:T11)</f>
        <v>1</v>
      </c>
    </row>
    <row r="12" customFormat="false" ht="12.75" hidden="true" customHeight="false" outlineLevel="0" collapsed="false">
      <c r="A12" s="61" t="n">
        <v>103822</v>
      </c>
      <c r="B12" s="61" t="s">
        <v>139</v>
      </c>
      <c r="C12" s="61" t="s">
        <v>140</v>
      </c>
      <c r="D12" s="61"/>
      <c r="E12" s="64"/>
      <c r="F12" s="65"/>
      <c r="G12" s="65"/>
      <c r="H12" s="64" t="n">
        <v>0.38</v>
      </c>
      <c r="I12" s="64"/>
      <c r="J12" s="64" t="n">
        <v>0.37</v>
      </c>
      <c r="K12" s="64"/>
      <c r="L12" s="64"/>
      <c r="M12" s="64"/>
      <c r="N12" s="64"/>
      <c r="O12" s="64"/>
      <c r="P12" s="64" t="n">
        <v>0.04</v>
      </c>
      <c r="Q12" s="64" t="n">
        <v>0.21</v>
      </c>
      <c r="R12" s="64"/>
      <c r="S12" s="64"/>
      <c r="T12" s="64"/>
      <c r="U12" s="64" t="n">
        <f aca="false">SUBTOTAL(9,E12:T12)</f>
        <v>1</v>
      </c>
    </row>
    <row r="13" customFormat="false" ht="12.75" hidden="true" customHeight="false" outlineLevel="0" collapsed="false">
      <c r="A13" s="61" t="n">
        <v>103823</v>
      </c>
      <c r="B13" s="61" t="s">
        <v>141</v>
      </c>
      <c r="C13" s="61" t="s">
        <v>142</v>
      </c>
      <c r="D13" s="61"/>
      <c r="E13" s="64"/>
      <c r="F13" s="65"/>
      <c r="G13" s="65"/>
      <c r="H13" s="64"/>
      <c r="I13" s="64"/>
      <c r="J13" s="64"/>
      <c r="K13" s="64" t="n">
        <v>0.94</v>
      </c>
      <c r="L13" s="64"/>
      <c r="M13" s="64"/>
      <c r="N13" s="64"/>
      <c r="O13" s="64"/>
      <c r="P13" s="64"/>
      <c r="Q13" s="64"/>
      <c r="R13" s="64" t="n">
        <v>0.06</v>
      </c>
      <c r="S13" s="64"/>
      <c r="T13" s="64"/>
      <c r="U13" s="64" t="n">
        <f aca="false">SUBTOTAL(9,E13:T13)</f>
        <v>1</v>
      </c>
    </row>
    <row r="14" customFormat="false" ht="12.75" hidden="true" customHeight="false" outlineLevel="0" collapsed="false">
      <c r="A14" s="61" t="n">
        <v>103824</v>
      </c>
      <c r="B14" s="61" t="s">
        <v>141</v>
      </c>
      <c r="C14" s="61" t="s">
        <v>143</v>
      </c>
      <c r="D14" s="61"/>
      <c r="E14" s="64"/>
      <c r="F14" s="65"/>
      <c r="G14" s="65"/>
      <c r="H14" s="64"/>
      <c r="I14" s="64"/>
      <c r="J14" s="64"/>
      <c r="K14" s="64"/>
      <c r="L14" s="64"/>
      <c r="M14" s="64"/>
      <c r="N14" s="64"/>
      <c r="O14" s="64"/>
      <c r="P14" s="64"/>
      <c r="Q14" s="64"/>
      <c r="R14" s="64" t="n">
        <v>1</v>
      </c>
      <c r="S14" s="64"/>
      <c r="T14" s="64"/>
      <c r="U14" s="64" t="n">
        <f aca="false">SUBTOTAL(9,E14:T14)</f>
        <v>1</v>
      </c>
    </row>
    <row r="15" customFormat="false" ht="12.75" hidden="true" customHeight="false" outlineLevel="0" collapsed="false">
      <c r="A15" s="61" t="n">
        <v>103825</v>
      </c>
      <c r="B15" s="61" t="s">
        <v>141</v>
      </c>
      <c r="C15" s="61" t="s">
        <v>144</v>
      </c>
      <c r="D15" s="61"/>
      <c r="E15" s="64"/>
      <c r="F15" s="65"/>
      <c r="G15" s="65"/>
      <c r="H15" s="64"/>
      <c r="I15" s="64"/>
      <c r="J15" s="64"/>
      <c r="K15" s="64" t="n">
        <v>0.593574568481697</v>
      </c>
      <c r="L15" s="64"/>
      <c r="M15" s="64"/>
      <c r="N15" s="64"/>
      <c r="O15" s="64"/>
      <c r="P15" s="64"/>
      <c r="Q15" s="64"/>
      <c r="R15" s="64" t="n">
        <v>0.406425431518303</v>
      </c>
      <c r="S15" s="64"/>
      <c r="T15" s="64"/>
      <c r="U15" s="64" t="n">
        <f aca="false">SUBTOTAL(9,E15:T15)</f>
        <v>1</v>
      </c>
    </row>
    <row r="16" customFormat="false" ht="12.75" hidden="true" customHeight="false" outlineLevel="0" collapsed="false">
      <c r="A16" s="61" t="n">
        <v>103826</v>
      </c>
      <c r="B16" s="61" t="s">
        <v>141</v>
      </c>
      <c r="C16" s="61" t="s">
        <v>145</v>
      </c>
      <c r="D16" s="61"/>
      <c r="E16" s="64"/>
      <c r="F16" s="65"/>
      <c r="G16" s="65"/>
      <c r="H16" s="64"/>
      <c r="I16" s="64"/>
      <c r="J16" s="64"/>
      <c r="K16" s="64" t="n">
        <v>1</v>
      </c>
      <c r="L16" s="64"/>
      <c r="M16" s="64"/>
      <c r="N16" s="64"/>
      <c r="O16" s="64"/>
      <c r="P16" s="64"/>
      <c r="Q16" s="64"/>
      <c r="R16" s="64"/>
      <c r="S16" s="64"/>
      <c r="T16" s="64"/>
      <c r="U16" s="64" t="n">
        <f aca="false">SUBTOTAL(9,E16:T16)</f>
        <v>1</v>
      </c>
    </row>
    <row r="17" customFormat="false" ht="12.75" hidden="true" customHeight="false" outlineLevel="0" collapsed="false">
      <c r="A17" s="61" t="n">
        <v>103827</v>
      </c>
      <c r="B17" s="61" t="s">
        <v>141</v>
      </c>
      <c r="C17" s="61" t="s">
        <v>146</v>
      </c>
      <c r="D17" s="61"/>
      <c r="E17" s="64"/>
      <c r="F17" s="65"/>
      <c r="G17" s="65"/>
      <c r="H17" s="64"/>
      <c r="I17" s="64"/>
      <c r="J17" s="64"/>
      <c r="K17" s="64" t="n">
        <v>0.626540722163213</v>
      </c>
      <c r="L17" s="64"/>
      <c r="M17" s="64"/>
      <c r="N17" s="64"/>
      <c r="O17" s="64"/>
      <c r="P17" s="64"/>
      <c r="Q17" s="64"/>
      <c r="R17" s="64" t="n">
        <v>0.373459277836787</v>
      </c>
      <c r="S17" s="64"/>
      <c r="T17" s="64"/>
      <c r="U17" s="64" t="n">
        <f aca="false">SUBTOTAL(9,E17:T17)</f>
        <v>1</v>
      </c>
    </row>
    <row r="18" customFormat="false" ht="12.75" hidden="true" customHeight="false" outlineLevel="0" collapsed="false">
      <c r="A18" s="61" t="n">
        <v>103832</v>
      </c>
      <c r="B18" s="61" t="s">
        <v>139</v>
      </c>
      <c r="C18" s="61" t="s">
        <v>147</v>
      </c>
      <c r="D18" s="61"/>
      <c r="E18" s="64" t="n">
        <v>1</v>
      </c>
      <c r="F18" s="65"/>
      <c r="G18" s="65"/>
      <c r="H18" s="64"/>
      <c r="I18" s="64"/>
      <c r="J18" s="64"/>
      <c r="K18" s="64"/>
      <c r="L18" s="64"/>
      <c r="M18" s="64"/>
      <c r="N18" s="64"/>
      <c r="O18" s="64"/>
      <c r="P18" s="64"/>
      <c r="Q18" s="64"/>
      <c r="R18" s="64"/>
      <c r="S18" s="64"/>
      <c r="T18" s="64"/>
      <c r="U18" s="64" t="n">
        <f aca="false">SUBTOTAL(9,E18:T18)</f>
        <v>1</v>
      </c>
    </row>
    <row r="19" customFormat="false" ht="12.75" hidden="true" customHeight="false" outlineLevel="0" collapsed="false">
      <c r="A19" s="66" t="n">
        <v>103833</v>
      </c>
      <c r="B19" s="66" t="s">
        <v>131</v>
      </c>
      <c r="C19" s="66" t="s">
        <v>148</v>
      </c>
      <c r="D19" s="66"/>
      <c r="E19" s="64" t="n">
        <v>1</v>
      </c>
      <c r="F19" s="65"/>
      <c r="G19" s="65"/>
      <c r="H19" s="64"/>
      <c r="I19" s="64"/>
      <c r="J19" s="64"/>
      <c r="K19" s="64"/>
      <c r="L19" s="64"/>
      <c r="M19" s="64"/>
      <c r="N19" s="64"/>
      <c r="O19" s="64"/>
      <c r="P19" s="64"/>
      <c r="Q19" s="64"/>
      <c r="R19" s="64"/>
      <c r="S19" s="64"/>
      <c r="T19" s="64"/>
      <c r="U19" s="64" t="n">
        <f aca="false">SUBTOTAL(9,E19:T19)</f>
        <v>1</v>
      </c>
    </row>
    <row r="20" customFormat="false" ht="12.75" hidden="true" customHeight="false" outlineLevel="0" collapsed="false">
      <c r="A20" s="61" t="n">
        <v>103834</v>
      </c>
      <c r="B20" s="61" t="s">
        <v>139</v>
      </c>
      <c r="C20" s="61" t="s">
        <v>149</v>
      </c>
      <c r="D20" s="61"/>
      <c r="E20" s="64" t="n">
        <v>0.13</v>
      </c>
      <c r="F20" s="65"/>
      <c r="G20" s="65" t="n">
        <v>0.04</v>
      </c>
      <c r="H20" s="64" t="n">
        <v>0.13</v>
      </c>
      <c r="I20" s="64"/>
      <c r="J20" s="64" t="n">
        <v>0.14</v>
      </c>
      <c r="K20" s="64" t="n">
        <v>0.14</v>
      </c>
      <c r="L20" s="64"/>
      <c r="M20" s="64"/>
      <c r="N20" s="64"/>
      <c r="O20" s="64"/>
      <c r="P20" s="64" t="n">
        <v>0.04</v>
      </c>
      <c r="Q20" s="64" t="n">
        <v>0.14</v>
      </c>
      <c r="R20" s="64" t="n">
        <v>0.14</v>
      </c>
      <c r="S20" s="64"/>
      <c r="T20" s="64"/>
      <c r="U20" s="64" t="n">
        <f aca="false">SUBTOTAL(9,E20:T20)</f>
        <v>0.9</v>
      </c>
    </row>
    <row r="21" customFormat="false" ht="12.75" hidden="true" customHeight="false" outlineLevel="0" collapsed="false">
      <c r="A21" s="61" t="n">
        <v>103835</v>
      </c>
      <c r="B21" s="61" t="s">
        <v>139</v>
      </c>
      <c r="C21" s="61" t="s">
        <v>150</v>
      </c>
      <c r="D21" s="61"/>
      <c r="E21" s="64" t="n">
        <v>0.72637545201108</v>
      </c>
      <c r="F21" s="65"/>
      <c r="G21" s="65"/>
      <c r="H21" s="64" t="n">
        <v>0.164174728737733</v>
      </c>
      <c r="I21" s="64"/>
      <c r="J21" s="64" t="n">
        <v>0.0752467507525721</v>
      </c>
      <c r="K21" s="64"/>
      <c r="L21" s="64"/>
      <c r="M21" s="64"/>
      <c r="N21" s="64"/>
      <c r="O21" s="64"/>
      <c r="P21" s="64"/>
      <c r="Q21" s="64" t="n">
        <v>0.034203068498615</v>
      </c>
      <c r="R21" s="64"/>
      <c r="S21" s="64"/>
      <c r="T21" s="64"/>
      <c r="U21" s="64" t="n">
        <f aca="false">SUBTOTAL(9,E21:T21)</f>
        <v>1</v>
      </c>
    </row>
    <row r="22" customFormat="false" ht="12.75" hidden="true" customHeight="false" outlineLevel="0" collapsed="false">
      <c r="A22" s="61" t="n">
        <v>103838</v>
      </c>
      <c r="B22" s="61" t="s">
        <v>151</v>
      </c>
      <c r="C22" s="61" t="s">
        <v>152</v>
      </c>
      <c r="D22" s="61"/>
      <c r="E22" s="64" t="n">
        <v>0.01</v>
      </c>
      <c r="F22" s="65"/>
      <c r="G22" s="65" t="n">
        <v>0.03</v>
      </c>
      <c r="H22" s="64" t="n">
        <v>0.01</v>
      </c>
      <c r="I22" s="64" t="n">
        <v>0.01</v>
      </c>
      <c r="J22" s="64" t="n">
        <v>0.01</v>
      </c>
      <c r="K22" s="64" t="n">
        <v>0.02</v>
      </c>
      <c r="L22" s="64"/>
      <c r="M22" s="64" t="n">
        <v>0.01</v>
      </c>
      <c r="N22" s="64"/>
      <c r="O22" s="64" t="n">
        <v>0.01</v>
      </c>
      <c r="P22" s="64" t="n">
        <v>0.01</v>
      </c>
      <c r="Q22" s="64" t="n">
        <v>0.01</v>
      </c>
      <c r="R22" s="64" t="n">
        <v>0.02</v>
      </c>
      <c r="S22" s="64" t="n">
        <v>0.01</v>
      </c>
      <c r="T22" s="64" t="n">
        <v>0.13</v>
      </c>
      <c r="U22" s="64" t="n">
        <f aca="false">SUBTOTAL(9,E22:T22)</f>
        <v>0.29</v>
      </c>
    </row>
    <row r="23" customFormat="false" ht="12.75" hidden="true" customHeight="false" outlineLevel="0" collapsed="false">
      <c r="A23" s="61" t="n">
        <v>103841</v>
      </c>
      <c r="B23" s="61" t="s">
        <v>153</v>
      </c>
      <c r="C23" s="61" t="s">
        <v>154</v>
      </c>
      <c r="D23" s="61"/>
      <c r="E23" s="64" t="n">
        <v>0.03</v>
      </c>
      <c r="F23" s="65"/>
      <c r="G23" s="65"/>
      <c r="H23" s="64" t="n">
        <v>0.02</v>
      </c>
      <c r="I23" s="64"/>
      <c r="J23" s="64" t="n">
        <v>0.02</v>
      </c>
      <c r="K23" s="64" t="n">
        <v>0.02</v>
      </c>
      <c r="L23" s="64"/>
      <c r="M23" s="64" t="n">
        <v>0.02</v>
      </c>
      <c r="N23" s="64"/>
      <c r="O23" s="64"/>
      <c r="P23" s="64"/>
      <c r="Q23" s="64" t="n">
        <v>0.02</v>
      </c>
      <c r="R23" s="64" t="n">
        <v>0.015</v>
      </c>
      <c r="S23" s="64"/>
      <c r="T23" s="64"/>
      <c r="U23" s="64" t="n">
        <f aca="false">SUBTOTAL(9,E23:T23)</f>
        <v>0.145</v>
      </c>
    </row>
    <row r="24" customFormat="false" ht="12.75" hidden="true" customHeight="false" outlineLevel="0" collapsed="false">
      <c r="A24" s="61" t="n">
        <v>103844</v>
      </c>
      <c r="B24" s="61" t="s">
        <v>139</v>
      </c>
      <c r="C24" s="61" t="s">
        <v>155</v>
      </c>
      <c r="D24" s="61"/>
      <c r="E24" s="64" t="n">
        <v>0.0475</v>
      </c>
      <c r="F24" s="65"/>
      <c r="G24" s="65"/>
      <c r="H24" s="64" t="n">
        <v>0.27</v>
      </c>
      <c r="I24" s="64"/>
      <c r="J24" s="64" t="n">
        <v>0.3</v>
      </c>
      <c r="K24" s="64"/>
      <c r="L24" s="64"/>
      <c r="M24" s="64"/>
      <c r="N24" s="64"/>
      <c r="O24" s="64"/>
      <c r="P24" s="64"/>
      <c r="Q24" s="64" t="n">
        <v>0.18</v>
      </c>
      <c r="R24" s="64"/>
      <c r="S24" s="64"/>
      <c r="T24" s="64"/>
      <c r="U24" s="64" t="n">
        <f aca="false">SUBTOTAL(9,E24:T24)</f>
        <v>0.7975</v>
      </c>
    </row>
    <row r="25" customFormat="false" ht="12.75" hidden="true" customHeight="false" outlineLevel="0" collapsed="false">
      <c r="A25" s="61" t="n">
        <v>103845</v>
      </c>
      <c r="B25" s="61" t="s">
        <v>131</v>
      </c>
      <c r="C25" s="61" t="s">
        <v>156</v>
      </c>
      <c r="D25" s="61"/>
      <c r="E25" s="64" t="n">
        <v>0.187632275128856</v>
      </c>
      <c r="F25" s="65"/>
      <c r="G25" s="65"/>
      <c r="H25" s="64" t="n">
        <v>0.232605820109089</v>
      </c>
      <c r="I25" s="64"/>
      <c r="J25" s="64" t="n">
        <v>0.232605820109089</v>
      </c>
      <c r="K25" s="64"/>
      <c r="L25" s="64"/>
      <c r="M25" s="64" t="n">
        <v>0.204497354504344</v>
      </c>
      <c r="N25" s="64"/>
      <c r="O25" s="64"/>
      <c r="P25" s="64"/>
      <c r="Q25" s="64" t="n">
        <v>0.142658730148622</v>
      </c>
      <c r="R25" s="64"/>
      <c r="S25" s="64"/>
      <c r="T25" s="64"/>
      <c r="U25" s="64" t="n">
        <f aca="false">SUBTOTAL(9,E25:T25)</f>
        <v>1</v>
      </c>
    </row>
    <row r="26" customFormat="false" ht="12.75" hidden="true" customHeight="false" outlineLevel="0" collapsed="false">
      <c r="A26" s="61" t="n">
        <v>103846</v>
      </c>
      <c r="B26" s="61" t="s">
        <v>131</v>
      </c>
      <c r="C26" s="61" t="s">
        <v>157</v>
      </c>
      <c r="D26" s="61"/>
      <c r="E26" s="64" t="n">
        <v>0.200000000002483</v>
      </c>
      <c r="F26" s="65"/>
      <c r="G26" s="65"/>
      <c r="H26" s="64" t="n">
        <v>0.200000000002483</v>
      </c>
      <c r="I26" s="64"/>
      <c r="J26" s="64" t="n">
        <v>0.200000000002483</v>
      </c>
      <c r="K26" s="64"/>
      <c r="L26" s="64"/>
      <c r="M26" s="64" t="n">
        <v>0.199999999990069</v>
      </c>
      <c r="N26" s="64"/>
      <c r="O26" s="64"/>
      <c r="P26" s="64"/>
      <c r="Q26" s="64" t="n">
        <v>0.200000000002483</v>
      </c>
      <c r="R26" s="64"/>
      <c r="S26" s="64"/>
      <c r="T26" s="64"/>
      <c r="U26" s="64" t="n">
        <f aca="false">SUBTOTAL(9,E26:T26)</f>
        <v>1</v>
      </c>
    </row>
    <row r="27" customFormat="false" ht="12.75" hidden="true" customHeight="false" outlineLevel="0" collapsed="false">
      <c r="A27" s="61" t="n">
        <v>103852</v>
      </c>
      <c r="B27" s="61" t="s">
        <v>135</v>
      </c>
      <c r="C27" s="61" t="s">
        <v>158</v>
      </c>
      <c r="D27" s="61"/>
      <c r="E27" s="64"/>
      <c r="F27" s="65"/>
      <c r="G27" s="65"/>
      <c r="H27" s="64"/>
      <c r="I27" s="64"/>
      <c r="J27" s="64"/>
      <c r="K27" s="64"/>
      <c r="L27" s="64"/>
      <c r="M27" s="64"/>
      <c r="N27" s="64"/>
      <c r="O27" s="64"/>
      <c r="P27" s="64"/>
      <c r="Q27" s="64"/>
      <c r="R27" s="64"/>
      <c r="S27" s="64"/>
      <c r="T27" s="64"/>
      <c r="U27" s="64" t="n">
        <f aca="false">SUBTOTAL(9,E27:T27)</f>
        <v>0</v>
      </c>
    </row>
    <row r="28" customFormat="false" ht="12.75" hidden="true" customHeight="false" outlineLevel="0" collapsed="false">
      <c r="A28" s="61" t="n">
        <v>103855</v>
      </c>
      <c r="B28" s="61" t="s">
        <v>153</v>
      </c>
      <c r="C28" s="61" t="s">
        <v>159</v>
      </c>
      <c r="D28" s="61"/>
      <c r="E28" s="64" t="n">
        <v>0.03</v>
      </c>
      <c r="F28" s="65"/>
      <c r="G28" s="65"/>
      <c r="H28" s="64" t="n">
        <v>0.02</v>
      </c>
      <c r="I28" s="64"/>
      <c r="J28" s="64" t="n">
        <v>0.02</v>
      </c>
      <c r="K28" s="64" t="n">
        <v>0.08</v>
      </c>
      <c r="L28" s="64"/>
      <c r="M28" s="64" t="n">
        <v>0.32</v>
      </c>
      <c r="N28" s="64"/>
      <c r="O28" s="64"/>
      <c r="P28" s="64"/>
      <c r="Q28" s="64" t="n">
        <v>0.02</v>
      </c>
      <c r="R28" s="64" t="n">
        <v>0.06</v>
      </c>
      <c r="S28" s="64"/>
      <c r="T28" s="64"/>
      <c r="U28" s="64" t="n">
        <f aca="false">SUBTOTAL(9,E28:T28)</f>
        <v>0.55</v>
      </c>
    </row>
    <row r="29" customFormat="false" ht="12.75" hidden="true" customHeight="false" outlineLevel="0" collapsed="false">
      <c r="A29" s="61" t="n">
        <v>103857</v>
      </c>
      <c r="B29" s="61" t="s">
        <v>131</v>
      </c>
      <c r="C29" s="61" t="s">
        <v>160</v>
      </c>
      <c r="D29" s="61"/>
      <c r="E29" s="64" t="n">
        <v>0.028468063446651</v>
      </c>
      <c r="F29" s="65"/>
      <c r="G29" s="65"/>
      <c r="H29" s="64" t="n">
        <v>0.569694947402716</v>
      </c>
      <c r="I29" s="64"/>
      <c r="J29" s="64" t="n">
        <v>0.246755413482417</v>
      </c>
      <c r="K29" s="64"/>
      <c r="L29" s="64"/>
      <c r="M29" s="64"/>
      <c r="N29" s="64"/>
      <c r="O29" s="64"/>
      <c r="P29" s="64"/>
      <c r="Q29" s="64" t="n">
        <v>0.155081575668216</v>
      </c>
      <c r="R29" s="64"/>
      <c r="S29" s="64"/>
      <c r="T29" s="64"/>
      <c r="U29" s="64" t="n">
        <f aca="false">SUBTOTAL(9,E29:T29)</f>
        <v>1</v>
      </c>
    </row>
    <row r="30" customFormat="false" ht="12.75" hidden="true" customHeight="false" outlineLevel="0" collapsed="false">
      <c r="A30" s="61" t="n">
        <v>103858</v>
      </c>
      <c r="B30" s="61" t="s">
        <v>135</v>
      </c>
      <c r="C30" s="61" t="s">
        <v>161</v>
      </c>
      <c r="D30" s="61"/>
      <c r="E30" s="64" t="n">
        <v>0.203018707354693</v>
      </c>
      <c r="F30" s="65"/>
      <c r="G30" s="65"/>
      <c r="H30" s="64" t="n">
        <v>0.154905808669759</v>
      </c>
      <c r="I30" s="64"/>
      <c r="J30" s="64" t="n">
        <v>0.564269361449723</v>
      </c>
      <c r="K30" s="64"/>
      <c r="L30" s="64"/>
      <c r="M30" s="64"/>
      <c r="N30" s="64"/>
      <c r="O30" s="64" t="n">
        <v>0.0312499999404625</v>
      </c>
      <c r="P30" s="64"/>
      <c r="Q30" s="64" t="n">
        <v>0.0465561225853623</v>
      </c>
      <c r="R30" s="64"/>
      <c r="S30" s="64"/>
      <c r="T30" s="64"/>
      <c r="U30" s="64" t="n">
        <f aca="false">SUBTOTAL(9,E30:T30)</f>
        <v>1</v>
      </c>
    </row>
    <row r="31" customFormat="false" ht="12.75" hidden="true" customHeight="false" outlineLevel="0" collapsed="false">
      <c r="A31" s="61" t="n">
        <v>103859</v>
      </c>
      <c r="B31" s="61" t="s">
        <v>135</v>
      </c>
      <c r="C31" s="61" t="s">
        <v>162</v>
      </c>
      <c r="D31" s="61"/>
      <c r="E31" s="64" t="n">
        <v>0.07</v>
      </c>
      <c r="F31" s="65"/>
      <c r="G31" s="65"/>
      <c r="H31" s="64" t="n">
        <v>0.49</v>
      </c>
      <c r="I31" s="64"/>
      <c r="J31" s="64" t="n">
        <v>0.22</v>
      </c>
      <c r="K31" s="64"/>
      <c r="L31" s="64"/>
      <c r="M31" s="64" t="n">
        <v>0.05</v>
      </c>
      <c r="N31" s="64"/>
      <c r="O31" s="64" t="n">
        <v>0.05</v>
      </c>
      <c r="P31" s="64"/>
      <c r="Q31" s="64" t="n">
        <v>0.12</v>
      </c>
      <c r="R31" s="64"/>
      <c r="S31" s="64"/>
      <c r="T31" s="64"/>
      <c r="U31" s="64" t="n">
        <f aca="false">SUBTOTAL(9,E31:T31)</f>
        <v>1</v>
      </c>
    </row>
    <row r="32" customFormat="false" ht="12.75" hidden="true" customHeight="false" outlineLevel="0" collapsed="false">
      <c r="A32" s="61" t="n">
        <v>103860</v>
      </c>
      <c r="B32" s="61" t="s">
        <v>163</v>
      </c>
      <c r="C32" s="61" t="s">
        <v>164</v>
      </c>
      <c r="D32" s="61"/>
      <c r="E32" s="64"/>
      <c r="F32" s="65"/>
      <c r="G32" s="65"/>
      <c r="H32" s="64" t="n">
        <v>0.02</v>
      </c>
      <c r="I32" s="64"/>
      <c r="J32" s="64" t="n">
        <v>0.02</v>
      </c>
      <c r="K32" s="64" t="n">
        <v>0.09</v>
      </c>
      <c r="L32" s="64"/>
      <c r="M32" s="64" t="n">
        <v>0.02</v>
      </c>
      <c r="N32" s="64"/>
      <c r="O32" s="64" t="n">
        <v>0</v>
      </c>
      <c r="P32" s="64"/>
      <c r="Q32" s="64" t="n">
        <v>0.02</v>
      </c>
      <c r="R32" s="64" t="n">
        <v>0.08</v>
      </c>
      <c r="S32" s="64"/>
      <c r="T32" s="64"/>
      <c r="U32" s="64" t="n">
        <f aca="false">SUBTOTAL(9,E32:T32)</f>
        <v>0.25</v>
      </c>
    </row>
    <row r="33" customFormat="false" ht="12.75" hidden="true" customHeight="false" outlineLevel="0" collapsed="false">
      <c r="A33" s="61" t="n">
        <v>103864</v>
      </c>
      <c r="B33" s="61" t="s">
        <v>163</v>
      </c>
      <c r="C33" s="61" t="s">
        <v>165</v>
      </c>
      <c r="D33" s="61"/>
      <c r="E33" s="64" t="n">
        <v>0.06</v>
      </c>
      <c r="F33" s="65"/>
      <c r="G33" s="65" t="n">
        <v>0.03</v>
      </c>
      <c r="H33" s="64" t="n">
        <v>0.07</v>
      </c>
      <c r="I33" s="64"/>
      <c r="J33" s="64" t="n">
        <v>0.07</v>
      </c>
      <c r="K33" s="64" t="n">
        <v>0.08</v>
      </c>
      <c r="L33" s="64"/>
      <c r="M33" s="64" t="n">
        <v>0.03</v>
      </c>
      <c r="N33" s="64" t="n">
        <v>0.03</v>
      </c>
      <c r="O33" s="64" t="n">
        <v>0.03</v>
      </c>
      <c r="P33" s="64"/>
      <c r="Q33" s="64" t="n">
        <v>0.07</v>
      </c>
      <c r="R33" s="64" t="n">
        <v>0.06</v>
      </c>
      <c r="S33" s="64"/>
      <c r="T33" s="64"/>
      <c r="U33" s="64" t="n">
        <f aca="false">SUBTOTAL(9,E33:T33)</f>
        <v>0.53</v>
      </c>
    </row>
    <row r="34" customFormat="false" ht="12.75" hidden="true" customHeight="false" outlineLevel="0" collapsed="false">
      <c r="A34" s="61" t="n">
        <v>103865</v>
      </c>
      <c r="B34" s="61" t="s">
        <v>139</v>
      </c>
      <c r="C34" s="61" t="s">
        <v>166</v>
      </c>
      <c r="D34" s="61"/>
      <c r="E34" s="64" t="n">
        <v>0.12</v>
      </c>
      <c r="F34" s="65"/>
      <c r="G34" s="65"/>
      <c r="H34" s="64" t="n">
        <v>0.35</v>
      </c>
      <c r="I34" s="64"/>
      <c r="J34" s="64" t="n">
        <v>0.21</v>
      </c>
      <c r="K34" s="64"/>
      <c r="L34" s="64"/>
      <c r="M34" s="64"/>
      <c r="N34" s="64"/>
      <c r="O34" s="64"/>
      <c r="P34" s="64"/>
      <c r="Q34" s="64" t="n">
        <v>0.12</v>
      </c>
      <c r="R34" s="64"/>
      <c r="S34" s="64"/>
      <c r="T34" s="64"/>
      <c r="U34" s="64" t="n">
        <f aca="false">SUBTOTAL(9,E34:T34)</f>
        <v>0.8</v>
      </c>
    </row>
    <row r="35" customFormat="false" ht="12.75" hidden="true" customHeight="false" outlineLevel="0" collapsed="false">
      <c r="A35" s="61" t="n">
        <v>103866</v>
      </c>
      <c r="B35" s="61" t="s">
        <v>139</v>
      </c>
      <c r="C35" s="61" t="s">
        <v>167</v>
      </c>
      <c r="D35" s="61"/>
      <c r="E35" s="64"/>
      <c r="F35" s="65"/>
      <c r="G35" s="65"/>
      <c r="H35" s="64"/>
      <c r="I35" s="64"/>
      <c r="J35" s="64" t="n">
        <v>1</v>
      </c>
      <c r="K35" s="64"/>
      <c r="L35" s="64"/>
      <c r="M35" s="64"/>
      <c r="N35" s="64"/>
      <c r="O35" s="64"/>
      <c r="P35" s="64"/>
      <c r="Q35" s="64"/>
      <c r="R35" s="64"/>
      <c r="S35" s="64"/>
      <c r="T35" s="64"/>
      <c r="U35" s="64" t="n">
        <f aca="false">SUBTOTAL(9,E35:T35)</f>
        <v>1</v>
      </c>
    </row>
    <row r="36" customFormat="false" ht="12.75" hidden="true" customHeight="false" outlineLevel="0" collapsed="false">
      <c r="A36" s="61" t="n">
        <v>103867</v>
      </c>
      <c r="B36" s="61" t="s">
        <v>139</v>
      </c>
      <c r="C36" s="61" t="s">
        <v>168</v>
      </c>
      <c r="D36" s="61"/>
      <c r="E36" s="64"/>
      <c r="F36" s="65"/>
      <c r="G36" s="65"/>
      <c r="H36" s="64"/>
      <c r="I36" s="64"/>
      <c r="J36" s="64" t="n">
        <v>1</v>
      </c>
      <c r="K36" s="64"/>
      <c r="L36" s="64"/>
      <c r="M36" s="64"/>
      <c r="N36" s="64"/>
      <c r="O36" s="64"/>
      <c r="P36" s="64"/>
      <c r="Q36" s="64"/>
      <c r="R36" s="64"/>
      <c r="S36" s="64"/>
      <c r="T36" s="64"/>
      <c r="U36" s="64" t="n">
        <f aca="false">SUBTOTAL(9,E36:T36)</f>
        <v>1</v>
      </c>
    </row>
    <row r="37" customFormat="false" ht="12.75" hidden="true" customHeight="false" outlineLevel="0" collapsed="false">
      <c r="A37" s="61" t="n">
        <v>103868</v>
      </c>
      <c r="B37" s="61" t="s">
        <v>139</v>
      </c>
      <c r="C37" s="61" t="s">
        <v>169</v>
      </c>
      <c r="D37" s="61"/>
      <c r="E37" s="64"/>
      <c r="F37" s="65"/>
      <c r="G37" s="65"/>
      <c r="H37" s="64" t="n">
        <v>1</v>
      </c>
      <c r="I37" s="64"/>
      <c r="J37" s="64"/>
      <c r="K37" s="64"/>
      <c r="L37" s="64"/>
      <c r="M37" s="64"/>
      <c r="N37" s="64"/>
      <c r="O37" s="64"/>
      <c r="P37" s="64"/>
      <c r="Q37" s="64"/>
      <c r="R37" s="64"/>
      <c r="S37" s="64"/>
      <c r="T37" s="64"/>
      <c r="U37" s="64" t="n">
        <f aca="false">SUBTOTAL(9,E37:T37)</f>
        <v>1</v>
      </c>
    </row>
    <row r="38" customFormat="false" ht="12.75" hidden="true" customHeight="false" outlineLevel="0" collapsed="false">
      <c r="A38" s="61" t="n">
        <v>103869</v>
      </c>
      <c r="B38" s="61" t="s">
        <v>139</v>
      </c>
      <c r="C38" s="61" t="s">
        <v>170</v>
      </c>
      <c r="D38" s="61"/>
      <c r="E38" s="64"/>
      <c r="F38" s="65"/>
      <c r="G38" s="65"/>
      <c r="H38" s="64"/>
      <c r="I38" s="64"/>
      <c r="J38" s="64"/>
      <c r="K38" s="64"/>
      <c r="L38" s="64"/>
      <c r="M38" s="64"/>
      <c r="N38" s="64"/>
      <c r="O38" s="64"/>
      <c r="P38" s="64"/>
      <c r="Q38" s="64" t="n">
        <v>1</v>
      </c>
      <c r="R38" s="64"/>
      <c r="S38" s="64"/>
      <c r="T38" s="64"/>
      <c r="U38" s="64" t="n">
        <f aca="false">SUBTOTAL(9,E38:T38)</f>
        <v>1</v>
      </c>
    </row>
    <row r="39" customFormat="false" ht="12.75" hidden="true" customHeight="false" outlineLevel="0" collapsed="false">
      <c r="A39" s="61" t="n">
        <v>103870</v>
      </c>
      <c r="B39" s="61" t="s">
        <v>139</v>
      </c>
      <c r="C39" s="61" t="s">
        <v>171</v>
      </c>
      <c r="D39" s="61"/>
      <c r="E39" s="64" t="n">
        <v>0.16</v>
      </c>
      <c r="F39" s="65"/>
      <c r="G39" s="65" t="n">
        <v>0</v>
      </c>
      <c r="H39" s="64" t="n">
        <v>0.2</v>
      </c>
      <c r="I39" s="64"/>
      <c r="J39" s="64" t="n">
        <v>0.28</v>
      </c>
      <c r="K39" s="64"/>
      <c r="L39" s="64"/>
      <c r="M39" s="64"/>
      <c r="N39" s="64"/>
      <c r="O39" s="64"/>
      <c r="P39" s="64"/>
      <c r="Q39" s="64" t="n">
        <v>0.16</v>
      </c>
      <c r="R39" s="64"/>
      <c r="S39" s="64"/>
      <c r="T39" s="64"/>
      <c r="U39" s="64" t="n">
        <f aca="false">SUBTOTAL(9,E39:T39)</f>
        <v>0.8</v>
      </c>
    </row>
    <row r="40" customFormat="false" ht="12.75" hidden="true" customHeight="false" outlineLevel="0" collapsed="false">
      <c r="A40" s="61" t="n">
        <v>103872</v>
      </c>
      <c r="B40" s="61" t="s">
        <v>139</v>
      </c>
      <c r="C40" s="61" t="s">
        <v>172</v>
      </c>
      <c r="D40" s="61"/>
      <c r="E40" s="64"/>
      <c r="F40" s="65"/>
      <c r="G40" s="65"/>
      <c r="H40" s="64" t="n">
        <v>1</v>
      </c>
      <c r="I40" s="64"/>
      <c r="J40" s="64"/>
      <c r="K40" s="64"/>
      <c r="L40" s="64"/>
      <c r="M40" s="64"/>
      <c r="N40" s="64"/>
      <c r="O40" s="64"/>
      <c r="P40" s="64"/>
      <c r="Q40" s="64"/>
      <c r="R40" s="64"/>
      <c r="S40" s="64"/>
      <c r="T40" s="64"/>
      <c r="U40" s="64" t="n">
        <f aca="false">SUBTOTAL(9,E40:T40)</f>
        <v>1</v>
      </c>
    </row>
    <row r="41" customFormat="false" ht="12.75" hidden="true" customHeight="false" outlineLevel="0" collapsed="false">
      <c r="A41" s="61" t="n">
        <v>103873</v>
      </c>
      <c r="B41" s="61" t="s">
        <v>151</v>
      </c>
      <c r="C41" s="61" t="s">
        <v>173</v>
      </c>
      <c r="D41" s="61"/>
      <c r="E41" s="64" t="n">
        <v>0.02</v>
      </c>
      <c r="F41" s="65"/>
      <c r="G41" s="65"/>
      <c r="H41" s="64"/>
      <c r="I41" s="64"/>
      <c r="J41" s="64"/>
      <c r="K41" s="64" t="n">
        <v>0.05</v>
      </c>
      <c r="L41" s="64" t="n">
        <v>0.11</v>
      </c>
      <c r="M41" s="64"/>
      <c r="N41" s="64"/>
      <c r="O41" s="64"/>
      <c r="P41" s="64"/>
      <c r="Q41" s="64"/>
      <c r="R41" s="64" t="n">
        <v>0.03</v>
      </c>
      <c r="S41" s="64"/>
      <c r="T41" s="64"/>
      <c r="U41" s="64" t="n">
        <f aca="false">SUBTOTAL(9,E41:T41)</f>
        <v>0.21</v>
      </c>
    </row>
    <row r="42" customFormat="false" ht="12.75" hidden="true" customHeight="false" outlineLevel="0" collapsed="false">
      <c r="A42" s="61" t="n">
        <v>103874</v>
      </c>
      <c r="B42" s="61" t="s">
        <v>135</v>
      </c>
      <c r="C42" s="61" t="s">
        <v>174</v>
      </c>
      <c r="D42" s="61"/>
      <c r="E42" s="64" t="n">
        <v>0.04</v>
      </c>
      <c r="F42" s="65"/>
      <c r="G42" s="65"/>
      <c r="H42" s="64" t="n">
        <v>0.25</v>
      </c>
      <c r="I42" s="64"/>
      <c r="J42" s="64" t="n">
        <v>0.19</v>
      </c>
      <c r="K42" s="64"/>
      <c r="L42" s="64"/>
      <c r="M42" s="64" t="n">
        <v>0.31</v>
      </c>
      <c r="N42" s="64"/>
      <c r="O42" s="64" t="n">
        <v>0.01</v>
      </c>
      <c r="P42" s="64"/>
      <c r="Q42" s="64" t="n">
        <v>0.09</v>
      </c>
      <c r="R42" s="64" t="n">
        <v>0</v>
      </c>
      <c r="S42" s="64"/>
      <c r="T42" s="64"/>
      <c r="U42" s="64" t="n">
        <f aca="false">SUBTOTAL(9,E42:T42)</f>
        <v>0.89</v>
      </c>
    </row>
    <row r="43" customFormat="false" ht="12.75" hidden="true" customHeight="false" outlineLevel="0" collapsed="false">
      <c r="A43" s="61" t="n">
        <v>103875</v>
      </c>
      <c r="B43" s="61" t="s">
        <v>135</v>
      </c>
      <c r="C43" s="61" t="s">
        <v>175</v>
      </c>
      <c r="D43" s="61"/>
      <c r="E43" s="64"/>
      <c r="F43" s="65"/>
      <c r="G43" s="65"/>
      <c r="H43" s="64"/>
      <c r="I43" s="64"/>
      <c r="J43" s="64"/>
      <c r="K43" s="64"/>
      <c r="L43" s="64"/>
      <c r="M43" s="64" t="n">
        <v>0.8</v>
      </c>
      <c r="N43" s="64"/>
      <c r="O43" s="64" t="n">
        <v>0.06</v>
      </c>
      <c r="P43" s="64"/>
      <c r="Q43" s="64"/>
      <c r="R43" s="64"/>
      <c r="S43" s="64"/>
      <c r="T43" s="64"/>
      <c r="U43" s="64" t="n">
        <f aca="false">SUBTOTAL(9,E43:T43)</f>
        <v>0.86</v>
      </c>
    </row>
    <row r="44" customFormat="false" ht="12.75" hidden="true" customHeight="false" outlineLevel="0" collapsed="false">
      <c r="A44" s="61" t="n">
        <v>140112</v>
      </c>
      <c r="B44" s="61" t="s">
        <v>131</v>
      </c>
      <c r="C44" s="61" t="s">
        <v>176</v>
      </c>
      <c r="D44" s="61"/>
      <c r="E44" s="64"/>
      <c r="F44" s="65"/>
      <c r="G44" s="65"/>
      <c r="H44" s="64" t="n">
        <v>0.94</v>
      </c>
      <c r="I44" s="64"/>
      <c r="J44" s="64" t="n">
        <v>0</v>
      </c>
      <c r="K44" s="64"/>
      <c r="L44" s="64"/>
      <c r="M44" s="64"/>
      <c r="N44" s="64"/>
      <c r="O44" s="64"/>
      <c r="P44" s="64" t="n">
        <v>0.06</v>
      </c>
      <c r="Q44" s="64"/>
      <c r="R44" s="64"/>
      <c r="S44" s="64"/>
      <c r="T44" s="64"/>
      <c r="U44" s="64" t="n">
        <f aca="false">SUBTOTAL(9,E44:T44)</f>
        <v>1</v>
      </c>
    </row>
    <row r="45" customFormat="false" ht="12.75" hidden="true" customHeight="false" outlineLevel="0" collapsed="false">
      <c r="A45" s="61" t="n">
        <v>140238</v>
      </c>
      <c r="B45" s="61" t="s">
        <v>139</v>
      </c>
      <c r="C45" s="61" t="s">
        <v>176</v>
      </c>
      <c r="D45" s="61"/>
      <c r="E45" s="64" t="n">
        <v>0.0504791427257088</v>
      </c>
      <c r="F45" s="65"/>
      <c r="G45" s="65"/>
      <c r="H45" s="64" t="n">
        <v>0.340763255535339</v>
      </c>
      <c r="I45" s="64"/>
      <c r="J45" s="64" t="n">
        <v>0.452819633058984</v>
      </c>
      <c r="K45" s="64"/>
      <c r="L45" s="64"/>
      <c r="M45" s="64"/>
      <c r="N45" s="64"/>
      <c r="O45" s="64"/>
      <c r="P45" s="64"/>
      <c r="Q45" s="64" t="n">
        <v>0.155937968679968</v>
      </c>
      <c r="R45" s="64"/>
      <c r="S45" s="64"/>
      <c r="T45" s="64"/>
      <c r="U45" s="64" t="n">
        <f aca="false">SUBTOTAL(9,E45:T45)</f>
        <v>1</v>
      </c>
    </row>
    <row r="46" customFormat="false" ht="12.75" hidden="true" customHeight="false" outlineLevel="0" collapsed="false">
      <c r="A46" s="61" t="n">
        <v>140571</v>
      </c>
      <c r="B46" s="61" t="s">
        <v>131</v>
      </c>
      <c r="C46" s="61" t="s">
        <v>177</v>
      </c>
      <c r="D46" s="61"/>
      <c r="E46" s="64"/>
      <c r="F46" s="65"/>
      <c r="G46" s="65"/>
      <c r="H46" s="64" t="n">
        <v>0.2</v>
      </c>
      <c r="I46" s="64" t="n">
        <v>0.2</v>
      </c>
      <c r="J46" s="64" t="n">
        <v>0.2</v>
      </c>
      <c r="K46" s="64"/>
      <c r="L46" s="64"/>
      <c r="M46" s="64" t="n">
        <v>0.2</v>
      </c>
      <c r="N46" s="64"/>
      <c r="O46" s="64"/>
      <c r="P46" s="64"/>
      <c r="Q46" s="64" t="n">
        <v>0.2</v>
      </c>
      <c r="R46" s="64"/>
      <c r="S46" s="64"/>
      <c r="T46" s="64"/>
      <c r="U46" s="64" t="n">
        <f aca="false">SUBTOTAL(9,E46:T46)</f>
        <v>1</v>
      </c>
    </row>
    <row r="47" customFormat="false" ht="12.75" hidden="true" customHeight="false" outlineLevel="0" collapsed="false"/>
    <row r="48" customFormat="false" ht="12.75" hidden="true" customHeight="false" outlineLevel="0" collapsed="false">
      <c r="A48" s="61" t="n">
        <v>103847</v>
      </c>
      <c r="B48" s="61" t="s">
        <v>131</v>
      </c>
      <c r="C48" s="61" t="s">
        <v>178</v>
      </c>
      <c r="D48" s="61"/>
      <c r="E48" s="64"/>
      <c r="F48" s="65"/>
      <c r="G48" s="65"/>
      <c r="H48" s="64"/>
      <c r="I48" s="64" t="n">
        <v>1</v>
      </c>
      <c r="J48" s="64"/>
      <c r="K48" s="64"/>
      <c r="L48" s="64"/>
      <c r="M48" s="64"/>
      <c r="N48" s="64"/>
      <c r="O48" s="64"/>
      <c r="P48" s="64"/>
      <c r="Q48" s="64"/>
      <c r="R48" s="64"/>
      <c r="S48" s="64"/>
      <c r="T48" s="64"/>
      <c r="U48" s="64" t="n">
        <f aca="false">SUBTOTAL(9,E48:T48)</f>
        <v>1</v>
      </c>
      <c r="V48" s="67" t="n">
        <v>1</v>
      </c>
    </row>
    <row r="49" customFormat="false" ht="12.75" hidden="true" customHeight="false" outlineLevel="0" collapsed="false">
      <c r="A49" s="61" t="n">
        <v>140572</v>
      </c>
      <c r="B49" s="61" t="s">
        <v>141</v>
      </c>
      <c r="C49" s="61" t="s">
        <v>179</v>
      </c>
      <c r="D49" s="61"/>
      <c r="E49" s="64"/>
      <c r="F49" s="65"/>
      <c r="G49" s="65"/>
      <c r="H49" s="64"/>
      <c r="I49" s="64"/>
      <c r="J49" s="64"/>
      <c r="K49" s="64"/>
      <c r="L49" s="64"/>
      <c r="M49" s="64"/>
      <c r="N49" s="64"/>
      <c r="O49" s="64"/>
      <c r="P49" s="64"/>
      <c r="Q49" s="64"/>
      <c r="R49" s="64"/>
      <c r="S49" s="64" t="n">
        <v>1</v>
      </c>
      <c r="T49" s="64"/>
      <c r="U49" s="64" t="n">
        <f aca="false">SUBTOTAL(9,E49:T49)</f>
        <v>1</v>
      </c>
      <c r="V49" s="67" t="n">
        <v>1</v>
      </c>
    </row>
    <row r="50" customFormat="false" ht="12.75" hidden="true" customHeight="false" outlineLevel="0" collapsed="false">
      <c r="A50" s="61" t="n">
        <v>103853</v>
      </c>
      <c r="B50" s="61" t="s">
        <v>180</v>
      </c>
      <c r="C50" s="61" t="s">
        <v>181</v>
      </c>
      <c r="D50" s="61"/>
      <c r="E50" s="64"/>
      <c r="F50" s="65"/>
      <c r="G50" s="65"/>
      <c r="H50" s="64" t="n">
        <v>0.01</v>
      </c>
      <c r="I50" s="64"/>
      <c r="J50" s="64" t="n">
        <v>0.01</v>
      </c>
      <c r="K50" s="64"/>
      <c r="L50" s="64"/>
      <c r="M50" s="64"/>
      <c r="N50" s="64"/>
      <c r="O50" s="64"/>
      <c r="P50" s="64"/>
      <c r="Q50" s="64" t="n">
        <v>0.01</v>
      </c>
      <c r="R50" s="64"/>
      <c r="S50" s="64"/>
      <c r="T50" s="64"/>
      <c r="U50" s="64" t="n">
        <f aca="false">SUBTOTAL(9,E50:T50)</f>
        <v>0.03</v>
      </c>
      <c r="V50" s="67" t="n">
        <v>0.03</v>
      </c>
    </row>
    <row r="51" customFormat="false" ht="12.75" hidden="true" customHeight="false" outlineLevel="0" collapsed="false">
      <c r="A51" s="61" t="n">
        <v>103851</v>
      </c>
      <c r="B51" s="61" t="s">
        <v>180</v>
      </c>
      <c r="C51" s="61" t="s">
        <v>182</v>
      </c>
      <c r="D51" s="61"/>
      <c r="E51" s="64" t="n">
        <v>0.1365</v>
      </c>
      <c r="F51" s="65"/>
      <c r="G51" s="65"/>
      <c r="H51" s="64" t="n">
        <v>0.2248</v>
      </c>
      <c r="I51" s="64" t="n">
        <v>0.0007</v>
      </c>
      <c r="J51" s="64" t="n">
        <v>0.273093</v>
      </c>
      <c r="K51" s="64" t="n">
        <v>0.0519</v>
      </c>
      <c r="L51" s="64"/>
      <c r="M51" s="64" t="n">
        <v>0.0549</v>
      </c>
      <c r="N51" s="64" t="n">
        <v>0.0006</v>
      </c>
      <c r="O51" s="64" t="n">
        <v>0.0019</v>
      </c>
      <c r="P51" s="64" t="n">
        <v>0.0076</v>
      </c>
      <c r="Q51" s="64" t="n">
        <v>0.13435</v>
      </c>
      <c r="R51" s="64" t="n">
        <v>0.0336</v>
      </c>
      <c r="S51" s="64" t="n">
        <v>0.0029</v>
      </c>
      <c r="T51" s="64"/>
      <c r="U51" s="64" t="n">
        <f aca="false">SUBTOTAL(9,E51:T51)</f>
        <v>0.922843</v>
      </c>
      <c r="V51" s="68" t="n">
        <v>0.9348</v>
      </c>
    </row>
    <row r="52" customFormat="false" ht="12.75" hidden="true" customHeight="false" outlineLevel="0" collapsed="false">
      <c r="A52" s="61" t="n">
        <v>103839</v>
      </c>
      <c r="B52" s="61" t="s">
        <v>183</v>
      </c>
      <c r="C52" s="61" t="s">
        <v>184</v>
      </c>
      <c r="D52" s="61"/>
      <c r="E52" s="64"/>
      <c r="F52" s="65"/>
      <c r="G52" s="65"/>
      <c r="H52" s="64" t="n">
        <v>0.01</v>
      </c>
      <c r="I52" s="64"/>
      <c r="J52" s="64" t="n">
        <v>0.01</v>
      </c>
      <c r="K52" s="64" t="n">
        <v>0.01</v>
      </c>
      <c r="L52" s="64"/>
      <c r="M52" s="64" t="n">
        <v>0.01</v>
      </c>
      <c r="N52" s="64"/>
      <c r="O52" s="64"/>
      <c r="P52" s="64"/>
      <c r="Q52" s="64"/>
      <c r="R52" s="64" t="n">
        <v>0.01</v>
      </c>
      <c r="S52" s="64"/>
      <c r="T52" s="64"/>
      <c r="U52" s="64" t="n">
        <f aca="false">SUBTOTAL(9,E52:T52)</f>
        <v>0.05</v>
      </c>
      <c r="V52" s="67" t="n">
        <v>0.05</v>
      </c>
    </row>
    <row r="53" customFormat="false" ht="12.75" hidden="true" customHeight="false" outlineLevel="0" collapsed="false">
      <c r="A53" s="61" t="n">
        <v>140337</v>
      </c>
      <c r="B53" s="61" t="s">
        <v>151</v>
      </c>
      <c r="C53" s="61" t="s">
        <v>185</v>
      </c>
      <c r="D53" s="61"/>
      <c r="E53" s="64"/>
      <c r="F53" s="65"/>
      <c r="G53" s="65" t="n">
        <v>0.03</v>
      </c>
      <c r="H53" s="64" t="n">
        <v>0.04</v>
      </c>
      <c r="I53" s="64" t="n">
        <v>0.01</v>
      </c>
      <c r="J53" s="64" t="n">
        <v>0.04</v>
      </c>
      <c r="K53" s="64" t="n">
        <v>0.04</v>
      </c>
      <c r="L53" s="64"/>
      <c r="M53" s="64" t="n">
        <v>0.03</v>
      </c>
      <c r="N53" s="64"/>
      <c r="O53" s="64"/>
      <c r="P53" s="64" t="n">
        <v>0.01</v>
      </c>
      <c r="Q53" s="64" t="n">
        <v>0.03</v>
      </c>
      <c r="R53" s="64" t="n">
        <v>0.03</v>
      </c>
      <c r="S53" s="64" t="n">
        <v>0.01</v>
      </c>
      <c r="T53" s="64" t="n">
        <v>0.03</v>
      </c>
      <c r="U53" s="64" t="n">
        <f aca="false">SUBTOTAL(9,E53:T53)</f>
        <v>0.3</v>
      </c>
      <c r="V53" s="67" t="n">
        <v>0.3</v>
      </c>
    </row>
    <row r="54" customFormat="false" ht="12.75" hidden="true" customHeight="false" outlineLevel="0" collapsed="false">
      <c r="A54" s="61" t="n">
        <v>140338</v>
      </c>
      <c r="B54" s="61" t="s">
        <v>151</v>
      </c>
      <c r="C54" s="61" t="s">
        <v>186</v>
      </c>
      <c r="D54" s="61"/>
      <c r="E54" s="64" t="n">
        <v>0.01</v>
      </c>
      <c r="F54" s="65"/>
      <c r="G54" s="65" t="n">
        <v>0.03</v>
      </c>
      <c r="H54" s="64" t="n">
        <v>0.02</v>
      </c>
      <c r="I54" s="64" t="n">
        <v>0.01</v>
      </c>
      <c r="J54" s="64" t="n">
        <v>0.03</v>
      </c>
      <c r="K54" s="64" t="n">
        <v>0.02</v>
      </c>
      <c r="L54" s="64"/>
      <c r="M54" s="64" t="n">
        <v>0.02</v>
      </c>
      <c r="N54" s="64"/>
      <c r="O54" s="64"/>
      <c r="P54" s="64" t="n">
        <v>0.01</v>
      </c>
      <c r="Q54" s="64" t="n">
        <v>0.03</v>
      </c>
      <c r="R54" s="64" t="n">
        <v>0.02</v>
      </c>
      <c r="S54" s="64" t="n">
        <v>0.02</v>
      </c>
      <c r="T54" s="64" t="n">
        <v>0.03</v>
      </c>
      <c r="U54" s="64" t="n">
        <f aca="false">SUBTOTAL(9,E54:T54)</f>
        <v>0.25</v>
      </c>
      <c r="V54" s="67" t="n">
        <v>0.25</v>
      </c>
    </row>
    <row r="55" customFormat="false" ht="12.75" hidden="true" customHeight="false" outlineLevel="0" collapsed="false">
      <c r="A55" s="61" t="n">
        <v>103861</v>
      </c>
      <c r="B55" s="61" t="s">
        <v>187</v>
      </c>
      <c r="C55" s="61" t="s">
        <v>188</v>
      </c>
      <c r="D55" s="61"/>
      <c r="E55" s="64" t="n">
        <v>0.03</v>
      </c>
      <c r="F55" s="65"/>
      <c r="G55" s="65" t="n">
        <v>0.01</v>
      </c>
      <c r="H55" s="64" t="n">
        <v>0.06</v>
      </c>
      <c r="I55" s="64"/>
      <c r="J55" s="64" t="n">
        <v>0.06</v>
      </c>
      <c r="K55" s="64" t="n">
        <v>0.07</v>
      </c>
      <c r="L55" s="64"/>
      <c r="M55" s="64" t="n">
        <v>0.03</v>
      </c>
      <c r="N55" s="64" t="n">
        <v>0.01</v>
      </c>
      <c r="O55" s="64" t="n">
        <v>0.01</v>
      </c>
      <c r="P55" s="64"/>
      <c r="Q55" s="64" t="n">
        <v>0.05</v>
      </c>
      <c r="R55" s="64" t="n">
        <v>0.05</v>
      </c>
      <c r="S55" s="64"/>
      <c r="T55" s="64"/>
      <c r="U55" s="64" t="n">
        <f aca="false">SUBTOTAL(9,E55:T55)</f>
        <v>0.38</v>
      </c>
      <c r="V55" s="67" t="n">
        <v>0.38</v>
      </c>
    </row>
    <row r="56" customFormat="false" ht="12.75" hidden="true" customHeight="false" outlineLevel="0" collapsed="false">
      <c r="A56" s="61" t="n">
        <v>103856</v>
      </c>
      <c r="B56" s="61" t="s">
        <v>187</v>
      </c>
      <c r="C56" s="61" t="s">
        <v>189</v>
      </c>
      <c r="D56" s="61"/>
      <c r="E56" s="64" t="n">
        <v>0.04</v>
      </c>
      <c r="F56" s="65"/>
      <c r="G56" s="65" t="n">
        <v>0.01</v>
      </c>
      <c r="H56" s="64" t="n">
        <v>0.06</v>
      </c>
      <c r="I56" s="64"/>
      <c r="J56" s="64" t="n">
        <v>0.06</v>
      </c>
      <c r="K56" s="64" t="n">
        <v>0.03</v>
      </c>
      <c r="L56" s="64"/>
      <c r="M56" s="64" t="n">
        <v>0.03</v>
      </c>
      <c r="N56" s="64"/>
      <c r="O56" s="64" t="n">
        <v>0.01</v>
      </c>
      <c r="P56" s="64"/>
      <c r="Q56" s="64" t="n">
        <v>0.04</v>
      </c>
      <c r="R56" s="64" t="n">
        <v>0.02</v>
      </c>
      <c r="S56" s="64"/>
      <c r="T56" s="64"/>
      <c r="U56" s="64" t="n">
        <f aca="false">SUBTOTAL(9,E56:T56)</f>
        <v>0.3</v>
      </c>
      <c r="V56" s="67" t="n">
        <v>0.3</v>
      </c>
    </row>
    <row r="57" customFormat="false" ht="12.75" hidden="true" customHeight="false" outlineLevel="0" collapsed="false">
      <c r="A57" s="69"/>
      <c r="B57" s="69"/>
      <c r="C57" s="69" t="s">
        <v>190</v>
      </c>
      <c r="D57" s="69"/>
      <c r="E57" s="64" t="n">
        <f aca="false">+E122/$U122</f>
        <v>0.0762522825739141</v>
      </c>
      <c r="F57" s="65" t="n">
        <f aca="false">+F122/$U122</f>
        <v>0</v>
      </c>
      <c r="G57" s="65" t="n">
        <f aca="false">+G122/$U122</f>
        <v>0.00392091469520299</v>
      </c>
      <c r="H57" s="64" t="n">
        <f aca="false">+H122/$U122</f>
        <v>0.217026610468632</v>
      </c>
      <c r="I57" s="64" t="n">
        <f aca="false">+I122/$U122</f>
        <v>0.00917556884158318</v>
      </c>
      <c r="J57" s="64" t="n">
        <f aca="false">+J122/$U122</f>
        <v>0.225176593961189</v>
      </c>
      <c r="K57" s="64" t="n">
        <f aca="false">+K122/$U122</f>
        <v>0.121254446643122</v>
      </c>
      <c r="L57" s="64" t="n">
        <f aca="false">+L122/$U122</f>
        <v>0.00121364670017678</v>
      </c>
      <c r="M57" s="64" t="n">
        <f aca="false">+M122/$U122</f>
        <v>0.0917596136855716</v>
      </c>
      <c r="N57" s="64" t="n">
        <f aca="false">+N122/$U122</f>
        <v>0.000492573895348504</v>
      </c>
      <c r="O57" s="64" t="n">
        <f aca="false">+O122/$U122</f>
        <v>0.0172188547349396</v>
      </c>
      <c r="P57" s="64" t="n">
        <f aca="false">+P122/$U122</f>
        <v>0.00685651980970065</v>
      </c>
      <c r="Q57" s="64" t="n">
        <f aca="false">+Q122/$U122</f>
        <v>0.139412182217552</v>
      </c>
      <c r="R57" s="64" t="n">
        <f aca="false">+R122/$U122</f>
        <v>0.0634784219315778</v>
      </c>
      <c r="S57" s="64" t="n">
        <f aca="false">+S122/$U122</f>
        <v>0.0219218010862562</v>
      </c>
      <c r="T57" s="64" t="n">
        <f aca="false">+T122/$U122</f>
        <v>0.00483996875523512</v>
      </c>
      <c r="U57" s="64" t="n">
        <f aca="false">SUBTOTAL(9,E57:T57)</f>
        <v>1</v>
      </c>
      <c r="V57" s="67"/>
    </row>
    <row r="58" customFormat="false" ht="12.75" hidden="true" customHeight="false" outlineLevel="0" collapsed="false">
      <c r="E58" s="67"/>
      <c r="F58" s="67"/>
      <c r="G58" s="67"/>
      <c r="H58" s="67"/>
      <c r="I58" s="67"/>
      <c r="J58" s="67"/>
      <c r="K58" s="67"/>
      <c r="L58" s="67"/>
      <c r="M58" s="67"/>
      <c r="N58" s="67"/>
      <c r="O58" s="67"/>
      <c r="P58" s="67"/>
      <c r="Q58" s="67"/>
      <c r="R58" s="67"/>
      <c r="S58" s="67"/>
      <c r="T58" s="67"/>
      <c r="U58" s="67"/>
    </row>
    <row r="59" customFormat="false" ht="12.75" hidden="true" customHeight="false" outlineLevel="0" collapsed="false"/>
    <row r="60" customFormat="false" ht="51" hidden="false" customHeight="false" outlineLevel="0" collapsed="false">
      <c r="A60" s="61" t="s">
        <v>73</v>
      </c>
      <c r="B60" s="61"/>
      <c r="C60" s="61" t="s">
        <v>74</v>
      </c>
      <c r="D60" s="62" t="s">
        <v>86</v>
      </c>
      <c r="E60" s="62" t="s">
        <v>114</v>
      </c>
      <c r="F60" s="63" t="s">
        <v>115</v>
      </c>
      <c r="G60" s="63" t="s">
        <v>116</v>
      </c>
      <c r="H60" s="62" t="s">
        <v>117</v>
      </c>
      <c r="I60" s="62" t="s">
        <v>118</v>
      </c>
      <c r="J60" s="62" t="s">
        <v>119</v>
      </c>
      <c r="K60" s="62" t="s">
        <v>120</v>
      </c>
      <c r="L60" s="62" t="s">
        <v>121</v>
      </c>
      <c r="M60" s="62" t="s">
        <v>122</v>
      </c>
      <c r="N60" s="62" t="s">
        <v>123</v>
      </c>
      <c r="O60" s="62" t="s">
        <v>124</v>
      </c>
      <c r="P60" s="62" t="s">
        <v>125</v>
      </c>
      <c r="Q60" s="62" t="s">
        <v>126</v>
      </c>
      <c r="R60" s="62" t="s">
        <v>127</v>
      </c>
      <c r="S60" s="62" t="s">
        <v>191</v>
      </c>
      <c r="T60" s="62" t="s">
        <v>129</v>
      </c>
      <c r="U60" s="62" t="s">
        <v>130</v>
      </c>
    </row>
    <row r="61" customFormat="false" ht="12.75" hidden="false" customHeight="false" outlineLevel="0" collapsed="false">
      <c r="A61" s="70" t="s">
        <v>192</v>
      </c>
      <c r="B61" s="61"/>
      <c r="C61" s="61"/>
      <c r="D61" s="71"/>
      <c r="E61" s="71"/>
      <c r="F61" s="72"/>
      <c r="G61" s="72"/>
      <c r="H61" s="71"/>
      <c r="I61" s="71"/>
      <c r="J61" s="71"/>
      <c r="K61" s="71"/>
      <c r="L61" s="71"/>
      <c r="M61" s="71"/>
      <c r="N61" s="71"/>
      <c r="O61" s="71"/>
      <c r="P61" s="71"/>
      <c r="Q61" s="71"/>
      <c r="R61" s="71"/>
      <c r="S61" s="71"/>
      <c r="T61" s="71"/>
      <c r="U61" s="71"/>
    </row>
    <row r="62" customFormat="false" ht="12.75" hidden="true" customHeight="true" outlineLevel="0" collapsed="false">
      <c r="A62" s="61" t="n">
        <v>103822</v>
      </c>
      <c r="B62" s="61" t="s">
        <v>139</v>
      </c>
      <c r="C62" s="61" t="s">
        <v>140</v>
      </c>
      <c r="D62" s="9" t="n">
        <v>1975619</v>
      </c>
      <c r="E62" s="9" t="n">
        <f aca="false">+$D62*E12</f>
        <v>0</v>
      </c>
      <c r="F62" s="9" t="n">
        <f aca="false">+$D62*F12</f>
        <v>0</v>
      </c>
      <c r="G62" s="9" t="n">
        <f aca="false">+$D62*G12</f>
        <v>0</v>
      </c>
      <c r="H62" s="9" t="n">
        <f aca="false">+$D62*H12</f>
        <v>750735.22</v>
      </c>
      <c r="I62" s="9" t="n">
        <f aca="false">+$D62*I12</f>
        <v>0</v>
      </c>
      <c r="J62" s="9" t="n">
        <f aca="false">+$D62*J12</f>
        <v>730979.03</v>
      </c>
      <c r="K62" s="9" t="n">
        <f aca="false">+$D62*K12</f>
        <v>0</v>
      </c>
      <c r="L62" s="9" t="n">
        <f aca="false">+$D62*L12</f>
        <v>0</v>
      </c>
      <c r="M62" s="9" t="n">
        <f aca="false">+$D62*M12</f>
        <v>0</v>
      </c>
      <c r="N62" s="9" t="n">
        <f aca="false">+$D62*N12</f>
        <v>0</v>
      </c>
      <c r="O62" s="9" t="n">
        <f aca="false">+$D62*O12</f>
        <v>0</v>
      </c>
      <c r="P62" s="9" t="n">
        <f aca="false">+$D62*P12</f>
        <v>79024.76</v>
      </c>
      <c r="Q62" s="9" t="n">
        <f aca="false">+$D62*Q12</f>
        <v>414879.99</v>
      </c>
      <c r="R62" s="9" t="n">
        <f aca="false">+$D62*R12</f>
        <v>0</v>
      </c>
      <c r="S62" s="9" t="n">
        <f aca="false">+$D62*S12</f>
        <v>0</v>
      </c>
      <c r="T62" s="9" t="n">
        <f aca="false">+$D62*T12</f>
        <v>0</v>
      </c>
      <c r="U62" s="9" t="n">
        <f aca="false">SUM(E62:T62)</f>
        <v>1975619</v>
      </c>
    </row>
    <row r="63" customFormat="false" ht="12.75" hidden="true" customHeight="true" outlineLevel="0" collapsed="false">
      <c r="A63" s="61" t="n">
        <v>103832</v>
      </c>
      <c r="B63" s="61" t="s">
        <v>139</v>
      </c>
      <c r="C63" s="61" t="s">
        <v>147</v>
      </c>
      <c r="D63" s="9" t="n">
        <v>359854</v>
      </c>
      <c r="E63" s="9" t="n">
        <f aca="false">+$D63*E18</f>
        <v>359854</v>
      </c>
      <c r="F63" s="9" t="n">
        <f aca="false">+$D63*F18</f>
        <v>0</v>
      </c>
      <c r="G63" s="9" t="n">
        <f aca="false">+$D63*G18</f>
        <v>0</v>
      </c>
      <c r="H63" s="9" t="n">
        <f aca="false">+$D63*H18</f>
        <v>0</v>
      </c>
      <c r="I63" s="9" t="n">
        <f aca="false">+$D63*I18</f>
        <v>0</v>
      </c>
      <c r="J63" s="9" t="n">
        <f aca="false">+$D63*J18</f>
        <v>0</v>
      </c>
      <c r="K63" s="9" t="n">
        <f aca="false">+$D63*K18</f>
        <v>0</v>
      </c>
      <c r="L63" s="9" t="n">
        <f aca="false">+$D63*L18</f>
        <v>0</v>
      </c>
      <c r="M63" s="9" t="n">
        <f aca="false">+$D63*M18</f>
        <v>0</v>
      </c>
      <c r="N63" s="9" t="n">
        <f aca="false">+$D63*N18</f>
        <v>0</v>
      </c>
      <c r="O63" s="9" t="n">
        <f aca="false">+$D63*O18</f>
        <v>0</v>
      </c>
      <c r="P63" s="9" t="n">
        <f aca="false">+$D63*P18</f>
        <v>0</v>
      </c>
      <c r="Q63" s="9" t="n">
        <f aca="false">+$D63*Q18</f>
        <v>0</v>
      </c>
      <c r="R63" s="9" t="n">
        <f aca="false">+$D63*R18</f>
        <v>0</v>
      </c>
      <c r="S63" s="9" t="n">
        <f aca="false">+$D63*S18</f>
        <v>0</v>
      </c>
      <c r="T63" s="9" t="n">
        <f aca="false">+$D63*T18</f>
        <v>0</v>
      </c>
      <c r="U63" s="9" t="n">
        <f aca="false">SUM(E63:T63)</f>
        <v>359854</v>
      </c>
    </row>
    <row r="64" customFormat="false" ht="12.75" hidden="false" customHeight="false" outlineLevel="0" collapsed="false">
      <c r="A64" s="61" t="n">
        <v>103834</v>
      </c>
      <c r="B64" s="61" t="s">
        <v>139</v>
      </c>
      <c r="C64" s="61" t="s">
        <v>149</v>
      </c>
      <c r="D64" s="9" t="n">
        <v>710775</v>
      </c>
      <c r="E64" s="9" t="n">
        <f aca="false">+$D64*E20</f>
        <v>92400.75</v>
      </c>
      <c r="F64" s="9" t="n">
        <f aca="false">+$D64*F20</f>
        <v>0</v>
      </c>
      <c r="G64" s="9" t="n">
        <f aca="false">+$D64*G20</f>
        <v>28431</v>
      </c>
      <c r="H64" s="9" t="n">
        <f aca="false">+$D64*H20</f>
        <v>92400.75</v>
      </c>
      <c r="I64" s="9" t="n">
        <f aca="false">+$D64*I20</f>
        <v>0</v>
      </c>
      <c r="J64" s="9" t="n">
        <f aca="false">+$D64*J20</f>
        <v>99508.5</v>
      </c>
      <c r="K64" s="9" t="n">
        <f aca="false">+$D64*K20</f>
        <v>99508.5</v>
      </c>
      <c r="L64" s="9" t="n">
        <f aca="false">+$D64*L20</f>
        <v>0</v>
      </c>
      <c r="M64" s="9" t="n">
        <f aca="false">+$D64*M20</f>
        <v>0</v>
      </c>
      <c r="N64" s="9" t="n">
        <f aca="false">+$D64*N20</f>
        <v>0</v>
      </c>
      <c r="O64" s="9" t="n">
        <f aca="false">+$D64*O20</f>
        <v>0</v>
      </c>
      <c r="P64" s="9" t="n">
        <f aca="false">+$D64*P20</f>
        <v>28431</v>
      </c>
      <c r="Q64" s="9" t="n">
        <f aca="false">+$D64*Q20</f>
        <v>99508.5</v>
      </c>
      <c r="R64" s="9" t="n">
        <f aca="false">+$D64*R20</f>
        <v>99508.5</v>
      </c>
      <c r="S64" s="9" t="n">
        <f aca="false">+$D64*S20</f>
        <v>0</v>
      </c>
      <c r="T64" s="9" t="n">
        <f aca="false">+$D64*T20</f>
        <v>0</v>
      </c>
      <c r="U64" s="9" t="n">
        <f aca="false">SUM(E64:T64)</f>
        <v>639697.5</v>
      </c>
    </row>
    <row r="65" customFormat="false" ht="12.75" hidden="true" customHeight="true" outlineLevel="0" collapsed="false">
      <c r="A65" s="61" t="n">
        <v>103835</v>
      </c>
      <c r="B65" s="61" t="s">
        <v>139</v>
      </c>
      <c r="C65" s="61" t="s">
        <v>150</v>
      </c>
      <c r="D65" s="9" t="n">
        <v>0</v>
      </c>
      <c r="E65" s="9" t="n">
        <f aca="false">+$D65*E21</f>
        <v>0</v>
      </c>
      <c r="F65" s="9" t="n">
        <f aca="false">+$D65*F21</f>
        <v>0</v>
      </c>
      <c r="G65" s="9" t="n">
        <f aca="false">+$D65*G21</f>
        <v>0</v>
      </c>
      <c r="H65" s="9" t="n">
        <f aca="false">+$D65*H21</f>
        <v>0</v>
      </c>
      <c r="I65" s="9" t="n">
        <f aca="false">+$D65*I21</f>
        <v>0</v>
      </c>
      <c r="J65" s="9" t="n">
        <f aca="false">+$D65*J21</f>
        <v>0</v>
      </c>
      <c r="K65" s="9" t="n">
        <f aca="false">+$D65*K21</f>
        <v>0</v>
      </c>
      <c r="L65" s="9" t="n">
        <f aca="false">+$D65*L21</f>
        <v>0</v>
      </c>
      <c r="M65" s="9" t="n">
        <f aca="false">+$D65*M21</f>
        <v>0</v>
      </c>
      <c r="N65" s="9" t="n">
        <f aca="false">+$D65*N21</f>
        <v>0</v>
      </c>
      <c r="O65" s="9" t="n">
        <f aca="false">+$D65*O21</f>
        <v>0</v>
      </c>
      <c r="P65" s="9" t="n">
        <f aca="false">+$D65*P21</f>
        <v>0</v>
      </c>
      <c r="Q65" s="9" t="n">
        <f aca="false">+$D65*Q21</f>
        <v>0</v>
      </c>
      <c r="R65" s="9" t="n">
        <f aca="false">+$D65*R21</f>
        <v>0</v>
      </c>
      <c r="S65" s="9" t="n">
        <f aca="false">+$D65*S21</f>
        <v>0</v>
      </c>
      <c r="T65" s="9" t="n">
        <f aca="false">+$D65*T21</f>
        <v>0</v>
      </c>
      <c r="U65" s="9" t="n">
        <f aca="false">SUM(E65:T65)</f>
        <v>0</v>
      </c>
    </row>
    <row r="66" customFormat="false" ht="12.75" hidden="true" customHeight="true" outlineLevel="0" collapsed="false">
      <c r="A66" s="61" t="n">
        <v>103844</v>
      </c>
      <c r="B66" s="61" t="s">
        <v>139</v>
      </c>
      <c r="C66" s="61" t="s">
        <v>155</v>
      </c>
      <c r="D66" s="9" t="n">
        <v>496293</v>
      </c>
      <c r="E66" s="9" t="n">
        <f aca="false">+$D66*E24</f>
        <v>23573.9175</v>
      </c>
      <c r="F66" s="9" t="n">
        <f aca="false">+$D66*F24</f>
        <v>0</v>
      </c>
      <c r="G66" s="9" t="n">
        <f aca="false">+$D66*G24</f>
        <v>0</v>
      </c>
      <c r="H66" s="9" t="n">
        <f aca="false">+$D66*H24</f>
        <v>133999.11</v>
      </c>
      <c r="I66" s="9" t="n">
        <f aca="false">+$D66*I24</f>
        <v>0</v>
      </c>
      <c r="J66" s="9" t="n">
        <f aca="false">+$D66*J24</f>
        <v>148887.9</v>
      </c>
      <c r="K66" s="9" t="n">
        <f aca="false">+$D66*K24</f>
        <v>0</v>
      </c>
      <c r="L66" s="9" t="n">
        <f aca="false">+$D66*L24</f>
        <v>0</v>
      </c>
      <c r="M66" s="9" t="n">
        <f aca="false">+$D66*M24</f>
        <v>0</v>
      </c>
      <c r="N66" s="9" t="n">
        <f aca="false">+$D66*N24</f>
        <v>0</v>
      </c>
      <c r="O66" s="9" t="n">
        <f aca="false">+$D66*O24</f>
        <v>0</v>
      </c>
      <c r="P66" s="9" t="n">
        <f aca="false">+$D66*P24</f>
        <v>0</v>
      </c>
      <c r="Q66" s="9" t="n">
        <f aca="false">+$D66*Q24</f>
        <v>89332.74</v>
      </c>
      <c r="R66" s="9" t="n">
        <f aca="false">+$D66*R24</f>
        <v>0</v>
      </c>
      <c r="S66" s="9" t="n">
        <f aca="false">+$D66*S24</f>
        <v>0</v>
      </c>
      <c r="T66" s="9" t="n">
        <f aca="false">+$D66*T24</f>
        <v>0</v>
      </c>
      <c r="U66" s="9" t="n">
        <f aca="false">SUM(E66:T66)</f>
        <v>395793.6675</v>
      </c>
    </row>
    <row r="67" customFormat="false" ht="12.75" hidden="true" customHeight="true" outlineLevel="0" collapsed="false">
      <c r="A67" s="61" t="n">
        <v>103865</v>
      </c>
      <c r="B67" s="61" t="s">
        <v>139</v>
      </c>
      <c r="C67" s="61" t="s">
        <v>166</v>
      </c>
      <c r="D67" s="9" t="n">
        <v>518080</v>
      </c>
      <c r="E67" s="9" t="n">
        <f aca="false">+$D67*E34</f>
        <v>62169.6</v>
      </c>
      <c r="F67" s="9" t="n">
        <f aca="false">+$D67*F34</f>
        <v>0</v>
      </c>
      <c r="G67" s="9" t="n">
        <f aca="false">+$D67*G34</f>
        <v>0</v>
      </c>
      <c r="H67" s="9" t="n">
        <f aca="false">+$D67*H34</f>
        <v>181328</v>
      </c>
      <c r="I67" s="9" t="n">
        <f aca="false">+$D67*I34</f>
        <v>0</v>
      </c>
      <c r="J67" s="9" t="n">
        <f aca="false">+$D67*J34</f>
        <v>108796.8</v>
      </c>
      <c r="K67" s="9" t="n">
        <f aca="false">+$D67*K34</f>
        <v>0</v>
      </c>
      <c r="L67" s="9" t="n">
        <f aca="false">+$D67*L34</f>
        <v>0</v>
      </c>
      <c r="M67" s="9" t="n">
        <f aca="false">+$D67*M34</f>
        <v>0</v>
      </c>
      <c r="N67" s="9" t="n">
        <f aca="false">+$D67*N34</f>
        <v>0</v>
      </c>
      <c r="O67" s="9" t="n">
        <f aca="false">+$D67*O34</f>
        <v>0</v>
      </c>
      <c r="P67" s="9" t="n">
        <f aca="false">+$D67*P34</f>
        <v>0</v>
      </c>
      <c r="Q67" s="9" t="n">
        <f aca="false">+$D67*Q34</f>
        <v>62169.6</v>
      </c>
      <c r="R67" s="9" t="n">
        <f aca="false">+$D67*R34</f>
        <v>0</v>
      </c>
      <c r="S67" s="9" t="n">
        <f aca="false">+$D67*S34</f>
        <v>0</v>
      </c>
      <c r="T67" s="9" t="n">
        <f aca="false">+$D67*T34</f>
        <v>0</v>
      </c>
      <c r="U67" s="9" t="n">
        <f aca="false">SUM(E67:T67)</f>
        <v>414464</v>
      </c>
    </row>
    <row r="68" customFormat="false" ht="12.75" hidden="true" customHeight="true" outlineLevel="0" collapsed="false">
      <c r="A68" s="61" t="n">
        <v>103866</v>
      </c>
      <c r="B68" s="61" t="s">
        <v>139</v>
      </c>
      <c r="C68" s="61" t="s">
        <v>167</v>
      </c>
      <c r="D68" s="9" t="n">
        <v>826624</v>
      </c>
      <c r="E68" s="9" t="n">
        <f aca="false">+$D68*E35</f>
        <v>0</v>
      </c>
      <c r="F68" s="9" t="n">
        <f aca="false">+$D68*F35</f>
        <v>0</v>
      </c>
      <c r="G68" s="9" t="n">
        <f aca="false">+$D68*G35</f>
        <v>0</v>
      </c>
      <c r="H68" s="9" t="n">
        <f aca="false">+$D68*H35</f>
        <v>0</v>
      </c>
      <c r="I68" s="9" t="n">
        <f aca="false">+$D68*I35</f>
        <v>0</v>
      </c>
      <c r="J68" s="9" t="n">
        <f aca="false">+$D68*J35</f>
        <v>826624</v>
      </c>
      <c r="K68" s="9" t="n">
        <f aca="false">+$D68*K35</f>
        <v>0</v>
      </c>
      <c r="L68" s="9" t="n">
        <f aca="false">+$D68*L35</f>
        <v>0</v>
      </c>
      <c r="M68" s="9" t="n">
        <f aca="false">+$D68*M35</f>
        <v>0</v>
      </c>
      <c r="N68" s="9" t="n">
        <f aca="false">+$D68*N35</f>
        <v>0</v>
      </c>
      <c r="O68" s="9" t="n">
        <f aca="false">+$D68*O35</f>
        <v>0</v>
      </c>
      <c r="P68" s="9" t="n">
        <f aca="false">+$D68*P35</f>
        <v>0</v>
      </c>
      <c r="Q68" s="9" t="n">
        <f aca="false">+$D68*Q35</f>
        <v>0</v>
      </c>
      <c r="R68" s="9" t="n">
        <f aca="false">+$D68*R35</f>
        <v>0</v>
      </c>
      <c r="S68" s="9" t="n">
        <f aca="false">+$D68*S35</f>
        <v>0</v>
      </c>
      <c r="T68" s="9" t="n">
        <f aca="false">+$D68*T35</f>
        <v>0</v>
      </c>
      <c r="U68" s="9" t="n">
        <f aca="false">SUM(E68:T68)</f>
        <v>826624</v>
      </c>
    </row>
    <row r="69" customFormat="false" ht="12.75" hidden="true" customHeight="true" outlineLevel="0" collapsed="false">
      <c r="A69" s="61" t="n">
        <v>103867</v>
      </c>
      <c r="B69" s="61" t="s">
        <v>139</v>
      </c>
      <c r="C69" s="61" t="s">
        <v>168</v>
      </c>
      <c r="D69" s="9" t="n">
        <v>1023036</v>
      </c>
      <c r="E69" s="9" t="n">
        <f aca="false">+$D69*E36</f>
        <v>0</v>
      </c>
      <c r="F69" s="9" t="n">
        <f aca="false">+$D69*F36</f>
        <v>0</v>
      </c>
      <c r="G69" s="9" t="n">
        <f aca="false">+$D69*G36</f>
        <v>0</v>
      </c>
      <c r="H69" s="9" t="n">
        <f aca="false">+$D69*H36</f>
        <v>0</v>
      </c>
      <c r="I69" s="9" t="n">
        <f aca="false">+$D69*I36</f>
        <v>0</v>
      </c>
      <c r="J69" s="9" t="n">
        <f aca="false">+$D69*J36</f>
        <v>1023036</v>
      </c>
      <c r="K69" s="9" t="n">
        <f aca="false">+$D69*K36</f>
        <v>0</v>
      </c>
      <c r="L69" s="9" t="n">
        <f aca="false">+$D69*L36</f>
        <v>0</v>
      </c>
      <c r="M69" s="9" t="n">
        <f aca="false">+$D69*M36</f>
        <v>0</v>
      </c>
      <c r="N69" s="9" t="n">
        <f aca="false">+$D69*N36</f>
        <v>0</v>
      </c>
      <c r="O69" s="9" t="n">
        <f aca="false">+$D69*O36</f>
        <v>0</v>
      </c>
      <c r="P69" s="9" t="n">
        <f aca="false">+$D69*P36</f>
        <v>0</v>
      </c>
      <c r="Q69" s="9" t="n">
        <f aca="false">+$D69*Q36</f>
        <v>0</v>
      </c>
      <c r="R69" s="9" t="n">
        <f aca="false">+$D69*R36</f>
        <v>0</v>
      </c>
      <c r="S69" s="9" t="n">
        <f aca="false">+$D69*S36</f>
        <v>0</v>
      </c>
      <c r="T69" s="9" t="n">
        <f aca="false">+$D69*T36</f>
        <v>0</v>
      </c>
      <c r="U69" s="9" t="n">
        <f aca="false">SUM(E69:T69)</f>
        <v>1023036</v>
      </c>
    </row>
    <row r="70" customFormat="false" ht="12.75" hidden="true" customHeight="true" outlineLevel="0" collapsed="false">
      <c r="A70" s="61" t="n">
        <v>103868</v>
      </c>
      <c r="B70" s="61" t="s">
        <v>139</v>
      </c>
      <c r="C70" s="61" t="s">
        <v>169</v>
      </c>
      <c r="D70" s="9" t="n">
        <v>1333527</v>
      </c>
      <c r="E70" s="9" t="n">
        <f aca="false">+$D70*E37</f>
        <v>0</v>
      </c>
      <c r="F70" s="9" t="n">
        <f aca="false">+$D70*F37</f>
        <v>0</v>
      </c>
      <c r="G70" s="9" t="n">
        <f aca="false">+$D70*G37</f>
        <v>0</v>
      </c>
      <c r="H70" s="9" t="n">
        <f aca="false">+$D70*H37</f>
        <v>1333527</v>
      </c>
      <c r="I70" s="9" t="n">
        <f aca="false">+$D70*I37</f>
        <v>0</v>
      </c>
      <c r="J70" s="9" t="n">
        <f aca="false">+$D70*J37</f>
        <v>0</v>
      </c>
      <c r="K70" s="9" t="n">
        <f aca="false">+$D70*K37</f>
        <v>0</v>
      </c>
      <c r="L70" s="9" t="n">
        <f aca="false">+$D70*L37</f>
        <v>0</v>
      </c>
      <c r="M70" s="9" t="n">
        <f aca="false">+$D70*M37</f>
        <v>0</v>
      </c>
      <c r="N70" s="9" t="n">
        <f aca="false">+$D70*N37</f>
        <v>0</v>
      </c>
      <c r="O70" s="9" t="n">
        <f aca="false">+$D70*O37</f>
        <v>0</v>
      </c>
      <c r="P70" s="9" t="n">
        <f aca="false">+$D70*P37</f>
        <v>0</v>
      </c>
      <c r="Q70" s="9" t="n">
        <f aca="false">+$D70*Q37</f>
        <v>0</v>
      </c>
      <c r="R70" s="9" t="n">
        <f aca="false">+$D70*R37</f>
        <v>0</v>
      </c>
      <c r="S70" s="9" t="n">
        <f aca="false">+$D70*S37</f>
        <v>0</v>
      </c>
      <c r="T70" s="9" t="n">
        <f aca="false">+$D70*T37</f>
        <v>0</v>
      </c>
      <c r="U70" s="9" t="n">
        <f aca="false">SUM(E70:T70)</f>
        <v>1333527</v>
      </c>
    </row>
    <row r="71" customFormat="false" ht="12.75" hidden="true" customHeight="true" outlineLevel="0" collapsed="false">
      <c r="A71" s="61" t="n">
        <v>103869</v>
      </c>
      <c r="B71" s="61" t="s">
        <v>139</v>
      </c>
      <c r="C71" s="61" t="s">
        <v>170</v>
      </c>
      <c r="D71" s="9" t="n">
        <v>1312405</v>
      </c>
      <c r="E71" s="9" t="n">
        <f aca="false">+$D71*E38</f>
        <v>0</v>
      </c>
      <c r="F71" s="9" t="n">
        <f aca="false">+$D71*F38</f>
        <v>0</v>
      </c>
      <c r="G71" s="9" t="n">
        <f aca="false">+$D71*G38</f>
        <v>0</v>
      </c>
      <c r="H71" s="9" t="n">
        <f aca="false">+$D71*H38</f>
        <v>0</v>
      </c>
      <c r="I71" s="9" t="n">
        <f aca="false">+$D71*I38</f>
        <v>0</v>
      </c>
      <c r="J71" s="9" t="n">
        <f aca="false">+$D71*J38</f>
        <v>0</v>
      </c>
      <c r="K71" s="9" t="n">
        <f aca="false">+$D71*K38</f>
        <v>0</v>
      </c>
      <c r="L71" s="9" t="n">
        <f aca="false">+$D71*L38</f>
        <v>0</v>
      </c>
      <c r="M71" s="9" t="n">
        <f aca="false">+$D71*M38</f>
        <v>0</v>
      </c>
      <c r="N71" s="9" t="n">
        <f aca="false">+$D71*N38</f>
        <v>0</v>
      </c>
      <c r="O71" s="9" t="n">
        <f aca="false">+$D71*O38</f>
        <v>0</v>
      </c>
      <c r="P71" s="9" t="n">
        <f aca="false">+$D71*P38</f>
        <v>0</v>
      </c>
      <c r="Q71" s="9" t="n">
        <f aca="false">+$D71*Q38</f>
        <v>1312405</v>
      </c>
      <c r="R71" s="9" t="n">
        <f aca="false">+$D71*R38</f>
        <v>0</v>
      </c>
      <c r="S71" s="9" t="n">
        <f aca="false">+$D71*S38</f>
        <v>0</v>
      </c>
      <c r="T71" s="9" t="n">
        <f aca="false">+$D71*T38</f>
        <v>0</v>
      </c>
      <c r="U71" s="9" t="n">
        <f aca="false">SUM(E71:T71)</f>
        <v>1312405</v>
      </c>
    </row>
    <row r="72" customFormat="false" ht="12.75" hidden="true" customHeight="true" outlineLevel="0" collapsed="false">
      <c r="A72" s="61" t="n">
        <v>103870</v>
      </c>
      <c r="B72" s="61" t="s">
        <v>139</v>
      </c>
      <c r="C72" s="61" t="s">
        <v>171</v>
      </c>
      <c r="D72" s="9" t="n">
        <v>698073</v>
      </c>
      <c r="E72" s="9" t="n">
        <f aca="false">+$D72*E39</f>
        <v>111691.68</v>
      </c>
      <c r="F72" s="9" t="n">
        <f aca="false">+$D72*F39</f>
        <v>0</v>
      </c>
      <c r="G72" s="9" t="n">
        <f aca="false">+$D72*G39</f>
        <v>0</v>
      </c>
      <c r="H72" s="9" t="n">
        <f aca="false">+$D72*H39</f>
        <v>139614.6</v>
      </c>
      <c r="I72" s="9" t="n">
        <f aca="false">+$D72*I39</f>
        <v>0</v>
      </c>
      <c r="J72" s="9" t="n">
        <f aca="false">+$D72*J39</f>
        <v>195460.44</v>
      </c>
      <c r="K72" s="9" t="n">
        <f aca="false">+$D72*K39</f>
        <v>0</v>
      </c>
      <c r="L72" s="9" t="n">
        <f aca="false">+$D72*L39</f>
        <v>0</v>
      </c>
      <c r="M72" s="9" t="n">
        <f aca="false">+$D72*M39</f>
        <v>0</v>
      </c>
      <c r="N72" s="9" t="n">
        <f aca="false">+$D72*N39</f>
        <v>0</v>
      </c>
      <c r="O72" s="9" t="n">
        <f aca="false">+$D72*O39</f>
        <v>0</v>
      </c>
      <c r="P72" s="9" t="n">
        <f aca="false">+$D72*P39</f>
        <v>0</v>
      </c>
      <c r="Q72" s="9" t="n">
        <f aca="false">+$D72*Q39</f>
        <v>111691.68</v>
      </c>
      <c r="R72" s="9" t="n">
        <f aca="false">+$D72*R39</f>
        <v>0</v>
      </c>
      <c r="S72" s="9" t="n">
        <f aca="false">+$D72*S39</f>
        <v>0</v>
      </c>
      <c r="T72" s="9" t="n">
        <f aca="false">+$D72*T39</f>
        <v>0</v>
      </c>
      <c r="U72" s="9" t="n">
        <f aca="false">SUM(E72:T72)</f>
        <v>558458.4</v>
      </c>
    </row>
    <row r="73" customFormat="false" ht="12.75" hidden="true" customHeight="true" outlineLevel="0" collapsed="false">
      <c r="A73" s="61" t="n">
        <v>103872</v>
      </c>
      <c r="B73" s="61" t="s">
        <v>139</v>
      </c>
      <c r="C73" s="61" t="s">
        <v>172</v>
      </c>
      <c r="D73" s="9" t="n">
        <v>114094</v>
      </c>
      <c r="E73" s="9" t="n">
        <f aca="false">+$D73*E40</f>
        <v>0</v>
      </c>
      <c r="F73" s="9" t="n">
        <f aca="false">+$D73*F40</f>
        <v>0</v>
      </c>
      <c r="G73" s="9" t="n">
        <f aca="false">+$D73*G40</f>
        <v>0</v>
      </c>
      <c r="H73" s="9" t="n">
        <f aca="false">+$D73*H40</f>
        <v>114094</v>
      </c>
      <c r="I73" s="9" t="n">
        <f aca="false">+$D73*I40</f>
        <v>0</v>
      </c>
      <c r="J73" s="9" t="n">
        <f aca="false">+$D73*J40</f>
        <v>0</v>
      </c>
      <c r="K73" s="9" t="n">
        <f aca="false">+$D73*K40</f>
        <v>0</v>
      </c>
      <c r="L73" s="9" t="n">
        <f aca="false">+$D73*L40</f>
        <v>0</v>
      </c>
      <c r="M73" s="9" t="n">
        <f aca="false">+$D73*M40</f>
        <v>0</v>
      </c>
      <c r="N73" s="9" t="n">
        <f aca="false">+$D73*N40</f>
        <v>0</v>
      </c>
      <c r="O73" s="9" t="n">
        <f aca="false">+$D73*O40</f>
        <v>0</v>
      </c>
      <c r="P73" s="9" t="n">
        <f aca="false">+$D73*P40</f>
        <v>0</v>
      </c>
      <c r="Q73" s="9" t="n">
        <f aca="false">+$D73*Q40</f>
        <v>0</v>
      </c>
      <c r="R73" s="9" t="n">
        <f aca="false">+$D73*R40</f>
        <v>0</v>
      </c>
      <c r="S73" s="9" t="n">
        <f aca="false">+$D73*S40</f>
        <v>0</v>
      </c>
      <c r="T73" s="9" t="n">
        <f aca="false">+$D73*T40</f>
        <v>0</v>
      </c>
      <c r="U73" s="9" t="n">
        <f aca="false">SUM(E73:T73)</f>
        <v>114094</v>
      </c>
    </row>
    <row r="74" customFormat="false" ht="12.75" hidden="true" customHeight="true" outlineLevel="0" collapsed="false">
      <c r="A74" s="61" t="n">
        <v>140238</v>
      </c>
      <c r="B74" s="61" t="s">
        <v>139</v>
      </c>
      <c r="C74" s="61" t="s">
        <v>176</v>
      </c>
      <c r="D74" s="9" t="n">
        <v>571878</v>
      </c>
      <c r="E74" s="9" t="n">
        <f aca="false">+$D74*E45</f>
        <v>28867.9111836929</v>
      </c>
      <c r="F74" s="9" t="n">
        <f aca="false">+$D74*F45</f>
        <v>0</v>
      </c>
      <c r="G74" s="9" t="n">
        <f aca="false">+$D74*G45</f>
        <v>0</v>
      </c>
      <c r="H74" s="9" t="n">
        <f aca="false">+$D74*H45</f>
        <v>194875.009049039</v>
      </c>
      <c r="I74" s="9" t="n">
        <f aca="false">+$D74*I45</f>
        <v>0</v>
      </c>
      <c r="J74" s="9" t="n">
        <f aca="false">+$D74*J45</f>
        <v>258957.586114506</v>
      </c>
      <c r="K74" s="9" t="n">
        <f aca="false">+$D74*K45</f>
        <v>0</v>
      </c>
      <c r="L74" s="9" t="n">
        <f aca="false">+$D74*L45</f>
        <v>0</v>
      </c>
      <c r="M74" s="9" t="n">
        <f aca="false">+$D74*M45</f>
        <v>0</v>
      </c>
      <c r="N74" s="9" t="n">
        <f aca="false">+$D74*N45</f>
        <v>0</v>
      </c>
      <c r="O74" s="9" t="n">
        <f aca="false">+$D74*O45</f>
        <v>0</v>
      </c>
      <c r="P74" s="9" t="n">
        <f aca="false">+$D74*P45</f>
        <v>0</v>
      </c>
      <c r="Q74" s="9" t="n">
        <f aca="false">+$D74*Q45</f>
        <v>89177.4936527626</v>
      </c>
      <c r="R74" s="9" t="n">
        <f aca="false">+$D74*R45</f>
        <v>0</v>
      </c>
      <c r="S74" s="9" t="n">
        <f aca="false">+$D74*S45</f>
        <v>0</v>
      </c>
      <c r="T74" s="9" t="n">
        <f aca="false">+$D74*T45</f>
        <v>0</v>
      </c>
      <c r="U74" s="9" t="n">
        <f aca="false">SUM(E74:T74)</f>
        <v>571878</v>
      </c>
    </row>
    <row r="75" customFormat="false" ht="12.75" hidden="false" customHeight="false" outlineLevel="0" collapsed="false">
      <c r="A75" s="70" t="s">
        <v>193</v>
      </c>
      <c r="B75" s="61"/>
      <c r="C75" s="61"/>
      <c r="D75" s="9"/>
      <c r="E75" s="9"/>
      <c r="F75" s="9"/>
      <c r="G75" s="9"/>
      <c r="H75" s="9"/>
      <c r="I75" s="9"/>
      <c r="J75" s="9"/>
      <c r="K75" s="9"/>
      <c r="L75" s="9"/>
      <c r="M75" s="9"/>
      <c r="N75" s="9"/>
      <c r="O75" s="9"/>
      <c r="P75" s="9"/>
      <c r="Q75" s="9"/>
      <c r="R75" s="9"/>
      <c r="S75" s="9"/>
      <c r="T75" s="9"/>
      <c r="U75" s="9"/>
    </row>
    <row r="76" customFormat="false" ht="12.75" hidden="true" customHeight="true" outlineLevel="0" collapsed="false">
      <c r="A76" s="61" t="n">
        <v>103845</v>
      </c>
      <c r="B76" s="61" t="s">
        <v>131</v>
      </c>
      <c r="C76" s="61" t="s">
        <v>156</v>
      </c>
      <c r="D76" s="9" t="n">
        <v>356912</v>
      </c>
      <c r="E76" s="9" t="n">
        <f aca="false">+$D76*E25</f>
        <v>66968.2105807901</v>
      </c>
      <c r="F76" s="9" t="n">
        <f aca="false">+$D76*F25</f>
        <v>0</v>
      </c>
      <c r="G76" s="9" t="n">
        <f aca="false">+$D76*G25</f>
        <v>0</v>
      </c>
      <c r="H76" s="9" t="n">
        <f aca="false">+$D76*H25</f>
        <v>83019.8084667752</v>
      </c>
      <c r="I76" s="9" t="n">
        <f aca="false">+$D76*I25</f>
        <v>0</v>
      </c>
      <c r="J76" s="9" t="n">
        <f aca="false">+$D76*J25</f>
        <v>83019.8084667752</v>
      </c>
      <c r="K76" s="9" t="n">
        <f aca="false">+$D76*K25</f>
        <v>0</v>
      </c>
      <c r="L76" s="9" t="n">
        <f aca="false">+$D76*L25</f>
        <v>0</v>
      </c>
      <c r="M76" s="9" t="n">
        <f aca="false">+$D76*M25</f>
        <v>72987.5597908544</v>
      </c>
      <c r="N76" s="9" t="n">
        <f aca="false">+$D76*N25</f>
        <v>0</v>
      </c>
      <c r="O76" s="9" t="n">
        <f aca="false">+$D76*O25</f>
        <v>0</v>
      </c>
      <c r="P76" s="9" t="n">
        <f aca="false">+$D76*P25</f>
        <v>0</v>
      </c>
      <c r="Q76" s="9" t="n">
        <f aca="false">+$D76*Q25</f>
        <v>50916.6126948051</v>
      </c>
      <c r="R76" s="9" t="n">
        <f aca="false">+$D76*R25</f>
        <v>0</v>
      </c>
      <c r="S76" s="9" t="n">
        <f aca="false">+$D76*S25</f>
        <v>0</v>
      </c>
      <c r="T76" s="9" t="n">
        <f aca="false">+$D76*T25</f>
        <v>0</v>
      </c>
      <c r="U76" s="9" t="n">
        <f aca="false">SUM(E76:T76)</f>
        <v>356912</v>
      </c>
    </row>
    <row r="77" customFormat="false" ht="12.75" hidden="true" customHeight="true" outlineLevel="0" collapsed="false">
      <c r="A77" s="61" t="n">
        <v>103846</v>
      </c>
      <c r="B77" s="61" t="s">
        <v>131</v>
      </c>
      <c r="C77" s="61" t="s">
        <v>157</v>
      </c>
      <c r="D77" s="9" t="n">
        <v>830137</v>
      </c>
      <c r="E77" s="9" t="n">
        <f aca="false">+$D77*E26</f>
        <v>166027.400002061</v>
      </c>
      <c r="F77" s="9" t="n">
        <f aca="false">+$D77*F26</f>
        <v>0</v>
      </c>
      <c r="G77" s="9" t="n">
        <f aca="false">+$D77*G26</f>
        <v>0</v>
      </c>
      <c r="H77" s="9" t="n">
        <f aca="false">+$D77*H26</f>
        <v>166027.400002061</v>
      </c>
      <c r="I77" s="9" t="n">
        <f aca="false">+$D77*I26</f>
        <v>0</v>
      </c>
      <c r="J77" s="9" t="n">
        <f aca="false">+$D77*J26</f>
        <v>166027.400002061</v>
      </c>
      <c r="K77" s="9" t="n">
        <f aca="false">+$D77*K26</f>
        <v>0</v>
      </c>
      <c r="L77" s="9" t="n">
        <f aca="false">+$D77*L26</f>
        <v>0</v>
      </c>
      <c r="M77" s="9" t="n">
        <f aca="false">+$D77*M26</f>
        <v>166027.399991756</v>
      </c>
      <c r="N77" s="9" t="n">
        <f aca="false">+$D77*N26</f>
        <v>0</v>
      </c>
      <c r="O77" s="9" t="n">
        <f aca="false">+$D77*O26</f>
        <v>0</v>
      </c>
      <c r="P77" s="9" t="n">
        <f aca="false">+$D77*P26</f>
        <v>0</v>
      </c>
      <c r="Q77" s="9" t="n">
        <f aca="false">+$D77*Q26</f>
        <v>166027.400002061</v>
      </c>
      <c r="R77" s="9" t="n">
        <f aca="false">+$D77*R26</f>
        <v>0</v>
      </c>
      <c r="S77" s="9" t="n">
        <f aca="false">+$D77*S26</f>
        <v>0</v>
      </c>
      <c r="T77" s="9" t="n">
        <f aca="false">+$D77*T26</f>
        <v>0</v>
      </c>
      <c r="U77" s="9" t="n">
        <f aca="false">SUM(E77:T77)</f>
        <v>830137</v>
      </c>
    </row>
    <row r="78" customFormat="false" ht="12.75" hidden="true" customHeight="true" outlineLevel="0" collapsed="false">
      <c r="A78" s="66" t="n">
        <v>103833</v>
      </c>
      <c r="B78" s="66" t="s">
        <v>131</v>
      </c>
      <c r="C78" s="66" t="s">
        <v>148</v>
      </c>
      <c r="D78" s="9" t="n">
        <v>693705</v>
      </c>
      <c r="E78" s="9" t="n">
        <f aca="false">+$D78*E19</f>
        <v>693705</v>
      </c>
      <c r="F78" s="9" t="n">
        <f aca="false">+$D78*F19</f>
        <v>0</v>
      </c>
      <c r="G78" s="9" t="n">
        <f aca="false">+$D78*G19</f>
        <v>0</v>
      </c>
      <c r="H78" s="9" t="n">
        <f aca="false">+$D78*H19</f>
        <v>0</v>
      </c>
      <c r="I78" s="9" t="n">
        <f aca="false">+$D78*I19</f>
        <v>0</v>
      </c>
      <c r="J78" s="9" t="n">
        <f aca="false">+$D78*J19</f>
        <v>0</v>
      </c>
      <c r="K78" s="9" t="n">
        <f aca="false">+$D78*K19</f>
        <v>0</v>
      </c>
      <c r="L78" s="9" t="n">
        <f aca="false">+$D78*L19</f>
        <v>0</v>
      </c>
      <c r="M78" s="9" t="n">
        <f aca="false">+$D78*M19</f>
        <v>0</v>
      </c>
      <c r="N78" s="9" t="n">
        <f aca="false">+$D78*N19</f>
        <v>0</v>
      </c>
      <c r="O78" s="9" t="n">
        <f aca="false">+$D78*O19</f>
        <v>0</v>
      </c>
      <c r="P78" s="9" t="n">
        <f aca="false">+$D78*P19</f>
        <v>0</v>
      </c>
      <c r="Q78" s="9" t="n">
        <f aca="false">+$D78*Q19</f>
        <v>0</v>
      </c>
      <c r="R78" s="9" t="n">
        <f aca="false">+$D78*R19</f>
        <v>0</v>
      </c>
      <c r="S78" s="9" t="n">
        <f aca="false">+$D78*S19</f>
        <v>0</v>
      </c>
      <c r="T78" s="9" t="n">
        <f aca="false">+$D78*T19</f>
        <v>0</v>
      </c>
      <c r="U78" s="9" t="n">
        <f aca="false">SUM(E78:T78)</f>
        <v>693705</v>
      </c>
    </row>
    <row r="79" customFormat="false" ht="12.75" hidden="true" customHeight="true" outlineLevel="0" collapsed="false">
      <c r="A79" s="61" t="n">
        <v>103816</v>
      </c>
      <c r="B79" s="61" t="s">
        <v>131</v>
      </c>
      <c r="C79" s="61" t="s">
        <v>132</v>
      </c>
      <c r="D79" s="9" t="n">
        <v>603825</v>
      </c>
      <c r="E79" s="9" t="n">
        <f aca="false">+$D79*E6</f>
        <v>0</v>
      </c>
      <c r="F79" s="9" t="n">
        <f aca="false">+$D79*F6</f>
        <v>0</v>
      </c>
      <c r="G79" s="9" t="n">
        <f aca="false">+$D79*G6</f>
        <v>0</v>
      </c>
      <c r="H79" s="9" t="n">
        <f aca="false">+$D79*H6</f>
        <v>0</v>
      </c>
      <c r="I79" s="9" t="n">
        <f aca="false">+$D79*I6</f>
        <v>0</v>
      </c>
      <c r="J79" s="9" t="n">
        <f aca="false">+$D79*J6</f>
        <v>0</v>
      </c>
      <c r="K79" s="9" t="n">
        <f aca="false">+$D79*K6</f>
        <v>0</v>
      </c>
      <c r="L79" s="9" t="n">
        <f aca="false">+$D79*L6</f>
        <v>0</v>
      </c>
      <c r="M79" s="9" t="n">
        <f aca="false">+$D79*M6</f>
        <v>0</v>
      </c>
      <c r="N79" s="9" t="n">
        <f aca="false">+$D79*N6</f>
        <v>0</v>
      </c>
      <c r="O79" s="9" t="n">
        <f aca="false">+$D79*O6</f>
        <v>96454.0640511317</v>
      </c>
      <c r="P79" s="9" t="n">
        <f aca="false">+$D79*P6</f>
        <v>0</v>
      </c>
      <c r="Q79" s="9" t="n">
        <f aca="false">+$D79*Q6</f>
        <v>507370.935948868</v>
      </c>
      <c r="R79" s="9" t="n">
        <f aca="false">+$D79*R6</f>
        <v>0</v>
      </c>
      <c r="S79" s="9" t="n">
        <f aca="false">+$D79*S6</f>
        <v>0</v>
      </c>
      <c r="T79" s="9" t="n">
        <f aca="false">+$D79*T6</f>
        <v>0</v>
      </c>
      <c r="U79" s="9" t="n">
        <f aca="false">SUM(E79:T79)</f>
        <v>603825</v>
      </c>
    </row>
    <row r="80" customFormat="false" ht="12.75" hidden="true" customHeight="true" outlineLevel="0" collapsed="false">
      <c r="A80" s="61" t="n">
        <v>103817</v>
      </c>
      <c r="B80" s="61" t="s">
        <v>131</v>
      </c>
      <c r="C80" s="61" t="s">
        <v>133</v>
      </c>
      <c r="D80" s="9" t="n">
        <v>759825</v>
      </c>
      <c r="E80" s="9" t="n">
        <f aca="false">+$D80*E7</f>
        <v>0</v>
      </c>
      <c r="F80" s="9" t="n">
        <f aca="false">+$D80*F7</f>
        <v>0</v>
      </c>
      <c r="G80" s="9" t="n">
        <f aca="false">+$D80*G7</f>
        <v>0</v>
      </c>
      <c r="H80" s="9" t="n">
        <f aca="false">+$D80*H7</f>
        <v>669369.642853677</v>
      </c>
      <c r="I80" s="9" t="n">
        <f aca="false">+$D80*I7</f>
        <v>0</v>
      </c>
      <c r="J80" s="9" t="n">
        <f aca="false">+$D80*J7</f>
        <v>0</v>
      </c>
      <c r="K80" s="9" t="n">
        <f aca="false">+$D80*K7</f>
        <v>0</v>
      </c>
      <c r="L80" s="9" t="n">
        <f aca="false">+$D80*L7</f>
        <v>0</v>
      </c>
      <c r="M80" s="9" t="n">
        <f aca="false">+$D80*M7</f>
        <v>0</v>
      </c>
      <c r="N80" s="9" t="n">
        <f aca="false">+$D80*N7</f>
        <v>0</v>
      </c>
      <c r="O80" s="9" t="n">
        <f aca="false">+$D80*O7</f>
        <v>90455.3571463232</v>
      </c>
      <c r="P80" s="9" t="n">
        <f aca="false">+$D80*P7</f>
        <v>0</v>
      </c>
      <c r="Q80" s="9" t="n">
        <f aca="false">+$D80*Q7</f>
        <v>0</v>
      </c>
      <c r="R80" s="9" t="n">
        <f aca="false">+$D80*R7</f>
        <v>0</v>
      </c>
      <c r="S80" s="9" t="n">
        <f aca="false">+$D80*S7</f>
        <v>0</v>
      </c>
      <c r="T80" s="9" t="n">
        <f aca="false">+$D80*T7</f>
        <v>0</v>
      </c>
      <c r="U80" s="9" t="n">
        <f aca="false">SUM(E80:T80)</f>
        <v>759825</v>
      </c>
    </row>
    <row r="81" customFormat="false" ht="12.75" hidden="true" customHeight="true" outlineLevel="0" collapsed="false">
      <c r="A81" s="61" t="n">
        <v>103818</v>
      </c>
      <c r="B81" s="61" t="s">
        <v>131</v>
      </c>
      <c r="C81" s="61" t="s">
        <v>134</v>
      </c>
      <c r="D81" s="9" t="n">
        <v>924160</v>
      </c>
      <c r="E81" s="9" t="n">
        <f aca="false">+$D81*E8</f>
        <v>0</v>
      </c>
      <c r="F81" s="9" t="n">
        <f aca="false">+$D81*F8</f>
        <v>0</v>
      </c>
      <c r="G81" s="9" t="n">
        <f aca="false">+$D81*G8</f>
        <v>0</v>
      </c>
      <c r="H81" s="9" t="n">
        <f aca="false">+$D81*H8</f>
        <v>0</v>
      </c>
      <c r="I81" s="9" t="n">
        <f aca="false">+$D81*I8</f>
        <v>0</v>
      </c>
      <c r="J81" s="9" t="n">
        <f aca="false">+$D81*J8</f>
        <v>786584.971315299</v>
      </c>
      <c r="K81" s="9" t="n">
        <f aca="false">+$D81*K8</f>
        <v>0</v>
      </c>
      <c r="L81" s="9" t="n">
        <f aca="false">+$D81*L8</f>
        <v>0</v>
      </c>
      <c r="M81" s="9" t="n">
        <f aca="false">+$D81*M8</f>
        <v>0</v>
      </c>
      <c r="N81" s="9" t="n">
        <f aca="false">+$D81*N8</f>
        <v>0</v>
      </c>
      <c r="O81" s="9" t="n">
        <f aca="false">+$D81*O8</f>
        <v>137575.028684701</v>
      </c>
      <c r="P81" s="9" t="n">
        <f aca="false">+$D81*P8</f>
        <v>0</v>
      </c>
      <c r="Q81" s="9" t="n">
        <f aca="false">+$D81*Q8</f>
        <v>0</v>
      </c>
      <c r="R81" s="9" t="n">
        <f aca="false">+$D81*R8</f>
        <v>0</v>
      </c>
      <c r="S81" s="9" t="n">
        <f aca="false">+$D81*S8</f>
        <v>0</v>
      </c>
      <c r="T81" s="9" t="n">
        <f aca="false">+$D81*T8</f>
        <v>0</v>
      </c>
      <c r="U81" s="9" t="n">
        <f aca="false">SUM(E81:T81)</f>
        <v>924160</v>
      </c>
    </row>
    <row r="82" customFormat="false" ht="12.75" hidden="true" customHeight="true" outlineLevel="0" collapsed="false">
      <c r="A82" s="61" t="n">
        <v>103820</v>
      </c>
      <c r="B82" s="61" t="s">
        <v>131</v>
      </c>
      <c r="C82" s="61" t="s">
        <v>137</v>
      </c>
      <c r="D82" s="9" t="n">
        <v>1076842</v>
      </c>
      <c r="E82" s="9" t="n">
        <f aca="false">+$D82*E10</f>
        <v>38079.3830137019</v>
      </c>
      <c r="F82" s="9" t="n">
        <f aca="false">+$D82*F10</f>
        <v>0</v>
      </c>
      <c r="G82" s="9" t="n">
        <f aca="false">+$D82*G10</f>
        <v>0</v>
      </c>
      <c r="H82" s="9" t="n">
        <f aca="false">+$D82*H10</f>
        <v>144151.683862153</v>
      </c>
      <c r="I82" s="9" t="n">
        <f aca="false">+$D82*I10</f>
        <v>0</v>
      </c>
      <c r="J82" s="9" t="n">
        <f aca="false">+$D82*J10</f>
        <v>174669.454216071</v>
      </c>
      <c r="K82" s="9" t="n">
        <f aca="false">+$D82*K10</f>
        <v>0</v>
      </c>
      <c r="L82" s="9" t="n">
        <f aca="false">+$D82*L10</f>
        <v>0</v>
      </c>
      <c r="M82" s="9" t="n">
        <f aca="false">+$D82*M10</f>
        <v>431097.735423444</v>
      </c>
      <c r="N82" s="9" t="n">
        <f aca="false">+$D82*N10</f>
        <v>0</v>
      </c>
      <c r="O82" s="9" t="n">
        <f aca="false">+$D82*O10</f>
        <v>114681.970150263</v>
      </c>
      <c r="P82" s="9" t="n">
        <f aca="false">+$D82*P10</f>
        <v>0</v>
      </c>
      <c r="Q82" s="9" t="n">
        <f aca="false">+$D82*Q10</f>
        <v>174161.773334366</v>
      </c>
      <c r="R82" s="9" t="n">
        <f aca="false">+$D82*R10</f>
        <v>0</v>
      </c>
      <c r="S82" s="9" t="n">
        <f aca="false">+$D82*S10</f>
        <v>0</v>
      </c>
      <c r="T82" s="9" t="n">
        <f aca="false">+$D82*T10</f>
        <v>0</v>
      </c>
      <c r="U82" s="9" t="n">
        <f aca="false">SUM(E82:T82)</f>
        <v>1076842</v>
      </c>
    </row>
    <row r="83" customFormat="false" ht="12.75" hidden="true" customHeight="true" outlineLevel="0" collapsed="false">
      <c r="A83" s="61" t="n">
        <v>103821</v>
      </c>
      <c r="B83" s="61" t="s">
        <v>131</v>
      </c>
      <c r="C83" s="61" t="s">
        <v>138</v>
      </c>
      <c r="D83" s="9" t="n">
        <v>694714</v>
      </c>
      <c r="E83" s="9" t="n">
        <f aca="false">+$D83*E11</f>
        <v>0</v>
      </c>
      <c r="F83" s="9" t="n">
        <f aca="false">+$D83*F11</f>
        <v>0</v>
      </c>
      <c r="G83" s="9" t="n">
        <f aca="false">+$D83*G11</f>
        <v>0</v>
      </c>
      <c r="H83" s="9" t="n">
        <f aca="false">+$D83*H11</f>
        <v>138942.8</v>
      </c>
      <c r="I83" s="9" t="n">
        <f aca="false">+$D83*I11</f>
        <v>138942.8</v>
      </c>
      <c r="J83" s="9" t="n">
        <f aca="false">+$D83*J11</f>
        <v>138942.8</v>
      </c>
      <c r="K83" s="9" t="n">
        <f aca="false">+$D83*K11</f>
        <v>0</v>
      </c>
      <c r="L83" s="9" t="n">
        <f aca="false">+$D83*L11</f>
        <v>0</v>
      </c>
      <c r="M83" s="9" t="n">
        <f aca="false">+$D83*M11</f>
        <v>138942.8</v>
      </c>
      <c r="N83" s="9" t="n">
        <f aca="false">+$D83*N11</f>
        <v>0</v>
      </c>
      <c r="O83" s="9" t="n">
        <f aca="false">+$D83*O11</f>
        <v>0</v>
      </c>
      <c r="P83" s="9" t="n">
        <f aca="false">+$D83*P11</f>
        <v>0</v>
      </c>
      <c r="Q83" s="9" t="n">
        <f aca="false">+$D83*Q11</f>
        <v>138942.8</v>
      </c>
      <c r="R83" s="9" t="n">
        <f aca="false">+$D83*R11</f>
        <v>0</v>
      </c>
      <c r="S83" s="9" t="n">
        <f aca="false">+$D83*S11</f>
        <v>0</v>
      </c>
      <c r="T83" s="9" t="n">
        <f aca="false">+$D83*T11</f>
        <v>0</v>
      </c>
      <c r="U83" s="9" t="n">
        <f aca="false">SUM(E83:T83)</f>
        <v>694714</v>
      </c>
    </row>
    <row r="84" customFormat="false" ht="12.75" hidden="true" customHeight="true" outlineLevel="0" collapsed="false">
      <c r="A84" s="61" t="n">
        <v>103847</v>
      </c>
      <c r="B84" s="61" t="s">
        <v>131</v>
      </c>
      <c r="C84" s="61" t="s">
        <v>178</v>
      </c>
      <c r="D84" s="9" t="n">
        <v>113241</v>
      </c>
      <c r="E84" s="9" t="n">
        <f aca="false">+$D84*E48</f>
        <v>0</v>
      </c>
      <c r="F84" s="9" t="n">
        <f aca="false">+$D84*F48</f>
        <v>0</v>
      </c>
      <c r="G84" s="9" t="n">
        <f aca="false">+$D84*G48</f>
        <v>0</v>
      </c>
      <c r="H84" s="9" t="n">
        <f aca="false">+$D84*H48</f>
        <v>0</v>
      </c>
      <c r="I84" s="9" t="n">
        <f aca="false">+$D84*I48</f>
        <v>113241</v>
      </c>
      <c r="J84" s="9" t="n">
        <f aca="false">+$D84*J48</f>
        <v>0</v>
      </c>
      <c r="K84" s="9" t="n">
        <f aca="false">+$D84*K48</f>
        <v>0</v>
      </c>
      <c r="L84" s="9" t="n">
        <f aca="false">+$D84*L48</f>
        <v>0</v>
      </c>
      <c r="M84" s="9" t="n">
        <f aca="false">+$D84*M48</f>
        <v>0</v>
      </c>
      <c r="N84" s="9" t="n">
        <f aca="false">+$D84*N48</f>
        <v>0</v>
      </c>
      <c r="O84" s="9" t="n">
        <f aca="false">+$D84*O48</f>
        <v>0</v>
      </c>
      <c r="P84" s="9" t="n">
        <f aca="false">+$D84*P48</f>
        <v>0</v>
      </c>
      <c r="Q84" s="9" t="n">
        <f aca="false">+$D84*Q48</f>
        <v>0</v>
      </c>
      <c r="R84" s="9" t="n">
        <f aca="false">+$D84*R48</f>
        <v>0</v>
      </c>
      <c r="S84" s="9" t="n">
        <f aca="false">+$D84*S48</f>
        <v>0</v>
      </c>
      <c r="T84" s="9" t="n">
        <f aca="false">+$D84*T48</f>
        <v>0</v>
      </c>
      <c r="U84" s="9" t="n">
        <f aca="false">SUM(E84:T84)</f>
        <v>113241</v>
      </c>
    </row>
    <row r="85" customFormat="false" ht="12.75" hidden="true" customHeight="true" outlineLevel="0" collapsed="false">
      <c r="A85" s="61" t="n">
        <v>103857</v>
      </c>
      <c r="B85" s="61" t="s">
        <v>131</v>
      </c>
      <c r="C85" s="61" t="s">
        <v>160</v>
      </c>
      <c r="D85" s="9" t="n">
        <v>205425</v>
      </c>
      <c r="E85" s="9" t="n">
        <f aca="false">+$D85*E29</f>
        <v>5848.05193352828</v>
      </c>
      <c r="F85" s="9" t="n">
        <f aca="false">+$D85*F29</f>
        <v>0</v>
      </c>
      <c r="G85" s="9" t="n">
        <f aca="false">+$D85*G29</f>
        <v>0</v>
      </c>
      <c r="H85" s="9" t="n">
        <f aca="false">+$D85*H29</f>
        <v>117029.584570203</v>
      </c>
      <c r="I85" s="9" t="n">
        <f aca="false">+$D85*I29</f>
        <v>0</v>
      </c>
      <c r="J85" s="9" t="n">
        <f aca="false">+$D85*J29</f>
        <v>50689.7308146256</v>
      </c>
      <c r="K85" s="9" t="n">
        <f aca="false">+$D85*K29</f>
        <v>0</v>
      </c>
      <c r="L85" s="9" t="n">
        <f aca="false">+$D85*L29</f>
        <v>0</v>
      </c>
      <c r="M85" s="9" t="n">
        <f aca="false">+$D85*M29</f>
        <v>0</v>
      </c>
      <c r="N85" s="9" t="n">
        <f aca="false">+$D85*N29</f>
        <v>0</v>
      </c>
      <c r="O85" s="9" t="n">
        <f aca="false">+$D85*O29</f>
        <v>0</v>
      </c>
      <c r="P85" s="9" t="n">
        <f aca="false">+$D85*P29</f>
        <v>0</v>
      </c>
      <c r="Q85" s="9" t="n">
        <f aca="false">+$D85*Q29</f>
        <v>31857.6326816432</v>
      </c>
      <c r="R85" s="9" t="n">
        <f aca="false">+$D85*R29</f>
        <v>0</v>
      </c>
      <c r="S85" s="9" t="n">
        <f aca="false">+$D85*S29</f>
        <v>0</v>
      </c>
      <c r="T85" s="9" t="n">
        <f aca="false">+$D85*T29</f>
        <v>0</v>
      </c>
      <c r="U85" s="9" t="n">
        <f aca="false">SUM(E85:T85)</f>
        <v>205425</v>
      </c>
    </row>
    <row r="86" customFormat="false" ht="12.75" hidden="true" customHeight="true" outlineLevel="0" collapsed="false">
      <c r="A86" s="61" t="n">
        <v>140112</v>
      </c>
      <c r="B86" s="61" t="s">
        <v>131</v>
      </c>
      <c r="C86" s="61" t="s">
        <v>176</v>
      </c>
      <c r="D86" s="9" t="n">
        <v>96041</v>
      </c>
      <c r="E86" s="9" t="n">
        <f aca="false">+$D86*E44</f>
        <v>0</v>
      </c>
      <c r="F86" s="9" t="n">
        <f aca="false">+$D86*F44</f>
        <v>0</v>
      </c>
      <c r="G86" s="9" t="n">
        <f aca="false">+$D86*G44</f>
        <v>0</v>
      </c>
      <c r="H86" s="9" t="n">
        <f aca="false">+$D86*H44</f>
        <v>90278.54</v>
      </c>
      <c r="I86" s="9" t="n">
        <f aca="false">+$D86*I44</f>
        <v>0</v>
      </c>
      <c r="J86" s="9" t="n">
        <f aca="false">+$D86*J44</f>
        <v>0</v>
      </c>
      <c r="K86" s="9" t="n">
        <f aca="false">+$D86*K44</f>
        <v>0</v>
      </c>
      <c r="L86" s="9" t="n">
        <f aca="false">+$D86*L44</f>
        <v>0</v>
      </c>
      <c r="M86" s="9" t="n">
        <f aca="false">+$D86*M44</f>
        <v>0</v>
      </c>
      <c r="N86" s="9" t="n">
        <f aca="false">+$D86*N44</f>
        <v>0</v>
      </c>
      <c r="O86" s="9" t="n">
        <f aca="false">+$D86*O44</f>
        <v>0</v>
      </c>
      <c r="P86" s="9" t="n">
        <f aca="false">+$D86*P44</f>
        <v>5762.46</v>
      </c>
      <c r="Q86" s="9" t="n">
        <f aca="false">+$D86*Q44</f>
        <v>0</v>
      </c>
      <c r="R86" s="9" t="n">
        <f aca="false">+$D86*R44</f>
        <v>0</v>
      </c>
      <c r="S86" s="9" t="n">
        <f aca="false">+$D86*S44</f>
        <v>0</v>
      </c>
      <c r="T86" s="9" t="n">
        <f aca="false">+$D86*T44</f>
        <v>0</v>
      </c>
      <c r="U86" s="9" t="n">
        <f aca="false">SUM(E86:T86)</f>
        <v>96041</v>
      </c>
    </row>
    <row r="87" customFormat="false" ht="12.75" hidden="true" customHeight="true" outlineLevel="0" collapsed="false">
      <c r="A87" s="61" t="n">
        <v>140571</v>
      </c>
      <c r="B87" s="61" t="s">
        <v>131</v>
      </c>
      <c r="C87" s="61" t="s">
        <v>177</v>
      </c>
      <c r="D87" s="9" t="n">
        <v>218625</v>
      </c>
      <c r="E87" s="9" t="n">
        <f aca="false">+$D87*E46</f>
        <v>0</v>
      </c>
      <c r="F87" s="9" t="n">
        <f aca="false">+$D87*F46</f>
        <v>0</v>
      </c>
      <c r="G87" s="9" t="n">
        <f aca="false">+$D87*G46</f>
        <v>0</v>
      </c>
      <c r="H87" s="9" t="n">
        <f aca="false">+$D87*H46</f>
        <v>43725</v>
      </c>
      <c r="I87" s="9" t="n">
        <f aca="false">+$D87*I46</f>
        <v>43725</v>
      </c>
      <c r="J87" s="9" t="n">
        <f aca="false">+$D87*J46</f>
        <v>43725</v>
      </c>
      <c r="K87" s="9" t="n">
        <f aca="false">+$D87*K46</f>
        <v>0</v>
      </c>
      <c r="L87" s="9" t="n">
        <f aca="false">+$D87*L46</f>
        <v>0</v>
      </c>
      <c r="M87" s="9" t="n">
        <f aca="false">+$D87*M46</f>
        <v>43725</v>
      </c>
      <c r="N87" s="9" t="n">
        <f aca="false">+$D87*N46</f>
        <v>0</v>
      </c>
      <c r="O87" s="9" t="n">
        <f aca="false">+$D87*O46</f>
        <v>0</v>
      </c>
      <c r="P87" s="9" t="n">
        <f aca="false">+$D87*P46</f>
        <v>0</v>
      </c>
      <c r="Q87" s="9" t="n">
        <f aca="false">+$D87*Q46</f>
        <v>43725</v>
      </c>
      <c r="R87" s="9" t="n">
        <f aca="false">+$D87*R46</f>
        <v>0</v>
      </c>
      <c r="S87" s="9" t="n">
        <f aca="false">+$D87*S46</f>
        <v>0</v>
      </c>
      <c r="T87" s="9" t="n">
        <f aca="false">+$D87*T46</f>
        <v>0</v>
      </c>
      <c r="U87" s="9" t="n">
        <f aca="false">SUM(E87:T87)</f>
        <v>218625</v>
      </c>
    </row>
    <row r="88" customFormat="false" ht="12.75" hidden="false" customHeight="false" outlineLevel="0" collapsed="false">
      <c r="A88" s="70" t="s">
        <v>194</v>
      </c>
      <c r="B88" s="61"/>
      <c r="C88" s="61"/>
      <c r="D88" s="9"/>
      <c r="E88" s="9"/>
      <c r="F88" s="9"/>
      <c r="G88" s="9"/>
      <c r="H88" s="9"/>
      <c r="I88" s="9"/>
      <c r="J88" s="9"/>
      <c r="K88" s="9"/>
      <c r="L88" s="9"/>
      <c r="M88" s="9"/>
      <c r="N88" s="9"/>
      <c r="O88" s="9"/>
      <c r="P88" s="9"/>
      <c r="Q88" s="9"/>
      <c r="R88" s="9"/>
      <c r="S88" s="9"/>
      <c r="T88" s="9"/>
      <c r="U88" s="9"/>
    </row>
    <row r="89" customFormat="false" ht="12.75" hidden="true" customHeight="true" outlineLevel="0" collapsed="false">
      <c r="A89" s="61" t="n">
        <v>103858</v>
      </c>
      <c r="B89" s="61" t="s">
        <v>135</v>
      </c>
      <c r="C89" s="61" t="s">
        <v>161</v>
      </c>
      <c r="D89" s="9" t="n">
        <v>182884</v>
      </c>
      <c r="E89" s="9" t="n">
        <f aca="false">+$D89*E30</f>
        <v>37128.8732758557</v>
      </c>
      <c r="F89" s="9" t="n">
        <f aca="false">+$D89*F30</f>
        <v>0</v>
      </c>
      <c r="G89" s="9" t="n">
        <f aca="false">+$D89*G30</f>
        <v>0</v>
      </c>
      <c r="H89" s="9" t="n">
        <f aca="false">+$D89*H30</f>
        <v>28329.7939127603</v>
      </c>
      <c r="I89" s="9" t="n">
        <f aca="false">+$D89*I30</f>
        <v>0</v>
      </c>
      <c r="J89" s="9" t="n">
        <f aca="false">+$D89*J30</f>
        <v>103195.837899371</v>
      </c>
      <c r="K89" s="9" t="n">
        <f aca="false">+$D89*K30</f>
        <v>0</v>
      </c>
      <c r="L89" s="9" t="n">
        <f aca="false">+$D89*L30</f>
        <v>0</v>
      </c>
      <c r="M89" s="9" t="n">
        <f aca="false">+$D89*M30</f>
        <v>0</v>
      </c>
      <c r="N89" s="9" t="n">
        <f aca="false">+$D89*N30</f>
        <v>0</v>
      </c>
      <c r="O89" s="9" t="n">
        <f aca="false">+$D89*O30</f>
        <v>5715.12498911155</v>
      </c>
      <c r="P89" s="9" t="n">
        <f aca="false">+$D89*P30</f>
        <v>0</v>
      </c>
      <c r="Q89" s="9" t="n">
        <f aca="false">+$D89*Q30</f>
        <v>8514.36992290141</v>
      </c>
      <c r="R89" s="9" t="n">
        <f aca="false">+$D89*R30</f>
        <v>0</v>
      </c>
      <c r="S89" s="9" t="n">
        <f aca="false">+$D89*S30</f>
        <v>0</v>
      </c>
      <c r="T89" s="9" t="n">
        <f aca="false">+$D89*T30</f>
        <v>0</v>
      </c>
      <c r="U89" s="9" t="n">
        <f aca="false">SUM(E89:T89)</f>
        <v>182884</v>
      </c>
    </row>
    <row r="90" customFormat="false" ht="12.75" hidden="true" customHeight="true" outlineLevel="0" collapsed="false">
      <c r="A90" s="61" t="n">
        <v>103859</v>
      </c>
      <c r="B90" s="61" t="s">
        <v>135</v>
      </c>
      <c r="C90" s="61" t="s">
        <v>162</v>
      </c>
      <c r="D90" s="9" t="n">
        <v>807008</v>
      </c>
      <c r="E90" s="9" t="n">
        <f aca="false">+$D90*E31</f>
        <v>56490.56</v>
      </c>
      <c r="F90" s="9" t="n">
        <f aca="false">+$D90*F31</f>
        <v>0</v>
      </c>
      <c r="G90" s="9" t="n">
        <f aca="false">+$D90*G31</f>
        <v>0</v>
      </c>
      <c r="H90" s="9" t="n">
        <f aca="false">+$D90*H31</f>
        <v>395433.92</v>
      </c>
      <c r="I90" s="9" t="n">
        <f aca="false">+$D90*I31</f>
        <v>0</v>
      </c>
      <c r="J90" s="9" t="n">
        <f aca="false">+$D90*J31</f>
        <v>177541.76</v>
      </c>
      <c r="K90" s="9" t="n">
        <f aca="false">+$D90*K31</f>
        <v>0</v>
      </c>
      <c r="L90" s="9" t="n">
        <f aca="false">+$D90*L31</f>
        <v>0</v>
      </c>
      <c r="M90" s="9" t="n">
        <f aca="false">+$D90*M31</f>
        <v>40350.4</v>
      </c>
      <c r="N90" s="9" t="n">
        <f aca="false">+$D90*N31</f>
        <v>0</v>
      </c>
      <c r="O90" s="9" t="n">
        <f aca="false">+$D90*O31</f>
        <v>40350.4</v>
      </c>
      <c r="P90" s="9" t="n">
        <f aca="false">+$D90*P31</f>
        <v>0</v>
      </c>
      <c r="Q90" s="9" t="n">
        <f aca="false">+$D90*Q31</f>
        <v>96840.96</v>
      </c>
      <c r="R90" s="9" t="n">
        <f aca="false">+$D90*R31</f>
        <v>0</v>
      </c>
      <c r="S90" s="9" t="n">
        <f aca="false">+$D90*S31</f>
        <v>0</v>
      </c>
      <c r="T90" s="9" t="n">
        <f aca="false">+$D90*T31</f>
        <v>0</v>
      </c>
      <c r="U90" s="9" t="n">
        <f aca="false">SUM(E90:T90)</f>
        <v>807008</v>
      </c>
      <c r="X90" s="73"/>
    </row>
    <row r="91" customFormat="false" ht="12.75" hidden="true" customHeight="true" outlineLevel="0" collapsed="false">
      <c r="A91" s="61" t="n">
        <v>103819</v>
      </c>
      <c r="B91" s="61" t="s">
        <v>135</v>
      </c>
      <c r="C91" s="61" t="s">
        <v>136</v>
      </c>
      <c r="D91" s="9" t="n">
        <v>3414132</v>
      </c>
      <c r="E91" s="9" t="n">
        <f aca="false">+$D91*E9</f>
        <v>170706.6</v>
      </c>
      <c r="F91" s="9" t="n">
        <f aca="false">+$D91*F9</f>
        <v>0</v>
      </c>
      <c r="G91" s="9" t="n">
        <f aca="false">+$D91*G9</f>
        <v>0</v>
      </c>
      <c r="H91" s="9" t="n">
        <f aca="false">+$D91*H9</f>
        <v>1365652.8</v>
      </c>
      <c r="I91" s="9" t="n">
        <f aca="false">+$D91*I9</f>
        <v>0</v>
      </c>
      <c r="J91" s="9" t="n">
        <f aca="false">+$D91*J9</f>
        <v>1194946.2</v>
      </c>
      <c r="K91" s="9" t="n">
        <f aca="false">+$D91*K9</f>
        <v>0</v>
      </c>
      <c r="L91" s="9" t="n">
        <f aca="false">+$D91*L9</f>
        <v>0</v>
      </c>
      <c r="M91" s="9" t="n">
        <f aca="false">+$D91*M9</f>
        <v>0</v>
      </c>
      <c r="N91" s="9" t="n">
        <f aca="false">+$D91*N9</f>
        <v>0</v>
      </c>
      <c r="O91" s="9" t="n">
        <f aca="false">+$D91*O9</f>
        <v>0</v>
      </c>
      <c r="P91" s="9" t="n">
        <f aca="false">+$D91*P9</f>
        <v>68282.64</v>
      </c>
      <c r="Q91" s="9" t="n">
        <f aca="false">+$D91*Q9</f>
        <v>614543.76</v>
      </c>
      <c r="R91" s="9" t="n">
        <f aca="false">+$D91*R9</f>
        <v>0</v>
      </c>
      <c r="S91" s="9" t="n">
        <f aca="false">+$D91*S9</f>
        <v>0</v>
      </c>
      <c r="T91" s="9" t="n">
        <f aca="false">+$D91*T9</f>
        <v>0</v>
      </c>
      <c r="U91" s="9" t="n">
        <f aca="false">SUM(E91:T91)</f>
        <v>3414132</v>
      </c>
    </row>
    <row r="92" customFormat="false" ht="12.75" hidden="true" customHeight="true" outlineLevel="0" collapsed="false">
      <c r="A92" s="61" t="n">
        <v>103852</v>
      </c>
      <c r="B92" s="61" t="s">
        <v>135</v>
      </c>
      <c r="C92" s="61" t="s">
        <v>158</v>
      </c>
      <c r="D92" s="9" t="n">
        <v>402531</v>
      </c>
      <c r="E92" s="9" t="n">
        <f aca="false">+$D92*E27</f>
        <v>0</v>
      </c>
      <c r="F92" s="9" t="n">
        <f aca="false">+$D92*F27</f>
        <v>0</v>
      </c>
      <c r="G92" s="9" t="n">
        <f aca="false">+$D92*G27</f>
        <v>0</v>
      </c>
      <c r="H92" s="9" t="n">
        <f aca="false">+$D92*H27</f>
        <v>0</v>
      </c>
      <c r="I92" s="9" t="n">
        <f aca="false">+$D92*I27</f>
        <v>0</v>
      </c>
      <c r="J92" s="9" t="n">
        <f aca="false">+$D92*J27</f>
        <v>0</v>
      </c>
      <c r="K92" s="9" t="n">
        <f aca="false">+$D92*K27</f>
        <v>0</v>
      </c>
      <c r="L92" s="9" t="n">
        <f aca="false">+$D92*L27</f>
        <v>0</v>
      </c>
      <c r="M92" s="9" t="n">
        <f aca="false">+$D92*M27</f>
        <v>0</v>
      </c>
      <c r="N92" s="9" t="n">
        <f aca="false">+$D92*N27</f>
        <v>0</v>
      </c>
      <c r="O92" s="9" t="n">
        <f aca="false">+$D92*O27</f>
        <v>0</v>
      </c>
      <c r="P92" s="9" t="n">
        <f aca="false">+$D92*P27</f>
        <v>0</v>
      </c>
      <c r="Q92" s="9" t="n">
        <f aca="false">+$D92*Q27</f>
        <v>0</v>
      </c>
      <c r="R92" s="9" t="n">
        <f aca="false">+$D92*R27</f>
        <v>0</v>
      </c>
      <c r="S92" s="9" t="n">
        <f aca="false">+$D92*S27</f>
        <v>0</v>
      </c>
      <c r="T92" s="9" t="n">
        <f aca="false">+$D92*T27</f>
        <v>0</v>
      </c>
      <c r="U92" s="9" t="n">
        <f aca="false">SUM(E92:T92)</f>
        <v>0</v>
      </c>
    </row>
    <row r="93" customFormat="false" ht="12.75" hidden="true" customHeight="true" outlineLevel="0" collapsed="false">
      <c r="A93" s="61" t="n">
        <v>103874</v>
      </c>
      <c r="B93" s="61" t="s">
        <v>135</v>
      </c>
      <c r="C93" s="61" t="s">
        <v>174</v>
      </c>
      <c r="D93" s="9" t="n">
        <v>1060036</v>
      </c>
      <c r="E93" s="9" t="n">
        <f aca="false">+$D93*E42</f>
        <v>42401.44</v>
      </c>
      <c r="F93" s="9" t="n">
        <f aca="false">+$D93*F42</f>
        <v>0</v>
      </c>
      <c r="G93" s="9" t="n">
        <f aca="false">+$D93*G42</f>
        <v>0</v>
      </c>
      <c r="H93" s="9" t="n">
        <f aca="false">+$D93*H42</f>
        <v>265009</v>
      </c>
      <c r="I93" s="9" t="n">
        <f aca="false">+$D93*I42</f>
        <v>0</v>
      </c>
      <c r="J93" s="9" t="n">
        <f aca="false">+$D93*J42</f>
        <v>201406.84</v>
      </c>
      <c r="K93" s="9" t="n">
        <f aca="false">+$D93*K42</f>
        <v>0</v>
      </c>
      <c r="L93" s="9" t="n">
        <f aca="false">+$D93*L42</f>
        <v>0</v>
      </c>
      <c r="M93" s="9" t="n">
        <f aca="false">+$D93*M42</f>
        <v>328611.16</v>
      </c>
      <c r="N93" s="9" t="n">
        <f aca="false">+$D93*N42</f>
        <v>0</v>
      </c>
      <c r="O93" s="9" t="n">
        <f aca="false">+$D93*O42</f>
        <v>10600.36</v>
      </c>
      <c r="P93" s="9" t="n">
        <f aca="false">+$D93*P42</f>
        <v>0</v>
      </c>
      <c r="Q93" s="9" t="n">
        <f aca="false">+$D93*Q42</f>
        <v>95403.24</v>
      </c>
      <c r="R93" s="9" t="n">
        <f aca="false">+$D93*R42</f>
        <v>0</v>
      </c>
      <c r="S93" s="9" t="n">
        <f aca="false">+$D93*S42</f>
        <v>0</v>
      </c>
      <c r="T93" s="9" t="n">
        <f aca="false">+$D93*T42</f>
        <v>0</v>
      </c>
      <c r="U93" s="9" t="n">
        <f aca="false">SUM(E93:T93)</f>
        <v>943432.04</v>
      </c>
    </row>
    <row r="94" customFormat="false" ht="12.75" hidden="true" customHeight="true" outlineLevel="0" collapsed="false">
      <c r="A94" s="61" t="n">
        <v>103875</v>
      </c>
      <c r="B94" s="61" t="s">
        <v>135</v>
      </c>
      <c r="C94" s="61" t="s">
        <v>175</v>
      </c>
      <c r="D94" s="9" t="n">
        <v>1346138</v>
      </c>
      <c r="E94" s="9" t="n">
        <f aca="false">+$D94*E43</f>
        <v>0</v>
      </c>
      <c r="F94" s="9" t="n">
        <f aca="false">+$D94*F43</f>
        <v>0</v>
      </c>
      <c r="G94" s="9" t="n">
        <f aca="false">+$D94*G43</f>
        <v>0</v>
      </c>
      <c r="H94" s="9" t="n">
        <f aca="false">+$D94*H43</f>
        <v>0</v>
      </c>
      <c r="I94" s="9" t="n">
        <f aca="false">+$D94*I43</f>
        <v>0</v>
      </c>
      <c r="J94" s="9" t="n">
        <f aca="false">+$D94*J43</f>
        <v>0</v>
      </c>
      <c r="K94" s="9" t="n">
        <f aca="false">+$D94*K43</f>
        <v>0</v>
      </c>
      <c r="L94" s="9" t="n">
        <f aca="false">+$D94*L43</f>
        <v>0</v>
      </c>
      <c r="M94" s="9" t="n">
        <f aca="false">+$D94*M43</f>
        <v>1076910.4</v>
      </c>
      <c r="N94" s="9" t="n">
        <f aca="false">+$D94*N43</f>
        <v>0</v>
      </c>
      <c r="O94" s="9" t="n">
        <f aca="false">+$D94*O43</f>
        <v>80768.28</v>
      </c>
      <c r="P94" s="9" t="n">
        <f aca="false">+$D94*P43</f>
        <v>0</v>
      </c>
      <c r="Q94" s="9" t="n">
        <f aca="false">+$D94*Q43</f>
        <v>0</v>
      </c>
      <c r="R94" s="9" t="n">
        <f aca="false">+$D94*R43</f>
        <v>0</v>
      </c>
      <c r="S94" s="9" t="n">
        <f aca="false">+$D94*S43</f>
        <v>0</v>
      </c>
      <c r="T94" s="9" t="n">
        <f aca="false">+$D94*T43</f>
        <v>0</v>
      </c>
      <c r="U94" s="9" t="n">
        <f aca="false">SUM(E94:T94)</f>
        <v>1157678.68</v>
      </c>
    </row>
    <row r="95" customFormat="false" ht="12.75" hidden="false" customHeight="false" outlineLevel="0" collapsed="false">
      <c r="A95" s="70" t="s">
        <v>195</v>
      </c>
      <c r="B95" s="61"/>
      <c r="C95" s="61"/>
      <c r="D95" s="9"/>
      <c r="E95" s="9"/>
      <c r="F95" s="9"/>
      <c r="G95" s="9"/>
      <c r="H95" s="9"/>
      <c r="I95" s="9"/>
      <c r="J95" s="9"/>
      <c r="K95" s="9"/>
      <c r="L95" s="9"/>
      <c r="M95" s="9"/>
      <c r="N95" s="9"/>
      <c r="O95" s="9"/>
      <c r="P95" s="9"/>
      <c r="Q95" s="9"/>
      <c r="R95" s="9"/>
      <c r="S95" s="9"/>
      <c r="T95" s="9"/>
      <c r="U95" s="9"/>
    </row>
    <row r="96" customFormat="false" ht="12.75" hidden="true" customHeight="true" outlineLevel="0" collapsed="false">
      <c r="A96" s="61" t="n">
        <v>103823</v>
      </c>
      <c r="B96" s="61" t="s">
        <v>141</v>
      </c>
      <c r="C96" s="61" t="s">
        <v>142</v>
      </c>
      <c r="D96" s="9" t="n">
        <v>1181132</v>
      </c>
      <c r="E96" s="9" t="n">
        <f aca="false">+$D96*E13</f>
        <v>0</v>
      </c>
      <c r="F96" s="9" t="n">
        <f aca="false">+$D96*F13</f>
        <v>0</v>
      </c>
      <c r="G96" s="9" t="n">
        <f aca="false">+$D96*G13</f>
        <v>0</v>
      </c>
      <c r="H96" s="9" t="n">
        <f aca="false">+$D96*H13</f>
        <v>0</v>
      </c>
      <c r="I96" s="9" t="n">
        <f aca="false">+$D96*I13</f>
        <v>0</v>
      </c>
      <c r="J96" s="9" t="n">
        <f aca="false">+$D96*J13</f>
        <v>0</v>
      </c>
      <c r="K96" s="9" t="n">
        <f aca="false">+$D96*K13</f>
        <v>1110264.08</v>
      </c>
      <c r="L96" s="9" t="n">
        <f aca="false">+$D96*L13</f>
        <v>0</v>
      </c>
      <c r="M96" s="9" t="n">
        <f aca="false">+$D96*M13</f>
        <v>0</v>
      </c>
      <c r="N96" s="9" t="n">
        <f aca="false">+$D96*N13</f>
        <v>0</v>
      </c>
      <c r="O96" s="9" t="n">
        <f aca="false">+$D96*O13</f>
        <v>0</v>
      </c>
      <c r="P96" s="9" t="n">
        <f aca="false">+$D96*P13</f>
        <v>0</v>
      </c>
      <c r="Q96" s="9" t="n">
        <f aca="false">+$D96*Q13</f>
        <v>0</v>
      </c>
      <c r="R96" s="9" t="n">
        <f aca="false">+$D96*R13</f>
        <v>70867.92</v>
      </c>
      <c r="S96" s="9" t="n">
        <f aca="false">+$D96*S13</f>
        <v>0</v>
      </c>
      <c r="T96" s="9" t="n">
        <f aca="false">+$D96*T13</f>
        <v>0</v>
      </c>
      <c r="U96" s="9" t="n">
        <f aca="false">SUM(E96:T96)</f>
        <v>1181132</v>
      </c>
    </row>
    <row r="97" customFormat="false" ht="12.75" hidden="true" customHeight="true" outlineLevel="0" collapsed="false">
      <c r="A97" s="61" t="n">
        <v>103824</v>
      </c>
      <c r="B97" s="61" t="s">
        <v>141</v>
      </c>
      <c r="C97" s="61" t="s">
        <v>143</v>
      </c>
      <c r="D97" s="9" t="n">
        <v>519997</v>
      </c>
      <c r="E97" s="9" t="n">
        <f aca="false">+$D97*E14</f>
        <v>0</v>
      </c>
      <c r="F97" s="9" t="n">
        <f aca="false">+$D97*F14</f>
        <v>0</v>
      </c>
      <c r="G97" s="9" t="n">
        <f aca="false">+$D97*G14</f>
        <v>0</v>
      </c>
      <c r="H97" s="9" t="n">
        <f aca="false">+$D97*H14</f>
        <v>0</v>
      </c>
      <c r="I97" s="9" t="n">
        <f aca="false">+$D97*I14</f>
        <v>0</v>
      </c>
      <c r="J97" s="9" t="n">
        <f aca="false">+$D97*J14</f>
        <v>0</v>
      </c>
      <c r="K97" s="9" t="n">
        <f aca="false">+$D97*K14</f>
        <v>0</v>
      </c>
      <c r="L97" s="9" t="n">
        <f aca="false">+$D97*L14</f>
        <v>0</v>
      </c>
      <c r="M97" s="9" t="n">
        <f aca="false">+$D97*M14</f>
        <v>0</v>
      </c>
      <c r="N97" s="9" t="n">
        <f aca="false">+$D97*N14</f>
        <v>0</v>
      </c>
      <c r="O97" s="9" t="n">
        <f aca="false">+$D97*O14</f>
        <v>0</v>
      </c>
      <c r="P97" s="9" t="n">
        <f aca="false">+$D97*P14</f>
        <v>0</v>
      </c>
      <c r="Q97" s="9" t="n">
        <f aca="false">+$D97*Q14</f>
        <v>0</v>
      </c>
      <c r="R97" s="9" t="n">
        <f aca="false">+$D97*R14</f>
        <v>519997</v>
      </c>
      <c r="S97" s="9" t="n">
        <f aca="false">+$D97*S14</f>
        <v>0</v>
      </c>
      <c r="T97" s="9" t="n">
        <f aca="false">+$D97*T14</f>
        <v>0</v>
      </c>
      <c r="U97" s="9" t="n">
        <f aca="false">SUM(E97:T97)</f>
        <v>519997</v>
      </c>
    </row>
    <row r="98" customFormat="false" ht="12.75" hidden="true" customHeight="true" outlineLevel="0" collapsed="false">
      <c r="A98" s="61" t="n">
        <v>103825</v>
      </c>
      <c r="B98" s="61" t="s">
        <v>141</v>
      </c>
      <c r="C98" s="61" t="s">
        <v>144</v>
      </c>
      <c r="D98" s="9" t="n">
        <v>956512</v>
      </c>
      <c r="E98" s="9" t="n">
        <f aca="false">+$D98*E15</f>
        <v>0</v>
      </c>
      <c r="F98" s="9" t="n">
        <f aca="false">+$D98*F15</f>
        <v>0</v>
      </c>
      <c r="G98" s="9" t="n">
        <f aca="false">+$D98*G15</f>
        <v>0</v>
      </c>
      <c r="H98" s="9" t="n">
        <f aca="false">+$D98*H15</f>
        <v>0</v>
      </c>
      <c r="I98" s="9" t="n">
        <f aca="false">+$D98*I15</f>
        <v>0</v>
      </c>
      <c r="J98" s="9" t="n">
        <f aca="false">+$D98*J15</f>
        <v>0</v>
      </c>
      <c r="K98" s="9" t="n">
        <f aca="false">+$D98*K15</f>
        <v>567761.197647565</v>
      </c>
      <c r="L98" s="9" t="n">
        <f aca="false">+$D98*L15</f>
        <v>0</v>
      </c>
      <c r="M98" s="9" t="n">
        <f aca="false">+$D98*M15</f>
        <v>0</v>
      </c>
      <c r="N98" s="9" t="n">
        <f aca="false">+$D98*N15</f>
        <v>0</v>
      </c>
      <c r="O98" s="9" t="n">
        <f aca="false">+$D98*O15</f>
        <v>0</v>
      </c>
      <c r="P98" s="9" t="n">
        <f aca="false">+$D98*P15</f>
        <v>0</v>
      </c>
      <c r="Q98" s="9" t="n">
        <f aca="false">+$D98*Q15</f>
        <v>0</v>
      </c>
      <c r="R98" s="9" t="n">
        <f aca="false">+$D98*R15</f>
        <v>388750.802352435</v>
      </c>
      <c r="S98" s="9" t="n">
        <f aca="false">+$D98*S15</f>
        <v>0</v>
      </c>
      <c r="T98" s="9" t="n">
        <f aca="false">+$D98*T15</f>
        <v>0</v>
      </c>
      <c r="U98" s="9" t="n">
        <f aca="false">SUM(E98:T98)</f>
        <v>956512</v>
      </c>
    </row>
    <row r="99" customFormat="false" ht="12.75" hidden="true" customHeight="true" outlineLevel="0" collapsed="false">
      <c r="A99" s="61" t="n">
        <v>103826</v>
      </c>
      <c r="B99" s="61" t="s">
        <v>141</v>
      </c>
      <c r="C99" s="61" t="s">
        <v>145</v>
      </c>
      <c r="D99" s="9" t="n">
        <v>834952</v>
      </c>
      <c r="E99" s="9" t="n">
        <f aca="false">+$D99*E16</f>
        <v>0</v>
      </c>
      <c r="F99" s="9" t="n">
        <f aca="false">+$D99*F16</f>
        <v>0</v>
      </c>
      <c r="G99" s="9" t="n">
        <f aca="false">+$D99*G16</f>
        <v>0</v>
      </c>
      <c r="H99" s="9" t="n">
        <f aca="false">+$D99*H16</f>
        <v>0</v>
      </c>
      <c r="I99" s="9" t="n">
        <f aca="false">+$D99*I16</f>
        <v>0</v>
      </c>
      <c r="J99" s="9" t="n">
        <f aca="false">+$D99*J16</f>
        <v>0</v>
      </c>
      <c r="K99" s="9" t="n">
        <f aca="false">+$D99*K16</f>
        <v>834952</v>
      </c>
      <c r="L99" s="9" t="n">
        <f aca="false">+$D99*L16</f>
        <v>0</v>
      </c>
      <c r="M99" s="9" t="n">
        <f aca="false">+$D99*M16</f>
        <v>0</v>
      </c>
      <c r="N99" s="9" t="n">
        <f aca="false">+$D99*N16</f>
        <v>0</v>
      </c>
      <c r="O99" s="9" t="n">
        <f aca="false">+$D99*O16</f>
        <v>0</v>
      </c>
      <c r="P99" s="9" t="n">
        <f aca="false">+$D99*P16</f>
        <v>0</v>
      </c>
      <c r="Q99" s="9" t="n">
        <f aca="false">+$D99*Q16</f>
        <v>0</v>
      </c>
      <c r="R99" s="9" t="n">
        <f aca="false">+$D99*R16</f>
        <v>0</v>
      </c>
      <c r="S99" s="9" t="n">
        <f aca="false">+$D99*S16</f>
        <v>0</v>
      </c>
      <c r="T99" s="9" t="n">
        <f aca="false">+$D99*T16</f>
        <v>0</v>
      </c>
      <c r="U99" s="9" t="n">
        <f aca="false">SUM(E99:T99)</f>
        <v>834952</v>
      </c>
    </row>
    <row r="100" customFormat="false" ht="12.75" hidden="true" customHeight="true" outlineLevel="0" collapsed="false">
      <c r="A100" s="61" t="n">
        <v>103827</v>
      </c>
      <c r="B100" s="61" t="s">
        <v>141</v>
      </c>
      <c r="C100" s="61" t="s">
        <v>146</v>
      </c>
      <c r="D100" s="9" t="n">
        <v>1328638</v>
      </c>
      <c r="E100" s="9" t="n">
        <f aca="false">+$D100*E17</f>
        <v>0</v>
      </c>
      <c r="F100" s="9" t="n">
        <f aca="false">+$D100*F17</f>
        <v>0</v>
      </c>
      <c r="G100" s="9" t="n">
        <f aca="false">+$D100*G17</f>
        <v>0</v>
      </c>
      <c r="H100" s="9" t="n">
        <f aca="false">+$D100*H17</f>
        <v>0</v>
      </c>
      <c r="I100" s="9" t="n">
        <f aca="false">+$D100*I17</f>
        <v>0</v>
      </c>
      <c r="J100" s="9" t="n">
        <f aca="false">+$D100*J17</f>
        <v>0</v>
      </c>
      <c r="K100" s="9" t="n">
        <f aca="false">+$D100*K17</f>
        <v>832445.812013487</v>
      </c>
      <c r="L100" s="9" t="n">
        <f aca="false">+$D100*L17</f>
        <v>0</v>
      </c>
      <c r="M100" s="9" t="n">
        <f aca="false">+$D100*M17</f>
        <v>0</v>
      </c>
      <c r="N100" s="9" t="n">
        <f aca="false">+$D100*N17</f>
        <v>0</v>
      </c>
      <c r="O100" s="9" t="n">
        <f aca="false">+$D100*O17</f>
        <v>0</v>
      </c>
      <c r="P100" s="9" t="n">
        <f aca="false">+$D100*P17</f>
        <v>0</v>
      </c>
      <c r="Q100" s="9" t="n">
        <f aca="false">+$D100*Q17</f>
        <v>0</v>
      </c>
      <c r="R100" s="9" t="n">
        <f aca="false">+$D100*R17</f>
        <v>496192.187986512</v>
      </c>
      <c r="S100" s="9" t="n">
        <f aca="false">+$D100*S17</f>
        <v>0</v>
      </c>
      <c r="T100" s="9" t="n">
        <f aca="false">+$D100*T17</f>
        <v>0</v>
      </c>
      <c r="U100" s="9" t="n">
        <f aca="false">SUM(E100:T100)</f>
        <v>1328638</v>
      </c>
    </row>
    <row r="101" customFormat="false" ht="12.75" hidden="true" customHeight="true" outlineLevel="0" collapsed="false">
      <c r="A101" s="61" t="n">
        <v>140572</v>
      </c>
      <c r="B101" s="61" t="s">
        <v>141</v>
      </c>
      <c r="C101" s="61" t="s">
        <v>179</v>
      </c>
      <c r="D101" s="9" t="n">
        <v>735310</v>
      </c>
      <c r="E101" s="9" t="n">
        <f aca="false">+$D101*E49</f>
        <v>0</v>
      </c>
      <c r="F101" s="9" t="n">
        <f aca="false">+$D101*F49</f>
        <v>0</v>
      </c>
      <c r="G101" s="9" t="n">
        <f aca="false">+$D101*G49</f>
        <v>0</v>
      </c>
      <c r="H101" s="9" t="n">
        <f aca="false">+$D101*H49</f>
        <v>0</v>
      </c>
      <c r="I101" s="9" t="n">
        <f aca="false">+$D101*I49</f>
        <v>0</v>
      </c>
      <c r="J101" s="9" t="n">
        <f aca="false">+$D101*J49</f>
        <v>0</v>
      </c>
      <c r="K101" s="9" t="n">
        <f aca="false">+$D101*K49</f>
        <v>0</v>
      </c>
      <c r="L101" s="9" t="n">
        <f aca="false">+$D101*L49</f>
        <v>0</v>
      </c>
      <c r="M101" s="9" t="n">
        <f aca="false">+$D101*M49</f>
        <v>0</v>
      </c>
      <c r="N101" s="9" t="n">
        <f aca="false">+$D101*N49</f>
        <v>0</v>
      </c>
      <c r="O101" s="9" t="n">
        <f aca="false">+$D101*O49</f>
        <v>0</v>
      </c>
      <c r="P101" s="9" t="n">
        <f aca="false">+$D101*P49</f>
        <v>0</v>
      </c>
      <c r="Q101" s="9" t="n">
        <f aca="false">+$D101*Q49</f>
        <v>0</v>
      </c>
      <c r="R101" s="9" t="n">
        <f aca="false">+$D101*R49</f>
        <v>0</v>
      </c>
      <c r="S101" s="9" t="n">
        <f aca="false">+$D101*S49</f>
        <v>735310</v>
      </c>
      <c r="T101" s="9" t="n">
        <f aca="false">+$D101*T49</f>
        <v>0</v>
      </c>
      <c r="U101" s="9" t="n">
        <f aca="false">SUM(E101:T101)</f>
        <v>735310</v>
      </c>
    </row>
    <row r="102" customFormat="false" ht="12.75" hidden="false" customHeight="false" outlineLevel="0" collapsed="false">
      <c r="A102" s="70" t="s">
        <v>196</v>
      </c>
      <c r="B102" s="61"/>
      <c r="C102" s="61"/>
      <c r="D102" s="9"/>
      <c r="E102" s="9"/>
      <c r="F102" s="9"/>
      <c r="G102" s="9"/>
      <c r="H102" s="9"/>
      <c r="I102" s="9"/>
      <c r="J102" s="9"/>
      <c r="K102" s="9"/>
      <c r="L102" s="9"/>
      <c r="M102" s="9"/>
      <c r="N102" s="9"/>
      <c r="O102" s="9"/>
      <c r="P102" s="9"/>
      <c r="Q102" s="9"/>
      <c r="R102" s="9"/>
      <c r="S102" s="9"/>
      <c r="T102" s="9"/>
      <c r="U102" s="9"/>
    </row>
    <row r="103" customFormat="false" ht="12.75" hidden="true" customHeight="false" outlineLevel="0" collapsed="false">
      <c r="A103" s="61" t="n">
        <v>103839</v>
      </c>
      <c r="B103" s="61" t="s">
        <v>183</v>
      </c>
      <c r="C103" s="61" t="s">
        <v>184</v>
      </c>
      <c r="D103" s="9" t="n">
        <v>356109</v>
      </c>
      <c r="E103" s="9" t="n">
        <f aca="false">+$D103*E52</f>
        <v>0</v>
      </c>
      <c r="F103" s="9" t="n">
        <f aca="false">+$D103*F52</f>
        <v>0</v>
      </c>
      <c r="G103" s="9" t="n">
        <f aca="false">+$D103*G52</f>
        <v>0</v>
      </c>
      <c r="H103" s="9" t="n">
        <f aca="false">+$D103*H52</f>
        <v>3561.09</v>
      </c>
      <c r="I103" s="9" t="n">
        <f aca="false">+$D103*I52</f>
        <v>0</v>
      </c>
      <c r="J103" s="9" t="n">
        <f aca="false">+$D103*J52</f>
        <v>3561.09</v>
      </c>
      <c r="K103" s="9" t="n">
        <f aca="false">+$D103*K52</f>
        <v>3561.09</v>
      </c>
      <c r="L103" s="9" t="n">
        <f aca="false">+$D103*L52</f>
        <v>0</v>
      </c>
      <c r="M103" s="9" t="n">
        <f aca="false">+$D103*M52</f>
        <v>3561.09</v>
      </c>
      <c r="N103" s="9" t="n">
        <f aca="false">+$D103*N52</f>
        <v>0</v>
      </c>
      <c r="O103" s="9" t="n">
        <f aca="false">+$D103*O52</f>
        <v>0</v>
      </c>
      <c r="P103" s="9" t="n">
        <f aca="false">+$D103*P52</f>
        <v>0</v>
      </c>
      <c r="Q103" s="9" t="n">
        <f aca="false">+$D103*Q52</f>
        <v>0</v>
      </c>
      <c r="R103" s="9" t="n">
        <f aca="false">+$D103*R52</f>
        <v>3561.09</v>
      </c>
      <c r="S103" s="9" t="n">
        <f aca="false">+$D103*S52</f>
        <v>0</v>
      </c>
      <c r="T103" s="9" t="n">
        <f aca="false">+$D103*T52</f>
        <v>0</v>
      </c>
      <c r="U103" s="9" t="n">
        <f aca="false">SUM(E103:T103)</f>
        <v>17805.45</v>
      </c>
    </row>
    <row r="104" customFormat="false" ht="12.75" hidden="false" customHeight="false" outlineLevel="0" collapsed="false">
      <c r="A104" s="74" t="s">
        <v>197</v>
      </c>
      <c r="B104" s="61"/>
      <c r="C104" s="61"/>
      <c r="D104" s="9"/>
      <c r="E104" s="9"/>
      <c r="F104" s="9"/>
      <c r="G104" s="9"/>
      <c r="H104" s="9"/>
      <c r="I104" s="9"/>
      <c r="J104" s="9"/>
      <c r="K104" s="9"/>
      <c r="L104" s="9"/>
      <c r="M104" s="9"/>
      <c r="N104" s="9"/>
      <c r="O104" s="9"/>
      <c r="P104" s="9"/>
      <c r="Q104" s="9"/>
      <c r="R104" s="9"/>
      <c r="S104" s="9"/>
      <c r="T104" s="9"/>
      <c r="U104" s="9"/>
    </row>
    <row r="105" customFormat="false" ht="12.75" hidden="false" customHeight="false" outlineLevel="0" collapsed="false">
      <c r="A105" s="61" t="n">
        <v>103838</v>
      </c>
      <c r="B105" s="61" t="s">
        <v>151</v>
      </c>
      <c r="C105" s="61" t="s">
        <v>152</v>
      </c>
      <c r="D105" s="9" t="n">
        <v>845270</v>
      </c>
      <c r="E105" s="9" t="n">
        <f aca="false">+$D105*E22</f>
        <v>8452.7</v>
      </c>
      <c r="F105" s="9" t="n">
        <f aca="false">+$D105*F22</f>
        <v>0</v>
      </c>
      <c r="G105" s="9" t="n">
        <f aca="false">+$D105*G22</f>
        <v>25358.1</v>
      </c>
      <c r="H105" s="9" t="n">
        <f aca="false">+$D105*H22</f>
        <v>8452.7</v>
      </c>
      <c r="I105" s="9" t="n">
        <f aca="false">+$D105*I22</f>
        <v>8452.7</v>
      </c>
      <c r="J105" s="9" t="n">
        <f aca="false">+$D105*J22</f>
        <v>8452.7</v>
      </c>
      <c r="K105" s="9" t="n">
        <f aca="false">+$D105*K22</f>
        <v>16905.4</v>
      </c>
      <c r="L105" s="9" t="n">
        <f aca="false">+$D105*L22</f>
        <v>0</v>
      </c>
      <c r="M105" s="9" t="n">
        <f aca="false">+$D105*M22</f>
        <v>8452.7</v>
      </c>
      <c r="N105" s="9" t="n">
        <f aca="false">+$D105*N22</f>
        <v>0</v>
      </c>
      <c r="O105" s="9" t="n">
        <f aca="false">+$D105*O22</f>
        <v>8452.7</v>
      </c>
      <c r="P105" s="9" t="n">
        <f aca="false">+$D105*P22</f>
        <v>8452.7</v>
      </c>
      <c r="Q105" s="9" t="n">
        <f aca="false">+$D105*Q22</f>
        <v>8452.7</v>
      </c>
      <c r="R105" s="9" t="n">
        <f aca="false">+$D105*R22</f>
        <v>16905.4</v>
      </c>
      <c r="S105" s="9" t="n">
        <f aca="false">+$D105*S22</f>
        <v>8452.7</v>
      </c>
      <c r="T105" s="9" t="n">
        <f aca="false">+$D105*T22</f>
        <v>109885.1</v>
      </c>
      <c r="U105" s="9" t="n">
        <f aca="false">SUM(E105:T105)</f>
        <v>245128.3</v>
      </c>
    </row>
    <row r="106" customFormat="false" ht="13.5" hidden="true" customHeight="true" outlineLevel="0" collapsed="false">
      <c r="A106" s="61" t="n">
        <v>103873</v>
      </c>
      <c r="B106" s="61" t="s">
        <v>151</v>
      </c>
      <c r="C106" s="61" t="s">
        <v>173</v>
      </c>
      <c r="D106" s="9" t="n">
        <v>395254</v>
      </c>
      <c r="E106" s="9" t="n">
        <f aca="false">+$D106*E41</f>
        <v>7905.08</v>
      </c>
      <c r="F106" s="9" t="n">
        <f aca="false">+$D106*F41</f>
        <v>0</v>
      </c>
      <c r="G106" s="9" t="n">
        <f aca="false">+$D106*G41</f>
        <v>0</v>
      </c>
      <c r="H106" s="9" t="n">
        <f aca="false">+$D106*H41</f>
        <v>0</v>
      </c>
      <c r="I106" s="9" t="n">
        <f aca="false">+$D106*I41</f>
        <v>0</v>
      </c>
      <c r="J106" s="9" t="n">
        <f aca="false">+$D106*J41</f>
        <v>0</v>
      </c>
      <c r="K106" s="9" t="n">
        <f aca="false">+$D106*K41</f>
        <v>19762.7</v>
      </c>
      <c r="L106" s="9" t="n">
        <f aca="false">+$D106*L41</f>
        <v>43477.94</v>
      </c>
      <c r="M106" s="9" t="n">
        <f aca="false">+$D106*M41</f>
        <v>0</v>
      </c>
      <c r="N106" s="9" t="n">
        <f aca="false">+$D106*N41</f>
        <v>0</v>
      </c>
      <c r="O106" s="9" t="n">
        <f aca="false">+$D106*O41</f>
        <v>0</v>
      </c>
      <c r="P106" s="9" t="n">
        <f aca="false">+$D106*P41</f>
        <v>0</v>
      </c>
      <c r="Q106" s="9" t="n">
        <f aca="false">+$D106*Q41</f>
        <v>0</v>
      </c>
      <c r="R106" s="9" t="n">
        <f aca="false">+$D106*R41</f>
        <v>11857.62</v>
      </c>
      <c r="S106" s="9" t="n">
        <f aca="false">+$D106*S41</f>
        <v>0</v>
      </c>
      <c r="T106" s="9" t="n">
        <f aca="false">+$D106*T41</f>
        <v>0</v>
      </c>
      <c r="U106" s="9" t="n">
        <f aca="false">SUM(E106:T106)</f>
        <v>83003.34</v>
      </c>
    </row>
    <row r="107" customFormat="false" ht="12.75" hidden="false" customHeight="false" outlineLevel="0" collapsed="false">
      <c r="A107" s="61" t="n">
        <v>140337</v>
      </c>
      <c r="B107" s="61" t="s">
        <v>151</v>
      </c>
      <c r="C107" s="61" t="s">
        <v>185</v>
      </c>
      <c r="D107" s="9" t="n">
        <v>1393432</v>
      </c>
      <c r="E107" s="9" t="n">
        <f aca="false">+$D107*E53</f>
        <v>0</v>
      </c>
      <c r="F107" s="9" t="n">
        <f aca="false">+$D107*F53</f>
        <v>0</v>
      </c>
      <c r="G107" s="9" t="n">
        <f aca="false">+$D107*G53</f>
        <v>41802.96</v>
      </c>
      <c r="H107" s="9" t="n">
        <f aca="false">+$D107*H53</f>
        <v>55737.28</v>
      </c>
      <c r="I107" s="9" t="n">
        <f aca="false">+$D107*I53</f>
        <v>13934.32</v>
      </c>
      <c r="J107" s="9" t="n">
        <f aca="false">+$D107*J53</f>
        <v>55737.28</v>
      </c>
      <c r="K107" s="9" t="n">
        <f aca="false">+$D107*K53</f>
        <v>55737.28</v>
      </c>
      <c r="L107" s="9" t="n">
        <f aca="false">+$D107*L53</f>
        <v>0</v>
      </c>
      <c r="M107" s="9" t="n">
        <f aca="false">+$D107*M53</f>
        <v>41802.96</v>
      </c>
      <c r="N107" s="9" t="n">
        <f aca="false">+$D107*N53</f>
        <v>0</v>
      </c>
      <c r="O107" s="9" t="n">
        <f aca="false">+$D107*O53</f>
        <v>0</v>
      </c>
      <c r="P107" s="9" t="n">
        <f aca="false">+$D107*P53</f>
        <v>13934.32</v>
      </c>
      <c r="Q107" s="9" t="n">
        <f aca="false">+$D107*Q53</f>
        <v>41802.96</v>
      </c>
      <c r="R107" s="9" t="n">
        <f aca="false">+$D107*R53</f>
        <v>41802.96</v>
      </c>
      <c r="S107" s="9" t="n">
        <f aca="false">+$D107*S53</f>
        <v>13934.32</v>
      </c>
      <c r="T107" s="9" t="n">
        <f aca="false">+$D107*T53</f>
        <v>41802.96</v>
      </c>
      <c r="U107" s="9" t="n">
        <f aca="false">SUM(E107:T107)</f>
        <v>418029.6</v>
      </c>
    </row>
    <row r="108" customFormat="false" ht="12.75" hidden="false" customHeight="false" outlineLevel="0" collapsed="false">
      <c r="A108" s="61" t="n">
        <v>140338</v>
      </c>
      <c r="B108" s="61" t="s">
        <v>151</v>
      </c>
      <c r="C108" s="61" t="s">
        <v>186</v>
      </c>
      <c r="D108" s="9" t="n">
        <v>723334</v>
      </c>
      <c r="E108" s="9" t="n">
        <f aca="false">+$D108*E54</f>
        <v>7233.34</v>
      </c>
      <c r="F108" s="9" t="n">
        <f aca="false">+$D108*F54</f>
        <v>0</v>
      </c>
      <c r="G108" s="9" t="n">
        <f aca="false">+$D108*G54</f>
        <v>21700.02</v>
      </c>
      <c r="H108" s="9" t="n">
        <f aca="false">+$D108*H54</f>
        <v>14466.68</v>
      </c>
      <c r="I108" s="9" t="n">
        <f aca="false">+$D108*I54</f>
        <v>7233.34</v>
      </c>
      <c r="J108" s="9" t="n">
        <f aca="false">+$D108*J54</f>
        <v>21700.02</v>
      </c>
      <c r="K108" s="9" t="n">
        <f aca="false">+$D108*K54</f>
        <v>14466.68</v>
      </c>
      <c r="L108" s="9" t="n">
        <f aca="false">+$D108*L54</f>
        <v>0</v>
      </c>
      <c r="M108" s="9" t="n">
        <f aca="false">+$D108*M54</f>
        <v>14466.68</v>
      </c>
      <c r="N108" s="9" t="n">
        <f aca="false">+$D108*N54</f>
        <v>0</v>
      </c>
      <c r="O108" s="9" t="n">
        <f aca="false">+$D108*O54</f>
        <v>0</v>
      </c>
      <c r="P108" s="9" t="n">
        <f aca="false">+$D108*P54</f>
        <v>7233.34</v>
      </c>
      <c r="Q108" s="9" t="n">
        <f aca="false">+$D108*Q54</f>
        <v>21700.02</v>
      </c>
      <c r="R108" s="9" t="n">
        <f aca="false">+$D108*R54</f>
        <v>14466.68</v>
      </c>
      <c r="S108" s="9" t="n">
        <f aca="false">+$D108*S54</f>
        <v>14466.68</v>
      </c>
      <c r="T108" s="9" t="n">
        <f aca="false">+$D108*T54</f>
        <v>21700.02</v>
      </c>
      <c r="U108" s="9" t="n">
        <f aca="false">SUM(E108:T108)</f>
        <v>180833.5</v>
      </c>
    </row>
    <row r="109" customFormat="false" ht="12.75" hidden="false" customHeight="false" outlineLevel="0" collapsed="false">
      <c r="A109" s="74" t="s">
        <v>198</v>
      </c>
      <c r="B109" s="61"/>
      <c r="C109" s="61"/>
      <c r="D109" s="9"/>
      <c r="E109" s="9"/>
      <c r="F109" s="9"/>
      <c r="G109" s="9"/>
      <c r="H109" s="9"/>
      <c r="I109" s="9"/>
      <c r="J109" s="9"/>
      <c r="K109" s="9"/>
      <c r="L109" s="9"/>
      <c r="M109" s="9"/>
      <c r="N109" s="9"/>
      <c r="O109" s="9"/>
      <c r="P109" s="9"/>
      <c r="Q109" s="9"/>
      <c r="R109" s="9"/>
      <c r="S109" s="9"/>
      <c r="T109" s="9"/>
      <c r="U109" s="9"/>
    </row>
    <row r="110" customFormat="false" ht="12.75" hidden="true" customHeight="false" outlineLevel="0" collapsed="false">
      <c r="A110" s="61" t="n">
        <v>103860</v>
      </c>
      <c r="B110" s="61" t="s">
        <v>163</v>
      </c>
      <c r="C110" s="61" t="s">
        <v>164</v>
      </c>
      <c r="D110" s="9" t="n">
        <v>3661730</v>
      </c>
      <c r="E110" s="9" t="n">
        <f aca="false">+$D110*E32</f>
        <v>0</v>
      </c>
      <c r="F110" s="9" t="n">
        <f aca="false">+$D110*F32</f>
        <v>0</v>
      </c>
      <c r="G110" s="9" t="n">
        <f aca="false">+$D110*G32</f>
        <v>0</v>
      </c>
      <c r="H110" s="9" t="n">
        <f aca="false">+$D110*H32</f>
        <v>73234.6</v>
      </c>
      <c r="I110" s="9" t="n">
        <f aca="false">+$D110*I32</f>
        <v>0</v>
      </c>
      <c r="J110" s="9" t="n">
        <f aca="false">+$D110*J32</f>
        <v>73234.6</v>
      </c>
      <c r="K110" s="9" t="n">
        <f aca="false">+$D110*K32</f>
        <v>329555.7</v>
      </c>
      <c r="L110" s="9" t="n">
        <f aca="false">+$D110*L32</f>
        <v>0</v>
      </c>
      <c r="M110" s="9" t="n">
        <f aca="false">+$D110*M32</f>
        <v>73234.6</v>
      </c>
      <c r="N110" s="9" t="n">
        <f aca="false">+$D110*N32</f>
        <v>0</v>
      </c>
      <c r="O110" s="9" t="n">
        <f aca="false">+$D110*O32</f>
        <v>0</v>
      </c>
      <c r="P110" s="9" t="n">
        <f aca="false">+$D110*P32</f>
        <v>0</v>
      </c>
      <c r="Q110" s="9" t="n">
        <f aca="false">+$D110*Q32</f>
        <v>73234.6</v>
      </c>
      <c r="R110" s="9" t="n">
        <f aca="false">+$D110*R32</f>
        <v>292938.4</v>
      </c>
      <c r="S110" s="9" t="n">
        <f aca="false">+$D110*S32</f>
        <v>0</v>
      </c>
      <c r="T110" s="9" t="n">
        <f aca="false">+$D110*T32</f>
        <v>0</v>
      </c>
      <c r="U110" s="9" t="n">
        <f aca="false">SUM(E110:T110)</f>
        <v>915432.5</v>
      </c>
    </row>
    <row r="111" customFormat="false" ht="12.75" hidden="false" customHeight="false" outlineLevel="0" collapsed="false">
      <c r="A111" s="61" t="n">
        <v>103861</v>
      </c>
      <c r="B111" s="61" t="s">
        <v>187</v>
      </c>
      <c r="C111" s="61" t="s">
        <v>188</v>
      </c>
      <c r="D111" s="9" t="n">
        <v>294676</v>
      </c>
      <c r="E111" s="9" t="n">
        <f aca="false">+$D111*E55</f>
        <v>8840.28</v>
      </c>
      <c r="F111" s="9" t="n">
        <f aca="false">+$D111*F55</f>
        <v>0</v>
      </c>
      <c r="G111" s="9" t="n">
        <f aca="false">+$D111*G55</f>
        <v>2946.76</v>
      </c>
      <c r="H111" s="9" t="n">
        <f aca="false">+$D111*H55</f>
        <v>17680.56</v>
      </c>
      <c r="I111" s="9" t="n">
        <f aca="false">+$D111*I55</f>
        <v>0</v>
      </c>
      <c r="J111" s="9" t="n">
        <f aca="false">+$D111*J55</f>
        <v>17680.56</v>
      </c>
      <c r="K111" s="9" t="n">
        <f aca="false">+$D111*K55</f>
        <v>20627.32</v>
      </c>
      <c r="L111" s="9" t="n">
        <f aca="false">+$D111*L55</f>
        <v>0</v>
      </c>
      <c r="M111" s="9" t="n">
        <f aca="false">+$D111*M55</f>
        <v>8840.28</v>
      </c>
      <c r="N111" s="9" t="n">
        <f aca="false">+$D111*N55</f>
        <v>2946.76</v>
      </c>
      <c r="O111" s="9" t="n">
        <f aca="false">+$D111*O55</f>
        <v>2946.76</v>
      </c>
      <c r="P111" s="9" t="n">
        <f aca="false">+$D111*P55</f>
        <v>0</v>
      </c>
      <c r="Q111" s="9" t="n">
        <f aca="false">+$D111*Q55</f>
        <v>14733.8</v>
      </c>
      <c r="R111" s="9" t="n">
        <f aca="false">+$D111*R55</f>
        <v>14733.8</v>
      </c>
      <c r="S111" s="9" t="n">
        <f aca="false">+$D111*S55</f>
        <v>0</v>
      </c>
      <c r="T111" s="9" t="n">
        <f aca="false">+$D111*T55</f>
        <v>0</v>
      </c>
      <c r="U111" s="9" t="n">
        <f aca="false">SUM(E111:T111)</f>
        <v>111976.88</v>
      </c>
    </row>
    <row r="112" customFormat="false" ht="12.75" hidden="false" customHeight="false" outlineLevel="0" collapsed="false">
      <c r="A112" s="61" t="n">
        <v>103856</v>
      </c>
      <c r="B112" s="61" t="s">
        <v>187</v>
      </c>
      <c r="C112" s="61" t="s">
        <v>189</v>
      </c>
      <c r="D112" s="9" t="n">
        <v>824987</v>
      </c>
      <c r="E112" s="9" t="n">
        <f aca="false">+$D112*E56</f>
        <v>32999.48</v>
      </c>
      <c r="F112" s="9" t="n">
        <f aca="false">+$D112*F56</f>
        <v>0</v>
      </c>
      <c r="G112" s="9" t="n">
        <f aca="false">+$D112*G56</f>
        <v>8249.87</v>
      </c>
      <c r="H112" s="9" t="n">
        <f aca="false">+$D112*H56</f>
        <v>49499.22</v>
      </c>
      <c r="I112" s="9" t="n">
        <f aca="false">+$D112*I56</f>
        <v>0</v>
      </c>
      <c r="J112" s="9" t="n">
        <f aca="false">+$D112*J56</f>
        <v>49499.22</v>
      </c>
      <c r="K112" s="9" t="n">
        <f aca="false">+$D112*K56</f>
        <v>24749.61</v>
      </c>
      <c r="L112" s="9" t="n">
        <f aca="false">+$D112*L56</f>
        <v>0</v>
      </c>
      <c r="M112" s="9" t="n">
        <f aca="false">+$D112*M56</f>
        <v>24749.61</v>
      </c>
      <c r="N112" s="9" t="n">
        <f aca="false">+$D112*N56</f>
        <v>0</v>
      </c>
      <c r="O112" s="9" t="n">
        <f aca="false">+$D112*O56</f>
        <v>8249.87</v>
      </c>
      <c r="P112" s="9" t="n">
        <f aca="false">+$D112*P56</f>
        <v>0</v>
      </c>
      <c r="Q112" s="9" t="n">
        <f aca="false">+$D112*Q56</f>
        <v>32999.48</v>
      </c>
      <c r="R112" s="9" t="n">
        <f aca="false">+$D112*R56</f>
        <v>16499.74</v>
      </c>
      <c r="S112" s="9" t="n">
        <f aca="false">+$D112*S56</f>
        <v>0</v>
      </c>
      <c r="T112" s="9" t="n">
        <f aca="false">+$D112*T56</f>
        <v>0</v>
      </c>
      <c r="U112" s="9" t="n">
        <f aca="false">SUM(E112:T112)</f>
        <v>247496.1</v>
      </c>
    </row>
    <row r="113" customFormat="false" ht="12.75" hidden="false" customHeight="false" outlineLevel="0" collapsed="false">
      <c r="A113" s="61" t="n">
        <v>103864</v>
      </c>
      <c r="B113" s="61" t="s">
        <v>163</v>
      </c>
      <c r="C113" s="61" t="s">
        <v>165</v>
      </c>
      <c r="D113" s="9" t="n">
        <v>399166</v>
      </c>
      <c r="E113" s="9" t="n">
        <f aca="false">+$D113*E33</f>
        <v>23949.96</v>
      </c>
      <c r="F113" s="9" t="n">
        <f aca="false">+$D113*F33</f>
        <v>0</v>
      </c>
      <c r="G113" s="9" t="n">
        <f aca="false">+$D113*G33</f>
        <v>11974.98</v>
      </c>
      <c r="H113" s="9" t="n">
        <f aca="false">+$D113*H33</f>
        <v>27941.62</v>
      </c>
      <c r="I113" s="9" t="n">
        <f aca="false">+$D113*I33</f>
        <v>0</v>
      </c>
      <c r="J113" s="9" t="n">
        <f aca="false">+$D113*J33</f>
        <v>27941.62</v>
      </c>
      <c r="K113" s="9" t="n">
        <f aca="false">+$D113*K33</f>
        <v>31933.28</v>
      </c>
      <c r="L113" s="9" t="n">
        <f aca="false">+$D113*L33</f>
        <v>0</v>
      </c>
      <c r="M113" s="9" t="n">
        <f aca="false">+$D113*M33</f>
        <v>11974.98</v>
      </c>
      <c r="N113" s="9" t="n">
        <f aca="false">+$D113*N33</f>
        <v>11974.98</v>
      </c>
      <c r="O113" s="9" t="n">
        <f aca="false">+$D113*O33</f>
        <v>11974.98</v>
      </c>
      <c r="P113" s="9" t="n">
        <f aca="false">+$D113*P33</f>
        <v>0</v>
      </c>
      <c r="Q113" s="9" t="n">
        <f aca="false">+$D113*Q33</f>
        <v>27941.62</v>
      </c>
      <c r="R113" s="9" t="n">
        <f aca="false">+$D113*R33</f>
        <v>23949.96</v>
      </c>
      <c r="S113" s="9" t="n">
        <f aca="false">+$D113*S33</f>
        <v>0</v>
      </c>
      <c r="T113" s="9" t="n">
        <f aca="false">+$D113*T33</f>
        <v>0</v>
      </c>
      <c r="U113" s="9" t="n">
        <f aca="false">SUM(E113:T113)</f>
        <v>211557.98</v>
      </c>
    </row>
    <row r="114" customFormat="false" ht="12.75" hidden="false" customHeight="false" outlineLevel="0" collapsed="false">
      <c r="A114" s="74" t="s">
        <v>199</v>
      </c>
      <c r="B114" s="61"/>
      <c r="C114" s="61"/>
      <c r="D114" s="9"/>
      <c r="E114" s="9"/>
      <c r="F114" s="9"/>
      <c r="G114" s="9"/>
      <c r="H114" s="9"/>
      <c r="I114" s="9"/>
      <c r="J114" s="9"/>
      <c r="K114" s="9"/>
      <c r="L114" s="9"/>
      <c r="M114" s="9"/>
      <c r="N114" s="9"/>
      <c r="O114" s="9"/>
      <c r="P114" s="9"/>
      <c r="Q114" s="9"/>
      <c r="R114" s="9"/>
      <c r="S114" s="9"/>
      <c r="T114" s="9"/>
      <c r="U114" s="9"/>
    </row>
    <row r="115" customFormat="false" ht="12.75" hidden="true" customHeight="false" outlineLevel="0" collapsed="false">
      <c r="A115" s="61" t="n">
        <v>103841</v>
      </c>
      <c r="B115" s="61" t="s">
        <v>153</v>
      </c>
      <c r="C115" s="61" t="s">
        <v>154</v>
      </c>
      <c r="D115" s="9" t="n">
        <v>527254</v>
      </c>
      <c r="E115" s="9" t="n">
        <f aca="false">+$D115*E23</f>
        <v>15817.62</v>
      </c>
      <c r="F115" s="9" t="n">
        <f aca="false">+$D115*F23</f>
        <v>0</v>
      </c>
      <c r="G115" s="9" t="n">
        <f aca="false">+$D115*G23</f>
        <v>0</v>
      </c>
      <c r="H115" s="9" t="n">
        <f aca="false">+$D115*H23</f>
        <v>10545.08</v>
      </c>
      <c r="I115" s="9" t="n">
        <f aca="false">+$D115*I23</f>
        <v>0</v>
      </c>
      <c r="J115" s="9" t="n">
        <f aca="false">+$D115*J23</f>
        <v>10545.08</v>
      </c>
      <c r="K115" s="9" t="n">
        <f aca="false">+$D115*K23</f>
        <v>10545.08</v>
      </c>
      <c r="L115" s="9" t="n">
        <f aca="false">+$D115*L23</f>
        <v>0</v>
      </c>
      <c r="M115" s="9" t="n">
        <f aca="false">+$D115*M23</f>
        <v>10545.08</v>
      </c>
      <c r="N115" s="9" t="n">
        <f aca="false">+$D115*N23</f>
        <v>0</v>
      </c>
      <c r="O115" s="9" t="n">
        <f aca="false">+$D115*O23</f>
        <v>0</v>
      </c>
      <c r="P115" s="9" t="n">
        <f aca="false">+$D115*P23</f>
        <v>0</v>
      </c>
      <c r="Q115" s="9" t="n">
        <f aca="false">+$D115*Q23</f>
        <v>10545.08</v>
      </c>
      <c r="R115" s="9" t="n">
        <f aca="false">+$D115*R23</f>
        <v>7908.81</v>
      </c>
      <c r="S115" s="9" t="n">
        <f aca="false">+$D115*S23</f>
        <v>0</v>
      </c>
      <c r="T115" s="9" t="n">
        <f aca="false">+$D115*T23</f>
        <v>0</v>
      </c>
      <c r="U115" s="9" t="n">
        <f aca="false">SUM(E115:T115)</f>
        <v>76451.83</v>
      </c>
    </row>
    <row r="116" customFormat="false" ht="12.75" hidden="true" customHeight="false" outlineLevel="0" collapsed="false">
      <c r="A116" s="61" t="n">
        <v>103855</v>
      </c>
      <c r="B116" s="61" t="s">
        <v>153</v>
      </c>
      <c r="C116" s="61" t="s">
        <v>159</v>
      </c>
      <c r="D116" s="9" t="n">
        <v>1692685</v>
      </c>
      <c r="E116" s="9" t="n">
        <f aca="false">+$D116*E28</f>
        <v>50780.55</v>
      </c>
      <c r="F116" s="9" t="n">
        <f aca="false">+$D116*F28</f>
        <v>0</v>
      </c>
      <c r="G116" s="9" t="n">
        <f aca="false">+$D116*G28</f>
        <v>0</v>
      </c>
      <c r="H116" s="9" t="n">
        <f aca="false">+$D116*H28</f>
        <v>33853.7</v>
      </c>
      <c r="I116" s="9" t="n">
        <f aca="false">+$D116*I28</f>
        <v>0</v>
      </c>
      <c r="J116" s="9" t="n">
        <f aca="false">+$D116*J28</f>
        <v>33853.7</v>
      </c>
      <c r="K116" s="9" t="n">
        <f aca="false">+$D116*K28</f>
        <v>135414.8</v>
      </c>
      <c r="L116" s="9" t="n">
        <f aca="false">+$D116*L28</f>
        <v>0</v>
      </c>
      <c r="M116" s="9" t="n">
        <f aca="false">+$D116*M28</f>
        <v>541659.2</v>
      </c>
      <c r="N116" s="9" t="n">
        <f aca="false">+$D116*N28</f>
        <v>0</v>
      </c>
      <c r="O116" s="9" t="n">
        <f aca="false">+$D116*O28</f>
        <v>0</v>
      </c>
      <c r="P116" s="9" t="n">
        <f aca="false">+$D116*P28</f>
        <v>0</v>
      </c>
      <c r="Q116" s="9" t="n">
        <f aca="false">+$D116*Q28</f>
        <v>33853.7</v>
      </c>
      <c r="R116" s="9" t="n">
        <f aca="false">+$D116*R28</f>
        <v>101561.1</v>
      </c>
      <c r="S116" s="9" t="n">
        <f aca="false">+$D116*S28</f>
        <v>0</v>
      </c>
      <c r="T116" s="9" t="n">
        <f aca="false">+$D116*T28</f>
        <v>0</v>
      </c>
      <c r="U116" s="9" t="n">
        <f aca="false">SUM(E116:T116)</f>
        <v>930976.75</v>
      </c>
    </row>
    <row r="117" customFormat="false" ht="12.75" hidden="false" customHeight="false" outlineLevel="0" collapsed="false">
      <c r="A117" s="70" t="s">
        <v>181</v>
      </c>
      <c r="B117" s="61"/>
      <c r="C117" s="61"/>
      <c r="D117" s="9"/>
      <c r="E117" s="9"/>
      <c r="F117" s="9"/>
      <c r="G117" s="9"/>
      <c r="H117" s="9"/>
      <c r="I117" s="9"/>
      <c r="J117" s="9"/>
      <c r="K117" s="9"/>
      <c r="L117" s="9"/>
      <c r="M117" s="9"/>
      <c r="N117" s="9"/>
      <c r="O117" s="9"/>
      <c r="P117" s="9"/>
      <c r="Q117" s="9"/>
      <c r="R117" s="9"/>
      <c r="S117" s="9"/>
      <c r="T117" s="9"/>
      <c r="U117" s="9"/>
    </row>
    <row r="118" customFormat="false" ht="12.75" hidden="true" customHeight="false" outlineLevel="0" collapsed="false">
      <c r="A118" s="61" t="n">
        <v>103853</v>
      </c>
      <c r="B118" s="61" t="s">
        <v>180</v>
      </c>
      <c r="C118" s="61" t="s">
        <v>181</v>
      </c>
      <c r="D118" s="9" t="n">
        <v>1157494</v>
      </c>
      <c r="E118" s="9" t="n">
        <f aca="false">+$D118*E50</f>
        <v>0</v>
      </c>
      <c r="F118" s="9" t="n">
        <f aca="false">+$D118*F50</f>
        <v>0</v>
      </c>
      <c r="G118" s="9" t="n">
        <f aca="false">+$D118*G50</f>
        <v>0</v>
      </c>
      <c r="H118" s="9" t="n">
        <f aca="false">+$D118*H50</f>
        <v>11574.94</v>
      </c>
      <c r="I118" s="9" t="n">
        <f aca="false">+$D118*I50</f>
        <v>0</v>
      </c>
      <c r="J118" s="9" t="n">
        <f aca="false">+$D118*J50</f>
        <v>11574.94</v>
      </c>
      <c r="K118" s="9" t="n">
        <f aca="false">+$D118*K50</f>
        <v>0</v>
      </c>
      <c r="L118" s="9" t="n">
        <f aca="false">+$D118*L50</f>
        <v>0</v>
      </c>
      <c r="M118" s="9" t="n">
        <f aca="false">+$D118*M50</f>
        <v>0</v>
      </c>
      <c r="N118" s="9" t="n">
        <f aca="false">+$D118*N50</f>
        <v>0</v>
      </c>
      <c r="O118" s="9" t="n">
        <f aca="false">+$D118*O50</f>
        <v>0</v>
      </c>
      <c r="P118" s="9" t="n">
        <f aca="false">+$D118*P50</f>
        <v>0</v>
      </c>
      <c r="Q118" s="9" t="n">
        <f aca="false">+$D118*Q50</f>
        <v>11574.94</v>
      </c>
      <c r="R118" s="9" t="n">
        <f aca="false">+$D118*R50</f>
        <v>0</v>
      </c>
      <c r="S118" s="9" t="n">
        <f aca="false">+$D118*S50</f>
        <v>0</v>
      </c>
      <c r="T118" s="9" t="n">
        <f aca="false">+$D118*T50</f>
        <v>0</v>
      </c>
      <c r="U118" s="9" t="n">
        <f aca="false">SUM(E118:T118)</f>
        <v>34724.82</v>
      </c>
    </row>
    <row r="119" customFormat="false" ht="12.75" hidden="true" customHeight="false" outlineLevel="0" collapsed="false">
      <c r="A119" s="61" t="n">
        <v>103851</v>
      </c>
      <c r="B119" s="61" t="s">
        <v>180</v>
      </c>
      <c r="C119" s="61" t="s">
        <v>182</v>
      </c>
      <c r="D119" s="9" t="n">
        <v>4540555</v>
      </c>
      <c r="E119" s="9" t="n">
        <f aca="false">+$D119*E51</f>
        <v>619785.7575</v>
      </c>
      <c r="F119" s="9" t="n">
        <f aca="false">+$D119*F51</f>
        <v>0</v>
      </c>
      <c r="G119" s="9" t="n">
        <f aca="false">+$D119*G51</f>
        <v>0</v>
      </c>
      <c r="H119" s="9" t="n">
        <f aca="false">+$D119*H51</f>
        <v>1020716.764</v>
      </c>
      <c r="I119" s="9" t="n">
        <f aca="false">+$D119*I51</f>
        <v>3178.3885</v>
      </c>
      <c r="J119" s="9" t="n">
        <f aca="false">+$D119*J51</f>
        <v>1239993.786615</v>
      </c>
      <c r="K119" s="9" t="n">
        <f aca="false">+$D119*K51</f>
        <v>235654.8045</v>
      </c>
      <c r="L119" s="9" t="n">
        <f aca="false">+$D119*L51</f>
        <v>0</v>
      </c>
      <c r="M119" s="9" t="n">
        <f aca="false">+$D119*M51</f>
        <v>249276.4695</v>
      </c>
      <c r="N119" s="9" t="n">
        <f aca="false">+$D119*N51</f>
        <v>2724.333</v>
      </c>
      <c r="O119" s="9" t="n">
        <f aca="false">+$D119*O51</f>
        <v>8627.0545</v>
      </c>
      <c r="P119" s="9" t="n">
        <f aca="false">+$D119*P51</f>
        <v>34508.218</v>
      </c>
      <c r="Q119" s="9" t="n">
        <f aca="false">+$D119*Q51</f>
        <v>610023.56425</v>
      </c>
      <c r="R119" s="9" t="n">
        <f aca="false">+$D119*R51</f>
        <v>152562.648</v>
      </c>
      <c r="S119" s="9" t="n">
        <f aca="false">+$D119*S51</f>
        <v>13167.6095</v>
      </c>
      <c r="T119" s="9" t="n">
        <f aca="false">+$D119*T51</f>
        <v>0</v>
      </c>
      <c r="U119" s="9" t="n">
        <f aca="false">SUM(E119:T119)</f>
        <v>4190219.397865</v>
      </c>
    </row>
    <row r="120" customFormat="false" ht="12.75" hidden="false" customHeight="false" outlineLevel="0" collapsed="false">
      <c r="A120" s="69"/>
      <c r="B120" s="69"/>
      <c r="C120" s="69"/>
      <c r="D120" s="9"/>
      <c r="E120" s="9"/>
      <c r="F120" s="9"/>
      <c r="G120" s="9"/>
      <c r="H120" s="9"/>
      <c r="I120" s="9"/>
      <c r="J120" s="9"/>
      <c r="K120" s="9"/>
      <c r="L120" s="9"/>
      <c r="M120" s="9"/>
      <c r="N120" s="9"/>
      <c r="O120" s="9"/>
      <c r="P120" s="9"/>
      <c r="Q120" s="9"/>
      <c r="R120" s="9"/>
      <c r="S120" s="9"/>
      <c r="T120" s="9"/>
      <c r="U120" s="9"/>
    </row>
    <row r="121" customFormat="false" ht="12.75" hidden="true" customHeight="false" outlineLevel="0" collapsed="false">
      <c r="A121" s="69"/>
      <c r="B121" s="69"/>
      <c r="C121" s="69"/>
      <c r="D121" s="9"/>
      <c r="E121" s="9"/>
      <c r="F121" s="9"/>
      <c r="G121" s="9"/>
      <c r="H121" s="9"/>
      <c r="I121" s="9"/>
      <c r="J121" s="9"/>
      <c r="K121" s="9"/>
      <c r="L121" s="9"/>
      <c r="M121" s="9"/>
      <c r="N121" s="9"/>
      <c r="O121" s="9"/>
      <c r="P121" s="9"/>
      <c r="Q121" s="9"/>
      <c r="R121" s="9"/>
      <c r="S121" s="9"/>
      <c r="T121" s="9"/>
      <c r="U121" s="9"/>
    </row>
    <row r="122" customFormat="false" ht="13.5" hidden="false" customHeight="false" outlineLevel="0" collapsed="false">
      <c r="C122" s="21" t="s">
        <v>200</v>
      </c>
      <c r="D122" s="75" t="n">
        <f aca="false">SUM(D62:D121)</f>
        <v>46094926</v>
      </c>
      <c r="E122" s="75" t="n">
        <f aca="false">SUM(E62:E121)</f>
        <v>2731678.14498963</v>
      </c>
      <c r="F122" s="75" t="n">
        <f aca="false">SUM(F62:F121)</f>
        <v>0</v>
      </c>
      <c r="G122" s="75" t="n">
        <f aca="false">SUM(G62:G121)</f>
        <v>140463.69</v>
      </c>
      <c r="H122" s="75" t="n">
        <f aca="false">SUM(H62:H121)</f>
        <v>7774807.89671667</v>
      </c>
      <c r="I122" s="75" t="n">
        <f aca="false">SUM(I62:I121)</f>
        <v>328707.5485</v>
      </c>
      <c r="J122" s="75" t="n">
        <f aca="false">SUM(J62:J121)</f>
        <v>8066774.65544371</v>
      </c>
      <c r="K122" s="75" t="n">
        <f aca="false">SUM(K62:K121)</f>
        <v>4343845.33416105</v>
      </c>
      <c r="L122" s="75" t="n">
        <f aca="false">SUM(L62:L121)</f>
        <v>43477.94</v>
      </c>
      <c r="M122" s="75" t="n">
        <f aca="false">SUM(M62:M121)</f>
        <v>3287216.10470605</v>
      </c>
      <c r="N122" s="75" t="n">
        <f aca="false">SUM(N62:N121)</f>
        <v>17646.073</v>
      </c>
      <c r="O122" s="75" t="n">
        <f aca="false">SUM(O62:O121)</f>
        <v>616851.949521531</v>
      </c>
      <c r="P122" s="75" t="n">
        <f aca="false">SUM(P62:P121)</f>
        <v>245629.438</v>
      </c>
      <c r="Q122" s="75" t="n">
        <f aca="false">SUM(Q62:Q121)</f>
        <v>4994331.95248741</v>
      </c>
      <c r="R122" s="75" t="n">
        <f aca="false">SUM(R62:R121)</f>
        <v>2274064.61833895</v>
      </c>
      <c r="S122" s="75" t="n">
        <f aca="false">SUM(S62:S121)</f>
        <v>785331.3095</v>
      </c>
      <c r="T122" s="75" t="n">
        <f aca="false">SUM(T62:T121)</f>
        <v>173388.08</v>
      </c>
      <c r="U122" s="75" t="n">
        <f aca="false">SUM(U62:U121)</f>
        <v>35824214.735365</v>
      </c>
      <c r="W122" s="0" t="n">
        <v>35824212</v>
      </c>
      <c r="X122" s="73" t="n">
        <f aca="false">+W122-U122</f>
        <v>-2.73536499589682</v>
      </c>
    </row>
    <row r="123" customFormat="false" ht="13.5" hidden="false" customHeight="false" outlineLevel="0" collapsed="false">
      <c r="C123" s="21"/>
    </row>
    <row r="124" customFormat="false" ht="12.75" hidden="false" customHeight="false" outlineLevel="0" collapsed="false">
      <c r="C124" s="21" t="s">
        <v>201</v>
      </c>
      <c r="D124" s="9" t="n">
        <v>5613633</v>
      </c>
      <c r="E124" s="9" t="n">
        <f aca="false">+$D124*E57</f>
        <v>428052.329782249</v>
      </c>
      <c r="F124" s="9" t="n">
        <f aca="false">+$D124*F57</f>
        <v>0</v>
      </c>
      <c r="G124" s="9" t="n">
        <f aca="false">+$D124*G57</f>
        <v>22010.5761231764</v>
      </c>
      <c r="H124" s="9" t="n">
        <f aca="false">+$D124*H57</f>
        <v>1218307.74240486</v>
      </c>
      <c r="I124" s="9" t="n">
        <f aca="false">+$D124*I57</f>
        <v>51508.2760428831</v>
      </c>
      <c r="J124" s="9" t="n">
        <f aca="false">+$D124*J57</f>
        <v>1264058.75868813</v>
      </c>
      <c r="K124" s="9" t="n">
        <f aca="false">+$D124*K57</f>
        <v>680677.963072568</v>
      </c>
      <c r="L124" s="9" t="n">
        <f aca="false">+$D124*L57</f>
        <v>6812.96716645346</v>
      </c>
      <c r="M124" s="9" t="n">
        <f aca="false">+$D124*M57</f>
        <v>515104.795452577</v>
      </c>
      <c r="N124" s="9" t="n">
        <f aca="false">+$D124*N57</f>
        <v>2765.12907386691</v>
      </c>
      <c r="O124" s="9" t="n">
        <f aca="false">+$D124*O57</f>
        <v>96660.3311622629</v>
      </c>
      <c r="P124" s="9" t="n">
        <f aca="false">+$D124*P57</f>
        <v>38489.9858688893</v>
      </c>
      <c r="Q124" s="9" t="n">
        <f aca="false">+$D124*Q57</f>
        <v>782608.826698462</v>
      </c>
      <c r="R124" s="9" t="n">
        <f aca="false">+$D124*R57</f>
        <v>356344.564143029</v>
      </c>
      <c r="S124" s="9" t="n">
        <f aca="false">+$D124*S57</f>
        <v>123060.945997244</v>
      </c>
      <c r="T124" s="9" t="n">
        <f aca="false">+$D124*T57</f>
        <v>27169.8083233568</v>
      </c>
      <c r="U124" s="9" t="n">
        <f aca="false">SUM(E124:T124)</f>
        <v>5613633</v>
      </c>
      <c r="V124" s="9"/>
      <c r="W124" s="9" t="n">
        <v>5613633</v>
      </c>
      <c r="X124" s="73" t="n">
        <f aca="false">+W124-U124</f>
        <v>0</v>
      </c>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row>
    <row r="125" customFormat="false" ht="12.75" hidden="false" customHeight="false" outlineLevel="0" collapsed="false">
      <c r="C125" s="21" t="s">
        <v>82</v>
      </c>
      <c r="D125" s="9" t="n">
        <v>3125175</v>
      </c>
      <c r="E125" s="9" t="n">
        <f aca="false">+$D125*E57</f>
        <v>238301.727192932</v>
      </c>
      <c r="F125" s="9" t="n">
        <f aca="false">+$D125*F57</f>
        <v>0</v>
      </c>
      <c r="G125" s="9" t="n">
        <f aca="false">+$D125*G57</f>
        <v>12253.544582581</v>
      </c>
      <c r="H125" s="9" t="n">
        <f aca="false">+$D125*H57</f>
        <v>678246.137371306</v>
      </c>
      <c r="I125" s="9" t="n">
        <f aca="false">+$D125*I57</f>
        <v>28675.2583544947</v>
      </c>
      <c r="J125" s="9" t="n">
        <f aca="false">+$D125*J57</f>
        <v>703716.262032657</v>
      </c>
      <c r="K125" s="9" t="n">
        <f aca="false">+$D125*K57</f>
        <v>378941.365287918</v>
      </c>
      <c r="L125" s="9" t="n">
        <f aca="false">+$D125*L57</f>
        <v>3792.85832622496</v>
      </c>
      <c r="M125" s="9" t="n">
        <f aca="false">+$D125*M57</f>
        <v>286764.850699806</v>
      </c>
      <c r="N125" s="9" t="n">
        <f aca="false">+$D125*N57</f>
        <v>1539.37962339576</v>
      </c>
      <c r="O125" s="9" t="n">
        <f aca="false">+$D125*O57</f>
        <v>53811.9343462647</v>
      </c>
      <c r="P125" s="9" t="n">
        <f aca="false">+$D125*P57</f>
        <v>21427.8242962812</v>
      </c>
      <c r="Q125" s="9" t="n">
        <f aca="false">+$D125*Q57</f>
        <v>435687.466561737</v>
      </c>
      <c r="R125" s="9" t="n">
        <f aca="false">+$D125*R57</f>
        <v>198381.177260019</v>
      </c>
      <c r="S125" s="9" t="n">
        <f aca="false">+$D125*S57</f>
        <v>68509.4647097407</v>
      </c>
      <c r="T125" s="9" t="n">
        <f aca="false">+$D125*T57</f>
        <v>15125.7493546419</v>
      </c>
      <c r="U125" s="9" t="n">
        <f aca="false">SUM(E125:T125)</f>
        <v>3125175</v>
      </c>
      <c r="V125" s="9"/>
      <c r="W125" s="9" t="n">
        <v>3125175</v>
      </c>
      <c r="X125" s="73" t="n">
        <f aca="false">+W125-U125</f>
        <v>0</v>
      </c>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row>
    <row r="126" customFormat="false" ht="12.75" hidden="false" customHeight="false" outlineLevel="0" collapsed="false">
      <c r="C126" s="21"/>
    </row>
    <row r="127" customFormat="false" ht="13.5" hidden="false" customHeight="false" outlineLevel="0" collapsed="false">
      <c r="C127" s="21" t="s">
        <v>202</v>
      </c>
      <c r="D127" s="76" t="n">
        <f aca="false">+D122+D124+D125</f>
        <v>54833734</v>
      </c>
      <c r="E127" s="76" t="n">
        <f aca="false">+E122+E124+E125</f>
        <v>3398032.20196481</v>
      </c>
      <c r="F127" s="77" t="n">
        <f aca="false">+F122+F124+F125</f>
        <v>0</v>
      </c>
      <c r="G127" s="77" t="n">
        <f aca="false">+G122+G124+G125</f>
        <v>174727.810705757</v>
      </c>
      <c r="H127" s="76" t="n">
        <f aca="false">+H122+H124+H125</f>
        <v>9671361.77649283</v>
      </c>
      <c r="I127" s="76" t="n">
        <f aca="false">+I122+I124+I125</f>
        <v>408891.082897378</v>
      </c>
      <c r="J127" s="76" t="n">
        <f aca="false">+J122+J124+J125</f>
        <v>10034549.6761645</v>
      </c>
      <c r="K127" s="76" t="n">
        <f aca="false">+K122+K124+K125</f>
        <v>5403464.66252154</v>
      </c>
      <c r="L127" s="76" t="n">
        <f aca="false">+L122+L124+L125</f>
        <v>54083.7654926784</v>
      </c>
      <c r="M127" s="76" t="n">
        <f aca="false">+M122+M124+M125</f>
        <v>4089085.75085844</v>
      </c>
      <c r="N127" s="76" t="n">
        <f aca="false">+N122+N124+N125</f>
        <v>21950.5816972627</v>
      </c>
      <c r="O127" s="76" t="n">
        <f aca="false">+O122+O124+O125</f>
        <v>767324.215030058</v>
      </c>
      <c r="P127" s="76" t="n">
        <f aca="false">+P122+P124+P125</f>
        <v>305547.248165171</v>
      </c>
      <c r="Q127" s="76" t="n">
        <f aca="false">+Q122+Q124+Q125</f>
        <v>6212628.24574761</v>
      </c>
      <c r="R127" s="76" t="n">
        <f aca="false">+R122+R124+R125</f>
        <v>2828790.359742</v>
      </c>
      <c r="S127" s="76" t="n">
        <f aca="false">+S122+S124+S125</f>
        <v>976901.720206984</v>
      </c>
      <c r="T127" s="76" t="n">
        <f aca="false">+T122+T124+T125</f>
        <v>215683.637677999</v>
      </c>
      <c r="U127" s="76" t="n">
        <f aca="false">+U122+U124+U125</f>
        <v>44563022.735365</v>
      </c>
      <c r="W127" s="0" t="n">
        <v>44563023</v>
      </c>
      <c r="X127" s="73" t="n">
        <f aca="false">+W127-U127</f>
        <v>0.264635004103184</v>
      </c>
    </row>
    <row r="128" customFormat="false" ht="13.5" hidden="false" customHeight="false" outlineLevel="0" collapsed="false"/>
  </sheetData>
  <printOptions headings="false" gridLines="false" gridLinesSet="true" horizontalCentered="false" verticalCentered="false"/>
  <pageMargins left="0.747916666666667" right="0.5"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D1"/>
    </sheetView>
  </sheetViews>
  <sheetFormatPr defaultColWidth="9.13671875" defaultRowHeight="12.75" customHeight="true" zeroHeight="false" outlineLevelRow="0" outlineLevelCol="0"/>
  <cols>
    <col collapsed="false" customWidth="true" hidden="false" outlineLevel="0" max="1" min="1" style="78" width="2.28"/>
    <col collapsed="false" customWidth="false" hidden="false" outlineLevel="0" max="2" min="2" style="78" width="9.14"/>
    <col collapsed="false" customWidth="true" hidden="false" outlineLevel="0" max="3" min="3" style="78" width="38.99"/>
    <col collapsed="false" customWidth="true" hidden="false" outlineLevel="0" max="4" min="4" style="79" width="15.85"/>
    <col collapsed="false" customWidth="true" hidden="false" outlineLevel="0" max="5" min="5" style="79" width="14.28"/>
    <col collapsed="false" customWidth="false" hidden="false" outlineLevel="0" max="6" min="6" style="78" width="9.14"/>
    <col collapsed="false" customWidth="true" hidden="false" outlineLevel="0" max="7" min="7" style="78" width="11.13"/>
    <col collapsed="false" customWidth="false" hidden="false" outlineLevel="0" max="257" min="8" style="78" width="9.14"/>
  </cols>
  <sheetData>
    <row r="1" customFormat="false" ht="12.75" hidden="false" customHeight="false" outlineLevel="0" collapsed="false">
      <c r="A1" s="80" t="s">
        <v>203</v>
      </c>
      <c r="B1" s="80"/>
      <c r="C1" s="80"/>
      <c r="D1" s="80"/>
    </row>
    <row r="2" customFormat="false" ht="12.75" hidden="false" customHeight="false" outlineLevel="0" collapsed="false">
      <c r="A2" s="80" t="s">
        <v>204</v>
      </c>
      <c r="B2" s="80"/>
      <c r="C2" s="80"/>
      <c r="D2" s="80"/>
    </row>
    <row r="3" customFormat="false" ht="24.75" hidden="false" customHeight="false" outlineLevel="0" collapsed="false">
      <c r="B3" s="81"/>
      <c r="D3" s="3"/>
      <c r="E3" s="4"/>
    </row>
    <row r="4" customFormat="false" ht="12.75" hidden="false" customHeight="false" outlineLevel="0" collapsed="false">
      <c r="D4" s="82"/>
    </row>
    <row r="5" customFormat="false" ht="13.5" hidden="false" customHeight="false" outlineLevel="0" collapsed="false">
      <c r="D5" s="83" t="s">
        <v>205</v>
      </c>
    </row>
    <row r="6" customFormat="false" ht="12.75" hidden="false" customHeight="false" outlineLevel="0" collapsed="false">
      <c r="B6" s="84" t="s">
        <v>206</v>
      </c>
      <c r="C6" s="85"/>
    </row>
    <row r="7" customFormat="false" ht="12.75" hidden="false" customHeight="false" outlineLevel="0" collapsed="false">
      <c r="B7" s="86" t="s">
        <v>207</v>
      </c>
      <c r="D7" s="79" t="n">
        <v>2393660</v>
      </c>
    </row>
    <row r="9" customFormat="false" ht="12.75" hidden="false" customHeight="true" outlineLevel="0" collapsed="false">
      <c r="B9" s="86" t="s">
        <v>208</v>
      </c>
      <c r="D9" s="87" t="n">
        <v>6696394.70511683</v>
      </c>
    </row>
    <row r="10" customFormat="false" ht="12.75" hidden="false" customHeight="true" outlineLevel="0" collapsed="false"/>
    <row r="11" customFormat="false" ht="12.75" hidden="false" customHeight="false" outlineLevel="0" collapsed="false">
      <c r="A11" s="86"/>
      <c r="B11" s="88" t="s">
        <v>209</v>
      </c>
      <c r="C11" s="88"/>
      <c r="D11" s="89" t="n">
        <v>9090054.70511683</v>
      </c>
      <c r="E11" s="90"/>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c r="IW11" s="86"/>
    </row>
    <row r="12" customFormat="false" ht="12.75" hidden="false" customHeight="false" outlineLevel="0" collapsed="false">
      <c r="F12" s="0"/>
      <c r="G12" s="0"/>
      <c r="H12" s="0"/>
      <c r="I12" s="0"/>
      <c r="J12" s="0"/>
      <c r="K12" s="0"/>
    </row>
    <row r="13" customFormat="false" ht="12.75" hidden="false" customHeight="false" outlineLevel="0" collapsed="false">
      <c r="B13" s="84" t="s">
        <v>203</v>
      </c>
      <c r="C13" s="85"/>
      <c r="F13" s="0"/>
      <c r="G13" s="0"/>
      <c r="H13" s="0"/>
      <c r="I13" s="0"/>
      <c r="J13" s="0"/>
      <c r="K13" s="0"/>
    </row>
    <row r="14" customFormat="false" ht="12.75" hidden="false" customHeight="false" outlineLevel="0" collapsed="false">
      <c r="B14" s="91" t="s">
        <v>210</v>
      </c>
      <c r="D14" s="79" t="n">
        <v>6764128.44720497</v>
      </c>
      <c r="F14" s="0"/>
      <c r="G14" s="0"/>
      <c r="H14" s="0"/>
      <c r="I14" s="0"/>
      <c r="J14" s="0"/>
      <c r="K14" s="0"/>
    </row>
    <row r="15" customFormat="false" ht="12.75" hidden="false" customHeight="false" outlineLevel="0" collapsed="false">
      <c r="B15" s="91" t="s">
        <v>211</v>
      </c>
      <c r="D15" s="92" t="n">
        <v>3188319.77698906</v>
      </c>
      <c r="F15" s="0"/>
      <c r="G15" s="0"/>
      <c r="H15" s="0"/>
      <c r="I15" s="0"/>
      <c r="J15" s="0"/>
      <c r="K15" s="0"/>
    </row>
    <row r="16" customFormat="false" ht="12.75" hidden="false" customHeight="false" outlineLevel="0" collapsed="false">
      <c r="B16" s="91"/>
      <c r="D16" s="92"/>
      <c r="F16" s="0"/>
      <c r="G16" s="0"/>
      <c r="H16" s="0"/>
      <c r="I16" s="0"/>
      <c r="J16" s="0"/>
      <c r="K16" s="0"/>
    </row>
    <row r="17" customFormat="false" ht="12.75" hidden="false" customHeight="false" outlineLevel="0" collapsed="false">
      <c r="A17" s="85"/>
      <c r="B17" s="84"/>
      <c r="C17" s="85"/>
      <c r="D17" s="93"/>
      <c r="E17" s="92"/>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row>
    <row r="18" customFormat="false" ht="12.75" hidden="false" customHeight="false" outlineLevel="0" collapsed="false">
      <c r="A18" s="85"/>
      <c r="B18" s="84" t="s">
        <v>212</v>
      </c>
      <c r="C18" s="85"/>
      <c r="D18" s="89" t="n">
        <v>19042502.9293109</v>
      </c>
      <c r="E18" s="92"/>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row>
    <row r="19" customFormat="false" ht="12.75" hidden="false" customHeight="false" outlineLevel="0" collapsed="false">
      <c r="B19" s="86"/>
      <c r="D19" s="94"/>
    </row>
    <row r="20" customFormat="false" ht="12.75" hidden="false" customHeight="false" outlineLevel="0" collapsed="false">
      <c r="C20" s="91" t="s">
        <v>213</v>
      </c>
      <c r="D20" s="79" t="n">
        <v>2439514.93640935</v>
      </c>
    </row>
    <row r="21" customFormat="false" ht="12.75" hidden="false" customHeight="false" outlineLevel="0" collapsed="false">
      <c r="C21" s="91"/>
    </row>
    <row r="22" customFormat="false" ht="13.5" hidden="false" customHeight="false" outlineLevel="0" collapsed="false">
      <c r="A22" s="86"/>
      <c r="B22" s="86"/>
      <c r="C22" s="86"/>
      <c r="D22" s="95" t="n">
        <v>21482017.8657202</v>
      </c>
      <c r="E22" s="90"/>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c r="IW22" s="86"/>
    </row>
    <row r="23" customFormat="false" ht="14.25" hidden="false" customHeight="false" outlineLevel="0" collapsed="false">
      <c r="A23" s="86"/>
      <c r="B23" s="86"/>
      <c r="C23" s="86"/>
      <c r="D23" s="94"/>
      <c r="E23" s="90"/>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c r="IB23" s="86"/>
      <c r="IC23" s="86"/>
      <c r="ID23" s="86"/>
      <c r="IE23" s="86"/>
      <c r="IF23" s="86"/>
      <c r="IG23" s="86"/>
      <c r="IH23" s="86"/>
      <c r="II23" s="86"/>
      <c r="IJ23" s="86"/>
      <c r="IK23" s="86"/>
      <c r="IL23" s="86"/>
      <c r="IM23" s="86"/>
      <c r="IN23" s="86"/>
      <c r="IO23" s="86"/>
      <c r="IP23" s="86"/>
      <c r="IQ23" s="86"/>
      <c r="IR23" s="86"/>
      <c r="IS23" s="86"/>
      <c r="IT23" s="86"/>
      <c r="IU23" s="86"/>
      <c r="IV23" s="86"/>
      <c r="IW23" s="86"/>
    </row>
    <row r="24" customFormat="false" ht="13.5" hidden="false" customHeight="false" outlineLevel="0" collapsed="false">
      <c r="C24" s="96" t="s">
        <v>103</v>
      </c>
      <c r="D24" s="97" t="n">
        <v>1476397.3752</v>
      </c>
      <c r="E24" s="68" t="s">
        <v>214</v>
      </c>
    </row>
    <row r="25" customFormat="false" ht="12.75" hidden="false" customHeight="false" outlineLevel="0" collapsed="false">
      <c r="C25" s="91" t="s">
        <v>205</v>
      </c>
      <c r="D25" s="79" t="n">
        <f aca="false">D22-D24</f>
        <v>20005620.4905202</v>
      </c>
    </row>
    <row r="26" customFormat="false" ht="13.5" hidden="false" customHeight="false" outlineLevel="0" collapsed="false">
      <c r="D26" s="95" t="n">
        <f aca="false">SUM(D24:D25)</f>
        <v>21482017.8657202</v>
      </c>
    </row>
    <row r="27" customFormat="false" ht="13.5" hidden="false" customHeight="false" outlineLevel="0" collapsed="false"/>
  </sheetData>
  <mergeCells count="2">
    <mergeCell ref="A1:D1"/>
    <mergeCell ref="A2:D2"/>
  </mergeCells>
  <printOptions headings="false" gridLines="false" gridLinesSet="true" horizontalCentered="false" verticalCentered="false"/>
  <pageMargins left="0.747916666666667" right="0.747916666666667"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28"/>
    <col collapsed="false" customWidth="true" hidden="false" outlineLevel="0" max="2" min="2" style="0" width="12.85"/>
    <col collapsed="false" customWidth="true" hidden="false" outlineLevel="0" max="4" min="4" style="0" width="10.13"/>
  </cols>
  <sheetData>
    <row r="1" customFormat="false" ht="15.75" hidden="false" customHeight="false" outlineLevel="0" collapsed="false">
      <c r="A1" s="45" t="s">
        <v>40</v>
      </c>
      <c r="D1" s="3"/>
      <c r="E1" s="4"/>
    </row>
    <row r="2" customFormat="false" ht="12.75" hidden="false" customHeight="false" outlineLevel="0" collapsed="false">
      <c r="A2" s="21" t="s">
        <v>17</v>
      </c>
    </row>
    <row r="7" customFormat="false" ht="12.75" hidden="false" customHeight="false" outlineLevel="0" collapsed="false">
      <c r="A7" s="0" t="s">
        <v>215</v>
      </c>
      <c r="B7" s="9" t="n">
        <f aca="false">'IT Detail'!H54</f>
        <v>2614761.07230428</v>
      </c>
    </row>
    <row r="9" customFormat="false" ht="13.5" hidden="false" customHeight="false" outlineLevel="0" collapsed="false">
      <c r="A9" s="98" t="s">
        <v>11</v>
      </c>
      <c r="B9" s="99" t="n">
        <f aca="false">SUM(B7)</f>
        <v>2614761.07230428</v>
      </c>
    </row>
    <row r="10" customFormat="false" ht="13.5" hidden="false" customHeight="false" outlineLevel="0" collapsed="false"/>
    <row r="11" customFormat="false" ht="12.75" hidden="false" customHeight="false" outlineLevel="0" collapsed="false">
      <c r="A11" s="0" t="s">
        <v>216</v>
      </c>
      <c r="B11" s="100"/>
    </row>
    <row r="17" customFormat="false" ht="12.75" hidden="false" customHeight="false" outlineLevel="0" collapsed="false">
      <c r="A17" s="44"/>
      <c r="B17" s="44"/>
      <c r="C17" s="44"/>
      <c r="D17" s="44"/>
    </row>
  </sheetData>
  <printOptions headings="false" gridLines="false" gridLinesSet="true" horizontalCentered="false" verticalCentered="false"/>
  <pageMargins left="0.747916666666667" right="0.747916666666667" top="0.75" bottom="0.5" header="0.511811023622047" footer="0"/>
  <pageSetup paperSize="1" scale="100" fitToWidth="1" fitToHeight="1" pageOrder="downThenOver" orientation="portrait" blackAndWhite="false" draft="false" cellComments="none" horizontalDpi="300" verticalDpi="300" copies="1"/>
  <headerFooter differentFirst="false" differentOddEven="false">
    <oddHeader/>
    <oddFooter>&amp;L&amp;8&amp;F, &amp;A&amp;R&amp;8&amp;D   &amp;T</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2000-11-29T20:05:14Z</dcterms:created>
  <dc:creator>Janice Marie Christensen</dc:creator>
  <dc:description/>
  <dc:language>en-US</dc:language>
  <cp:lastModifiedBy>L Guilliams</cp:lastModifiedBy>
  <cp:lastPrinted>2001-10-30T19:36:22Z</cp:lastPrinted>
  <dcterms:modified xsi:type="dcterms:W3CDTF">2001-10-30T19:39:55Z</dcterms:modified>
  <cp:revision>0</cp:revision>
  <dc:subject/>
  <dc:title/>
</cp:coreProperties>
</file>