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ExpComp" sheetId="1" state="hidden" r:id="rId3"/>
    <sheet name="2001 Headcount" sheetId="2" state="hidden" r:id="rId4"/>
    <sheet name="Cost rates" sheetId="3" state="hidden" r:id="rId5"/>
    <sheet name="Assumptions" sheetId="4" state="hidden" r:id="rId6"/>
    <sheet name="Detail Breakdown" sheetId="5" state="visible" r:id="rId7"/>
    <sheet name="Headcount Assumptions" sheetId="6" state="visible" r:id="rId8"/>
    <sheet name="Assumptions (2)" sheetId="7" state="visible" r:id="rId9"/>
    <sheet name="EPSC" sheetId="8" state="visible" r:id="rId10"/>
    <sheet name="Income Statement" sheetId="9" state="visible" r:id="rId11"/>
    <sheet name="Spec Pay" sheetId="10" state="hidden" r:id="rId12"/>
    <sheet name="Cap HC Template" sheetId="11" state="hidden" r:id="rId13"/>
    <sheet name="HC Load" sheetId="12" state="hidden" r:id="rId14"/>
  </sheets>
  <externalReferences>
    <externalReference r:id="rId15"/>
    <externalReference r:id="rId16"/>
    <externalReference r:id="rId17"/>
    <externalReference r:id="rId18"/>
  </externalReferences>
  <definedNames>
    <definedName function="false" hidden="false" localSheetId="1" name="_xlnm.Print_Area" vbProcedure="false">'2001 Headcount'!$A$1:$R$22</definedName>
    <definedName function="false" hidden="false" localSheetId="3" name="_xlnm.Print_Area" vbProcedure="false">Assumptions!$A$1:$U$134</definedName>
    <definedName function="false" hidden="false" localSheetId="3" name="_xlnm.Print_Titles" vbProcedure="false">Assumptions!$1:$8</definedName>
    <definedName function="false" hidden="false" localSheetId="10" name="_xlnm.Print_Area" vbProcedure="false">'Cap HC Template'!$A$1:$O$35</definedName>
    <definedName function="false" hidden="false" localSheetId="2" name="_xlnm.Print_Area" vbProcedure="false">'Cost rates'!$A$1:$J$89</definedName>
    <definedName function="false" hidden="false" localSheetId="11" name="_xlnm.Print_Area" vbProcedure="false">'HC Load'!$A$1:$O$24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8" name="SAPFuncF4Help" vbProcedure="false">(#NAME?)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5</xdr:col>
                <xdr:colOff>3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Fees &amp; Permits, Materials &amp; Supplies, non-stock,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74</xdr:row>
                <xdr:rowOff>7</xdr:rowOff>
              </xdr:from>
              <xdr:to>
                <xdr:col>5</xdr:col>
                <xdr:colOff>36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38</xdr:row>
                <xdr:rowOff>7</xdr:rowOff>
              </xdr:from>
              <xdr:to>
                <xdr:col>20</xdr:col>
                <xdr:colOff>4</xdr:colOff>
                <xdr:row>40</xdr:row>
                <xdr:rowOff>2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41</xdr:row>
                <xdr:rowOff>7</xdr:rowOff>
              </xdr:from>
              <xdr:to>
                <xdr:col>20</xdr:col>
                <xdr:colOff>4</xdr:colOff>
                <xdr:row>43</xdr:row>
                <xdr:rowOff>8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44</xdr:row>
                <xdr:rowOff>7</xdr:rowOff>
              </xdr:from>
              <xdr:to>
                <xdr:col>20</xdr:col>
                <xdr:colOff>4</xdr:colOff>
                <xdr:row>46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$200,000 MD
$  30,000 Admin
------------
$230,000 annually
assume 4.5% merit increase as of February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0</xdr:colOff>
                <xdr:row>8</xdr:row>
                <xdr:rowOff>7</xdr:rowOff>
              </xdr:from>
              <xdr:to>
                <xdr:col>9</xdr:col>
                <xdr:colOff>38</xdr:colOff>
                <xdr:row>14</xdr:row>
                <xdr:rowOff>8</xdr:rowOff>
              </xdr:to>
            </anchor>
          </commentPr>
        </mc:Choice>
        <mc:Fallback/>
      </mc:AlternateContent>
    </comment>
    <comment ref="H10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$233,333 Director - 2
$105,000 Manager - 1
------------
$338,333 annually
assume 4.5% merit increase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8</xdr:row>
                <xdr:rowOff>7</xdr:rowOff>
              </xdr:from>
              <xdr:to>
                <xdr:col>11</xdr:col>
                <xdr:colOff>51</xdr:colOff>
                <xdr:row>15</xdr:row>
                <xdr:rowOff>13</xdr:rowOff>
              </xdr:to>
            </anchor>
          </commentPr>
        </mc:Choice>
        <mc:Fallback/>
      </mc:AlternateContent>
    </commen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$125,000 Sr. Director - 1
$110,000 Director - 1
-----------
$235,000 annually
assume 4.5% merit increase as of February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8</xdr:row>
                <xdr:rowOff>7</xdr:rowOff>
              </xdr:from>
              <xdr:to>
                <xdr:col>13</xdr:col>
                <xdr:colOff>62</xdr:colOff>
                <xdr:row>15</xdr:row>
                <xdr:rowOff>15</xdr:rowOff>
              </xdr:to>
            </anchor>
          </commentPr>
        </mc:Choice>
        <mc:Fallback/>
      </mc:AlternateContent>
    </comment>
    <comment ref="J50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Janet Wallis Consulting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48</xdr:row>
                <xdr:rowOff>7</xdr:rowOff>
              </xdr:from>
              <xdr:to>
                <xdr:col>13</xdr:col>
                <xdr:colOff>14</xdr:colOff>
                <xdr:row>52</xdr:row>
                <xdr:rowOff>12</xdr:rowOff>
              </xdr:to>
            </anchor>
          </commentPr>
        </mc:Choice>
        <mc:Fallback/>
      </mc:AlternateContent>
    </comment>
    <comment ref="L10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$105,000 Director - 1
-----------
$105,000
assume 4.5% merit increase as of February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</xdr:colOff>
                <xdr:row>8</xdr:row>
                <xdr:rowOff>7</xdr:rowOff>
              </xdr:from>
              <xdr:to>
                <xdr:col>14</xdr:col>
                <xdr:colOff>53</xdr:colOff>
                <xdr:row>16</xdr:row>
                <xdr:rowOff>5</xdr:rowOff>
              </xdr:to>
            </anchor>
          </commentPr>
        </mc:Choice>
        <mc:Fallback/>
      </mc:AlternateContent>
    </comment>
    <comment ref="P10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$135,000 Sr. Dir. - 1
$100,000 Dir - 1
$100,000 Specialist - 2
$ 42,000 Admin - 1
-----------
$377,000
assume 4.5% merit increase as of February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83</xdr:colOff>
                <xdr:row>8</xdr:row>
                <xdr:rowOff>7</xdr:rowOff>
              </xdr:from>
              <xdr:to>
                <xdr:col>17</xdr:col>
                <xdr:colOff>46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<sst xmlns="http://schemas.openxmlformats.org/spreadsheetml/2006/main" count="703" uniqueCount="519">
  <si>
    <t xml:space="preserve">Comparative Analysis</t>
  </si>
  <si>
    <t xml:space="preserve">1999 vs 2000 Plan</t>
  </si>
  <si>
    <t xml:space="preserve">Dietrich</t>
  </si>
  <si>
    <t xml:space="preserve">East Origination</t>
  </si>
  <si>
    <t xml:space="preserve">1999 Plan</t>
  </si>
  <si>
    <t xml:space="preserve">1999 Estimate</t>
  </si>
  <si>
    <t xml:space="preserve">2000 Plan</t>
  </si>
  <si>
    <t xml:space="preserve">RC 0635</t>
  </si>
  <si>
    <t xml:space="preserve">RC 2630</t>
  </si>
  <si>
    <t xml:space="preserve">RC 2744</t>
  </si>
  <si>
    <t xml:space="preserve">Total East</t>
  </si>
  <si>
    <t xml:space="preserve">Gross Margin</t>
  </si>
  <si>
    <t xml:space="preserve">Capital Charge</t>
  </si>
  <si>
    <t xml:space="preserve">Margin Net of Capital Charge</t>
  </si>
  <si>
    <t xml:space="preserve">Direct Expense</t>
  </si>
  <si>
    <t xml:space="preserve">Development Costs</t>
  </si>
  <si>
    <t xml:space="preserve">Total Direct Expenses</t>
  </si>
  <si>
    <t xml:space="preserve">Net Margin</t>
  </si>
  <si>
    <t xml:space="preserve">Allocated Expense</t>
  </si>
  <si>
    <t xml:space="preserve">EBIT</t>
  </si>
  <si>
    <t xml:space="preserve">Headcount</t>
  </si>
  <si>
    <t xml:space="preserve">Commercial</t>
  </si>
  <si>
    <t xml:space="preserve">Support</t>
  </si>
  <si>
    <t xml:space="preserve">* Estimates for '99consists of 7 months actuals/5 months plan with the exception of Direct</t>
  </si>
  <si>
    <t xml:space="preserve">Expenses which consists of 7 months actuals and 5 months average (based on the 7 months</t>
  </si>
  <si>
    <t xml:space="preserve">actuals).</t>
  </si>
  <si>
    <t xml:space="preserve">Enron North America</t>
  </si>
  <si>
    <t xml:space="preserve">Monthly  Headcount</t>
  </si>
  <si>
    <t xml:space="preserve">As of July 31, 2001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</si>
  <si>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</si>
  <si>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</si>
  <si>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</si>
  <si>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</si>
  <si>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</si>
  <si>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</si>
  <si>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</si>
  <si>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</si>
  <si>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</si>
  <si>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</si>
  <si>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</si>
  <si>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</si>
  <si>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</si>
  <si>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</si>
  <si>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</si>
  <si>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</si>
  <si>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</si>
  <si>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</si>
  <si>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</si>
  <si>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</si>
  <si>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</si>
  <si>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</si>
  <si>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  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</si>
  <si>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</si>
  <si>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</si>
  <si>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</si>
  <si>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</si>
  <si>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</si>
  <si>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</si>
  <si>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</si>
  <si>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</si>
  <si>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</si>
  <si>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</si>
  <si>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</si>
  <si>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</si>
  <si>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</si>
  <si>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</si>
  <si>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</si>
  <si>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ENRON NORTH AMERICA</t>
  </si>
  <si>
    <t xml:space="preserve">Team Name</t>
  </si>
  <si>
    <t xml:space="preserve">G &amp; A Expense Worksheet</t>
  </si>
  <si>
    <t xml:space="preserve">2002 Plan</t>
  </si>
  <si>
    <t xml:space="preserve">CC Name:  </t>
  </si>
  <si>
    <t xml:space="preserve">CC #:  </t>
  </si>
  <si>
    <t xml:space="preserve">Monthly</t>
  </si>
  <si>
    <t xml:space="preserve">Run rate </t>
  </si>
  <si>
    <t xml:space="preserve">Run rate</t>
  </si>
  <si>
    <t xml:space="preserve">per Avg.</t>
  </si>
  <si>
    <t xml:space="preserve">per Avg</t>
  </si>
  <si>
    <t xml:space="preserve">YTD Actuals</t>
  </si>
  <si>
    <t xml:space="preserve">Comm Emp.</t>
  </si>
  <si>
    <t xml:space="preserve">Total Emp.</t>
  </si>
  <si>
    <t xml:space="preserve">Comments</t>
  </si>
  <si>
    <t xml:space="preserve">Employee Expenses:</t>
  </si>
  <si>
    <t xml:space="preserve">Tuition Reimbursement</t>
  </si>
  <si>
    <t xml:space="preserve">Other Employee Expenses</t>
  </si>
  <si>
    <t xml:space="preserve">Overtime/Working Meals</t>
  </si>
  <si>
    <t xml:space="preserve">Employee Membership and Dues</t>
  </si>
  <si>
    <t xml:space="preserve">Communications Expense</t>
  </si>
  <si>
    <t xml:space="preserve">Conferences &amp; Training</t>
  </si>
  <si>
    <t xml:space="preserve">Club Dues</t>
  </si>
  <si>
    <t xml:space="preserve">Employee Entertainment</t>
  </si>
  <si>
    <t xml:space="preserve">  Total Employee Expenses:</t>
  </si>
  <si>
    <t xml:space="preserve">Travel &amp; Entertainment:</t>
  </si>
  <si>
    <t xml:space="preserve">Travel - Air</t>
  </si>
  <si>
    <t xml:space="preserve">Travel - Lodging</t>
  </si>
  <si>
    <t xml:space="preserve">Travel - Meals</t>
  </si>
  <si>
    <t xml:space="preserve">Travel - Other</t>
  </si>
  <si>
    <t xml:space="preserve">Client Entertainment</t>
  </si>
  <si>
    <t xml:space="preserve">Customer Meetings</t>
  </si>
  <si>
    <t xml:space="preserve">  Total Travel &amp; Entertainment</t>
  </si>
  <si>
    <t xml:space="preserve">Recruiting &amp; Relocation:</t>
  </si>
  <si>
    <t xml:space="preserve">Recruiting</t>
  </si>
  <si>
    <t xml:space="preserve">Relocation Expenses</t>
  </si>
  <si>
    <t xml:space="preserve">  Total Recruiting &amp; Relocation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</si>
  <si>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</si>
  <si>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</si>
  <si>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</si>
  <si>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</si>
  <si>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</si>
  <si>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</si>
  <si>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</si>
  <si>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</si>
  <si>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</si>
  <si>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</si>
  <si>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</si>
  <si>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Expense: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</si>
  <si>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</si>
  <si>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</si>
  <si>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</si>
  <si>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</t>
  </si>
  <si>
    <t xml:space="preserve">Advertising &amp; Promotions:</t>
  </si>
  <si>
    <t xml:space="preserve">Advertising &amp; Promotions</t>
  </si>
  <si>
    <t xml:space="preserve">  Total Advertising &amp; Promotions</t>
  </si>
  <si>
    <t xml:space="preserve">Technology:</t>
  </si>
  <si>
    <t xml:space="preserve">Technology</t>
  </si>
  <si>
    <t xml:space="preserve">  Total Technology</t>
  </si>
  <si>
    <t xml:space="preserve">Transportation:</t>
  </si>
  <si>
    <t xml:space="preserve">Transportation</t>
  </si>
  <si>
    <t xml:space="preserve">Total Transportation</t>
  </si>
  <si>
    <t xml:space="preserve">Corporate IT:</t>
  </si>
  <si>
    <t xml:space="preserve">Corporate IT (EIS)</t>
  </si>
  <si>
    <t xml:space="preserve">  Total Corporate IT</t>
  </si>
  <si>
    <t xml:space="preserve">Corporate Rent:</t>
  </si>
  <si>
    <t xml:space="preserve">Corporate Rent (EPSC)</t>
  </si>
  <si>
    <t xml:space="preserve">  Total Corporate Rent</t>
  </si>
  <si>
    <t xml:space="preserve">Other Expenses:</t>
  </si>
  <si>
    <t xml:space="preserve">Company Membership &amp; Dues</t>
  </si>
  <si>
    <t xml:space="preserve">Other Expenses</t>
  </si>
  <si>
    <t xml:space="preserve">Billable Expense Clearing</t>
  </si>
  <si>
    <t xml:space="preserve">Total Other Expenses</t>
  </si>
  <si>
    <t xml:space="preserve">Rent (3rd Party)</t>
  </si>
  <si>
    <t xml:space="preserve">Rent - Office, Warehouse and Tower</t>
  </si>
  <si>
    <t xml:space="preserve">Equipment Rental</t>
  </si>
  <si>
    <t xml:space="preserve">Total Rent (3rd Party)</t>
  </si>
  <si>
    <t xml:space="preserve">Taxes Other than Income</t>
  </si>
  <si>
    <t xml:space="preserve">Total Taxes Other than Income</t>
  </si>
  <si>
    <t xml:space="preserve">CC Name:  West Origination</t>
  </si>
  <si>
    <t xml:space="preserve">CC #:  107321</t>
  </si>
  <si>
    <t xml:space="preserve">AVERAGE</t>
  </si>
  <si>
    <t xml:space="preserve">2001</t>
  </si>
  <si>
    <t xml:space="preserve">MONTHLY</t>
  </si>
  <si>
    <t xml:space="preserve">TOTAL</t>
  </si>
  <si>
    <t xml:space="preserve">2002</t>
  </si>
  <si>
    <t xml:space="preserve">Estimated</t>
  </si>
  <si>
    <t xml:space="preserve">Planned </t>
  </si>
  <si>
    <t xml:space="preserve">JULY YTD</t>
  </si>
  <si>
    <t xml:space="preserve">FORECAST</t>
  </si>
  <si>
    <t xml:space="preserve">PLAN</t>
  </si>
  <si>
    <t xml:space="preserve">AMOUNT</t>
  </si>
  <si>
    <t xml:space="preserve">2000 *</t>
  </si>
  <si>
    <t xml:space="preserve">Variance</t>
  </si>
  <si>
    <t xml:space="preserve">2000</t>
  </si>
  <si>
    <t xml:space="preserve">Notations</t>
  </si>
  <si>
    <t xml:space="preserve">Staffing Summary:</t>
  </si>
  <si>
    <t xml:space="preserve">Title</t>
  </si>
  <si>
    <t xml:space="preserve">HC</t>
  </si>
  <si>
    <t xml:space="preserve">Avg. Sal</t>
  </si>
  <si>
    <t xml:space="preserve">  Executive</t>
  </si>
  <si>
    <t xml:space="preserve">  Dir</t>
  </si>
  <si>
    <t xml:space="preserve">  Mgr</t>
  </si>
  <si>
    <t xml:space="preserve">  Total Comm.</t>
  </si>
  <si>
    <t xml:space="preserve">Assoc.</t>
  </si>
  <si>
    <t xml:space="preserve">Anal.</t>
  </si>
  <si>
    <t xml:space="preserve">Sr. Specialist</t>
  </si>
  <si>
    <t xml:space="preserve">Specialist</t>
  </si>
  <si>
    <t xml:space="preserve">Technical</t>
  </si>
  <si>
    <t xml:space="preserve">Admin</t>
  </si>
  <si>
    <t xml:space="preserve">  Total Non-Comm.</t>
  </si>
  <si>
    <t xml:space="preserve">Total 2002 Salaries Pre Merit</t>
  </si>
  <si>
    <t xml:space="preserve">  Jan Salaries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</si>
  <si>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</si>
  <si>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</si>
  <si>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</si>
  <si>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</si>
  <si>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</si>
  <si>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</si>
  <si>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</si>
  <si>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</si>
  <si>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</si>
  <si>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</si>
  <si>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(i.e. Payout in June)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</si>
  <si>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</si>
  <si>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</si>
  <si>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</si>
  <si>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2002 Salaries &amp; Compensation</t>
  </si>
  <si>
    <t xml:space="preserve">Benefits (excludes contract labor):</t>
  </si>
  <si>
    <t xml:space="preserve">   Total Benefits</t>
  </si>
  <si>
    <t xml:space="preserve">To be updated using formulas provided to us in plan templates.</t>
  </si>
  <si>
    <t xml:space="preserve">Payroll Taxes (excludes contract labor):</t>
  </si>
  <si>
    <t xml:space="preserve">   Total 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</si>
  <si>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</si>
  <si>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</si>
  <si>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</si>
  <si>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Employee Entertainment (Group Functions, etc.)</t>
  </si>
  <si>
    <t xml:space="preserve">Communications Exp (Pager/Cellular Exp)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</si>
  <si>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</si>
  <si>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</si>
  <si>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</si>
  <si>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</si>
  <si>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</si>
  <si>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</si>
  <si>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</si>
  <si>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</si>
  <si>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</si>
  <si>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Total Travel &amp; Entertainment Expense</t>
  </si>
  <si>
    <t xml:space="preserve">Recruiting &amp; Relocations: (use rate per Avg Commercial employee)</t>
  </si>
  <si>
    <t xml:space="preserve">Recruiting Expenses</t>
  </si>
  <si>
    <t xml:space="preserve">   Total Recruiting &amp; Relocations</t>
  </si>
  <si>
    <t xml:space="preserve">Supplies &amp; Other Expenses: (use rate per Avg Total Employee)</t>
  </si>
  <si>
    <t xml:space="preserve">  Total Supplies &amp; Expenses</t>
  </si>
  <si>
    <t xml:space="preserve">Marketing: (use rate per Avg Commercial Employee)</t>
  </si>
  <si>
    <t xml:space="preserve">   Total Marketing Expenses</t>
  </si>
  <si>
    <t xml:space="preserve">Charitable Contributions:</t>
  </si>
  <si>
    <t xml:space="preserve">Donations &amp; Contrib </t>
  </si>
  <si>
    <t xml:space="preserve">Ask teams if they will be making any contributions.</t>
  </si>
  <si>
    <t xml:space="preserve">   Total Charitable Contributions</t>
  </si>
  <si>
    <t xml:space="preserve">Rents: (use current rental expense, increase by 5%)</t>
  </si>
  <si>
    <t xml:space="preserve">Rent - Office &amp; Warehouse</t>
  </si>
  <si>
    <t xml:space="preserve">Equipment Rental (fax, copier, etc.)</t>
  </si>
  <si>
    <t xml:space="preserve">  Total Rents</t>
  </si>
  <si>
    <t xml:space="preserve">Technology: (use rate per Avg Total Employee)</t>
  </si>
  <si>
    <t xml:space="preserve">Technology (Computers, Monitors, Palm Pilots, etc.)</t>
  </si>
  <si>
    <t xml:space="preserve">Total Technology</t>
  </si>
  <si>
    <t xml:space="preserve">Corporate IT (EIS charges)</t>
  </si>
  <si>
    <t xml:space="preserve">(Includes long distance, telephone services, etc)</t>
  </si>
  <si>
    <t xml:space="preserve">Corporate Rent (EPSC charges)</t>
  </si>
  <si>
    <t xml:space="preserve">(Includes graphics, concierge, parking , bus passes, mail service</t>
  </si>
  <si>
    <t xml:space="preserve">TAP svc fee, etc)</t>
  </si>
  <si>
    <t xml:space="preserve">Associate/Analyst (Use Flat Rates assigned)</t>
  </si>
  <si>
    <t xml:space="preserve">2 Associates - $12,000/month, 1 Analyst - $7,800/month</t>
  </si>
  <si>
    <t xml:space="preserve">Depreciation</t>
  </si>
  <si>
    <t xml:space="preserve">Amortization</t>
  </si>
  <si>
    <t xml:space="preserve">Total G &amp; A Expenses</t>
  </si>
  <si>
    <t xml:space="preserve">Texas Gas Origination</t>
  </si>
  <si>
    <t xml:space="preserve">Network/</t>
  </si>
  <si>
    <t xml:space="preserve">2002 Direct Expense Plan</t>
  </si>
  <si>
    <t xml:space="preserve">Redmond</t>
  </si>
  <si>
    <t xml:space="preserve">Supply</t>
  </si>
  <si>
    <t xml:space="preserve">Marketing</t>
  </si>
  <si>
    <t xml:space="preserve">Regulatory</t>
  </si>
  <si>
    <t xml:space="preserve">HPL Support</t>
  </si>
  <si>
    <t xml:space="preserve">xxxxxx</t>
  </si>
  <si>
    <t xml:space="preserve">TOTAL ORIG</t>
  </si>
  <si>
    <t xml:space="preserve">Description</t>
  </si>
  <si>
    <t xml:space="preserve">$</t>
  </si>
  <si>
    <t xml:space="preserve">Compensation/Taxes and Benefits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</si>
  <si>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</si>
  <si>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</si>
  <si>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</si>
  <si>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</si>
  <si>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</si>
  <si>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</si>
  <si>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</si>
  <si>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</si>
  <si>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</si>
  <si>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</si>
  <si>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</si>
  <si>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</si>
  <si>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</si>
  <si>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</si>
  <si>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</si>
  <si>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</si>
  <si>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</si>
  <si>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</si>
  <si>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</si>
  <si>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</si>
  <si>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</si>
  <si>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</si>
  <si>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</si>
  <si>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</si>
  <si>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</si>
  <si>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</si>
  <si>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</si>
  <si>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</si>
  <si>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</si>
  <si>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Consulting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</si>
  <si>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</si>
  <si>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</si>
  <si>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</si>
  <si>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</si>
  <si>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</si>
  <si>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</si>
  <si>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</si>
  <si>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</si>
  <si>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 (Temporaries)</t>
  </si>
  <si>
    <t xml:space="preserve">     Other</t>
  </si>
  <si>
    <t xml:space="preserve">                           TOTAL C0NSULTING</t>
  </si>
  <si>
    <t xml:space="preserve">Office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</si>
  <si>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</si>
  <si>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</si>
  <si>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</si>
  <si>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</si>
  <si>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</si>
  <si>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</si>
  <si>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</si>
  <si>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</si>
  <si>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</si>
  <si>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Controllable Infrastructure</t>
  </si>
  <si>
    <t xml:space="preserve">   Corporate IT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</si>
  <si>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</si>
  <si>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</si>
  <si>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</si>
  <si>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</si>
  <si>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</si>
  <si>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</si>
  <si>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</si>
  <si>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</si>
  <si>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System Development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</si>
  <si>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</si>
  <si>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</si>
  <si>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</si>
  <si>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</si>
  <si>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</si>
  <si>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</si>
  <si>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</si>
  <si>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Insurance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</si>
  <si>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</si>
  <si>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</si>
  <si>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</si>
  <si>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Other Expense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</si>
  <si>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</si>
  <si>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</si>
  <si>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</si>
  <si>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</si>
  <si>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</si>
  <si>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</si>
  <si>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Outside Legal</t>
  </si>
  <si>
    <t xml:space="preserve">                           TOTAL OUTSIDE LEGAL</t>
  </si>
  <si>
    <t xml:space="preserve">Outside Tax</t>
  </si>
  <si>
    <t xml:space="preserve">                           TOTAL OUTSIDE TAX</t>
  </si>
  <si>
    <t xml:space="preserve">Depreciation &amp; Amortization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</si>
  <si>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</si>
  <si>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</si>
  <si>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</si>
  <si>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</si>
  <si>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TEXAS GAS ORIGINATION</t>
  </si>
  <si>
    <t xml:space="preserve">2002 PLAN HEADCOUNT ASSUMPTIONS</t>
  </si>
  <si>
    <t xml:space="preserve">Cost Center:  150378 (Redmond)</t>
  </si>
  <si>
    <t xml:space="preserve">Cost Center:  xxxxxx (Network/Regulatory)</t>
  </si>
  <si>
    <t xml:space="preserve">EMPLOYEE</t>
  </si>
  <si>
    <t xml:space="preserve">TITLE</t>
  </si>
  <si>
    <t xml:space="preserve">Brian Redmond</t>
  </si>
  <si>
    <t xml:space="preserve">Managing Director</t>
  </si>
  <si>
    <t xml:space="preserve">Vacant</t>
  </si>
  <si>
    <t xml:space="preserve">Manager</t>
  </si>
  <si>
    <t xml:space="preserve">Managing Director Count</t>
  </si>
  <si>
    <t xml:space="preserve">Michael Salinas</t>
  </si>
  <si>
    <t xml:space="preserve">Analyst   </t>
  </si>
  <si>
    <t xml:space="preserve">Admin Count</t>
  </si>
  <si>
    <t xml:space="preserve">Analyst Count</t>
  </si>
  <si>
    <t xml:space="preserve">Grand Total</t>
  </si>
  <si>
    <t xml:space="preserve">Cost Center:  150116 (Supply)</t>
  </si>
  <si>
    <t xml:space="preserve">Cost Center:  150114 (Marketing)</t>
  </si>
  <si>
    <t xml:space="preserve">Director</t>
  </si>
  <si>
    <t xml:space="preserve">Gary Bryan</t>
  </si>
  <si>
    <t xml:space="preserve">Mark Knippa</t>
  </si>
  <si>
    <t xml:space="preserve">Director Count</t>
  </si>
  <si>
    <t xml:space="preserve">J. D. Buss</t>
  </si>
  <si>
    <t xml:space="preserve">Associate</t>
  </si>
  <si>
    <t xml:space="preserve">Associate Count</t>
  </si>
  <si>
    <t xml:space="preserve">Analyst</t>
  </si>
  <si>
    <t xml:space="preserve">Cost Center:  150126 (HPL Support)</t>
  </si>
  <si>
    <t xml:space="preserve">Jim Coffey</t>
  </si>
  <si>
    <t xml:space="preserve">Sr. Director</t>
  </si>
  <si>
    <t xml:space="preserve">Sr. Director Count</t>
  </si>
  <si>
    <t xml:space="preserve">Troy Denetsosie</t>
  </si>
  <si>
    <t xml:space="preserve">Deanna Washington</t>
  </si>
  <si>
    <t xml:space="preserve">Specialist Count</t>
  </si>
  <si>
    <t xml:space="preserve">Lisa Lunz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</si>
  <si>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</si>
  <si>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</si>
  <si>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</si>
  <si>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</si>
  <si>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</si>
  <si>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</si>
  <si>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</si>
  <si>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</si>
  <si>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</si>
  <si>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</si>
  <si>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</si>
  <si>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</si>
  <si>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</si>
  <si>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</si>
  <si>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</si>
  <si>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</si>
  <si>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</si>
  <si>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</si>
  <si>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</si>
  <si>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</si>
  <si>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t xml:space="preserve">2002 EPSC PLAN TEMPLATE</t>
  </si>
  <si>
    <t xml:space="preserve">2002 EPSC charge increase assumption</t>
  </si>
  <si>
    <t xml:space="preserve">Unit</t>
  </si>
  <si>
    <t xml:space="preserve">PROPOSED</t>
  </si>
  <si>
    <t xml:space="preserve">RC#</t>
  </si>
  <si>
    <t xml:space="preserve">DEPARTMENT</t>
  </si>
  <si>
    <t xml:space="preserve">Cost</t>
  </si>
  <si>
    <t xml:space="preserve">BUDGET</t>
  </si>
  <si>
    <t xml:space="preserve">RC's BASED ON SQ.FT</t>
  </si>
  <si>
    <t xml:space="preserve">Facility Maintenance</t>
  </si>
  <si>
    <t xml:space="preserve">Building Security</t>
  </si>
  <si>
    <t xml:space="preserve">Building Services</t>
  </si>
  <si>
    <t xml:space="preserve">Facility Operations</t>
  </si>
  <si>
    <t xml:space="preserve">EB Rent </t>
  </si>
  <si>
    <t xml:space="preserve">SUBTOTAL</t>
  </si>
  <si>
    <t xml:space="preserve">RC's BASED ON USAGE</t>
  </si>
  <si>
    <t xml:space="preserve">Travel</t>
  </si>
  <si>
    <t xml:space="preserve">Shipping/Receiving</t>
  </si>
  <si>
    <t xml:space="preserve">Copy Center</t>
  </si>
  <si>
    <t xml:space="preserve">Churn/Relocation</t>
  </si>
  <si>
    <t xml:space="preserve">Audio Visual &amp; Locks / Keys</t>
  </si>
  <si>
    <t xml:space="preserve">Convenience Copiers</t>
  </si>
  <si>
    <t xml:space="preserve">Bus Subsidy</t>
  </si>
  <si>
    <t xml:space="preserve">ABS Utility</t>
  </si>
  <si>
    <t xml:space="preserve">Parking Subsidy</t>
  </si>
  <si>
    <t xml:space="preserve">ADMIN. SVCS. - ALLOCATED</t>
  </si>
  <si>
    <t xml:space="preserve">Enron Phone Operators</t>
  </si>
  <si>
    <t xml:space="preserve">Mail Center</t>
  </si>
  <si>
    <t xml:space="preserve">Cafeteria</t>
  </si>
  <si>
    <t xml:space="preserve">OTHER</t>
  </si>
  <si>
    <t xml:space="preserve">Forms Management</t>
  </si>
  <si>
    <t xml:space="preserve">Visual Mktg and Comm</t>
  </si>
  <si>
    <t xml:space="preserve">TOTAL CHARGES FROM EPSC</t>
  </si>
  <si>
    <t xml:space="preserve">(A)</t>
  </si>
  <si>
    <t xml:space="preserve">Sq. Ft. Occupied =  1200</t>
  </si>
  <si>
    <t xml:space="preserve">Work Place Count =  12</t>
  </si>
  <si>
    <t xml:space="preserve">2002 Plan Assumptions per Billie Akhave:</t>
  </si>
  <si>
    <t xml:space="preserve">Use Current year chanrges, but increase rent to 37.50</t>
  </si>
  <si>
    <t xml:space="preserve">Increase Cafeteria charges to 240</t>
  </si>
  <si>
    <t xml:space="preserve">Per last years plan, square footage should remain the</t>
  </si>
  <si>
    <t xml:space="preserve">since the design is the same as this bldg</t>
  </si>
  <si>
    <t xml:space="preserve">Income Statement - ($000s)</t>
  </si>
  <si>
    <t xml:space="preserve">2001 Forecast</t>
  </si>
  <si>
    <t xml:space="preserve">Originations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</si>
  <si>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</si>
  <si>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</si>
  <si>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</si>
  <si>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</si>
  <si>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Total Margin</t>
  </si>
  <si>
    <t xml:space="preserve">Total Margin Net of Capital Charge</t>
  </si>
  <si>
    <t xml:space="preserve">Employee Expense</t>
  </si>
  <si>
    <t xml:space="preserve">Travel/Entertainment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</si>
  <si>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</si>
  <si>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Pre-Tax Income</t>
  </si>
  <si>
    <t xml:space="preserve">Executive</t>
  </si>
  <si>
    <t xml:space="preserve">Director 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</si>
  <si>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</si>
  <si>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</si>
  <si>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</si>
  <si>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</si>
  <si>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</si>
  <si>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</si>
  <si>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Ratio</t>
  </si>
  <si>
    <t xml:space="preserve">Productivity Ratio</t>
  </si>
  <si>
    <t xml:space="preserve">ROCE</t>
  </si>
  <si>
    <t xml:space="preserve">SPECIAL PAY</t>
  </si>
  <si>
    <t xml:space="preserve">Jan </t>
  </si>
  <si>
    <t xml:space="preserve">Total</t>
  </si>
  <si>
    <t xml:space="preserve">2002 Assumptions 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</si>
  <si>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</si>
  <si>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</si>
  <si>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</si>
  <si>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</si>
  <si>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</si>
  <si>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0635</t>
  </si>
  <si>
    <t xml:space="preserve">E-Mail to Sayed Khoja</t>
  </si>
  <si>
    <t xml:space="preserve">R/C NAME:</t>
  </si>
  <si>
    <t xml:space="preserve">East Originations</t>
  </si>
  <si>
    <t xml:space="preserve">R/C OWNER:</t>
  </si>
  <si>
    <t xml:space="preserve">Janet Dietrich</t>
  </si>
  <si>
    <t xml:space="preserve">STAFFING SUMMARY</t>
  </si>
  <si>
    <t xml:space="preserve">  Director</t>
  </si>
  <si>
    <t xml:space="preserve"> 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</si>
  <si>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</si>
  <si>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</si>
  <si>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</si>
  <si>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</si>
  <si>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</si>
  <si>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</si>
  <si>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</si>
  <si>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</si>
  <si>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</si>
  <si>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</si>
  <si>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TOTAL HEADCOUNT</t>
  </si>
  <si>
    <t xml:space="preserve">PAYROLL EXPENSES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</si>
  <si>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</si>
  <si>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</si>
  <si>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</si>
  <si>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</si>
  <si>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</si>
  <si>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</si>
  <si>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HYPERION ENTITY:</t>
  </si>
  <si>
    <t xml:space="preserve">HYPERION CATEGORY: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</si>
  <si>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</si>
  <si>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</si>
  <si>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</si>
  <si>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</si>
  <si>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ECT</t>
  </si>
  <si>
    <t xml:space="preserve">EXECUTIVE_CAP</t>
  </si>
  <si>
    <t xml:space="preserve">DIRECTOR_CAP</t>
  </si>
  <si>
    <t xml:space="preserve">MANAGER_CAP</t>
  </si>
  <si>
    <t xml:space="preserve">EXECUTIVE_NC_CAP</t>
  </si>
  <si>
    <t xml:space="preserve">DIRECTOR_NC_CAP</t>
  </si>
  <si>
    <t xml:space="preserve">MANAGER_NC_CAP</t>
  </si>
  <si>
    <t xml:space="preserve">ASSOCHC_CAP</t>
  </si>
  <si>
    <t xml:space="preserve">ALYSTHC_CAP</t>
  </si>
  <si>
    <t xml:space="preserve">OTHER_HC_CAP</t>
  </si>
  <si>
    <t xml:space="preserve">OTHER_NC_HC_CAP</t>
  </si>
  <si>
    <t xml:space="preserve">ADMIN_ASST_CAP</t>
  </si>
  <si>
    <t xml:space="preserve">CONTHC_CAP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</si>
</sst>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  <numFmt numFmtId="178" formatCode="[$-409]#,##0_);[RED]\(#,##0\)"/>
    <numFmt numFmtId="179" formatCode="_(* #,##0.00_);_(* \(#,##0.00\);_(* \-??_);_(@_)"/>
    <numFmt numFmtId="180" formatCode="m/d/yy\ h:mm\ AM/PM"/>
    <numFmt numFmtId="181" formatCode="_(* #,##0.0_);_(* \(#,##0.0\);_(* \-??_);_(@_)"/>
    <numFmt numFmtId="182" formatCode="[$-409]mmm\-yy"/>
    <numFmt numFmtId="183" formatCode="[$-409]m/d/yyyy"/>
    <numFmt numFmtId="184" formatCode="#,##0.0_);[RED]\(#,##0.0\)"/>
    <numFmt numFmtId="185" formatCode="0%"/>
    <numFmt numFmtId="186" formatCode="[$-409]#,##0.00_);[RED]\(#,##0.00\)"/>
    <numFmt numFmtId="187" formatCode="_(\$* #,##0_);_(\$* \(#,##0\);_(\$* \-_);_(@_)"/>
    <numFmt numFmtId="188" formatCode="#,##0.00"/>
    <numFmt numFmtId="189" formatCode="@"/>
    <numFmt numFmtId="190" formatCode="\$#,##0.00_);&quot;($&quot;#,##0.00\)"/>
    <numFmt numFmtId="191" formatCode="[$-409]d\-mmm\-yy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000000"/>
      <name val="Times New Roman"/>
      <family val="1"/>
    </font>
    <font>
      <b val="true"/>
      <sz val="12"/>
      <name val="Arial"/>
      <family val="2"/>
    </font>
    <font>
      <i val="true"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7"/>
      <name val="Arial"/>
      <family val="2"/>
    </font>
    <font>
      <b val="true"/>
      <sz val="10"/>
      <name val="MS Sans Serif"/>
      <family val="2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5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3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18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2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4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3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2000 Capital HdCt Template" xfId="34"/>
    <cellStyle name="Normal_CC107321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hicago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QF%20Plan%20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2000/Plan/Income/Templates/Commercial/EastOrig/EastOrig99Estim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Engysvc/2000%20Plan/2000%20Capital%20HdCt%20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S"/>
      <sheetName val="EquipmentDDA"/>
      <sheetName val="Build out"/>
      <sheetName val="ExpComp"/>
      <sheetName val="99 Headcount"/>
      <sheetName val="Cost rates"/>
      <sheetName val="Assumptions"/>
      <sheetName val="Spec Pay"/>
      <sheetName val="HC Template"/>
      <sheetName val="HC Load"/>
      <sheetName val="Exp Template"/>
      <sheetName val="Exp Load"/>
      <sheetName val="Margin Template"/>
      <sheetName val="Margin Load"/>
      <sheetName val="RC2630 Rollup"/>
    </sheetNames>
    <sheetDataSet>
      <sheetData sheetId="0"/>
      <sheetData sheetId="1"/>
      <sheetData sheetId="2"/>
      <sheetData sheetId="3">
        <row r="7">
          <cell r="I7">
            <v>14325000</v>
          </cell>
        </row>
        <row r="13">
          <cell r="I13">
            <v>2973955.96652986</v>
          </cell>
        </row>
      </sheetData>
      <sheetData sheetId="4"/>
      <sheetData sheetId="5"/>
      <sheetData sheetId="6">
        <row r="14">
          <cell r="C14">
            <v>8</v>
          </cell>
        </row>
        <row r="21">
          <cell r="C21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 Comp"/>
      <sheetName val="Cost Rates"/>
      <sheetName val="Assumptions"/>
      <sheetName val="Expense Input"/>
      <sheetName val="Expense Load"/>
      <sheetName val="HC Chart"/>
      <sheetName val="MarginInput"/>
      <sheetName val="Margin Load"/>
    </sheetNames>
    <sheetDataSet>
      <sheetData sheetId="0">
        <row r="7">
          <cell r="G7">
            <v>32053000</v>
          </cell>
        </row>
        <row r="9">
          <cell r="G9">
            <v>0</v>
          </cell>
        </row>
        <row r="13">
          <cell r="G13">
            <v>2052999.66130182</v>
          </cell>
        </row>
        <row r="15">
          <cell r="G15">
            <v>0</v>
          </cell>
        </row>
        <row r="27">
          <cell r="G27">
            <v>4</v>
          </cell>
        </row>
        <row r="28">
          <cell r="G2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>
        <row r="6">
          <cell r="H6">
            <v>6216235</v>
          </cell>
        </row>
        <row r="8">
          <cell r="H8">
            <v>14709899.47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Lo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1.7"/>
    <col collapsed="false" customWidth="true" hidden="false" outlineLevel="0" max="5" min="5" style="0" width="13.41"/>
    <col collapsed="false" customWidth="true" hidden="false" outlineLevel="0" max="6" min="6" style="0" width="1.7"/>
    <col collapsed="false" customWidth="true" hidden="false" outlineLevel="0" max="7" min="7" style="0" width="12.99"/>
    <col collapsed="false" customWidth="true" hidden="false" outlineLevel="0" max="8" min="8" style="0" width="0.7"/>
    <col collapsed="false" customWidth="true" hidden="false" outlineLevel="0" max="9" min="9" style="0" width="12.85"/>
    <col collapsed="false" customWidth="true" hidden="false" outlineLevel="0" max="10" min="10" style="0" width="0.85"/>
    <col collapsed="false" customWidth="true" hidden="false" outlineLevel="0" max="11" min="11" style="0" width="12.85"/>
    <col collapsed="false" customWidth="true" hidden="false" outlineLevel="0" max="12" min="12" style="0" width="0.85"/>
    <col collapsed="false" customWidth="true" hidden="false" outlineLevel="0" max="13" min="13" style="0" width="14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2.75" hidden="false" customHeight="false" outlineLevel="0" collapsed="false">
      <c r="C5" s="4" t="s">
        <v>4</v>
      </c>
      <c r="D5" s="5"/>
      <c r="E5" s="5" t="s">
        <v>5</v>
      </c>
      <c r="F5" s="5"/>
      <c r="G5" s="3" t="s">
        <v>6</v>
      </c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C6" s="6"/>
      <c r="D6" s="7"/>
      <c r="E6" s="7"/>
      <c r="F6" s="7"/>
      <c r="G6" s="8" t="s">
        <v>7</v>
      </c>
      <c r="H6" s="2"/>
      <c r="I6" s="9" t="s">
        <v>8</v>
      </c>
      <c r="J6" s="5"/>
      <c r="K6" s="9" t="s">
        <v>9</v>
      </c>
      <c r="L6" s="2"/>
      <c r="M6" s="10" t="s">
        <v>10</v>
      </c>
    </row>
    <row r="7" customFormat="false" ht="12.75" hidden="false" customHeight="false" outlineLevel="0" collapsed="false">
      <c r="A7" s="2" t="s">
        <v>11</v>
      </c>
      <c r="C7" s="11" t="n">
        <v>81714000</v>
      </c>
      <c r="D7" s="12"/>
      <c r="E7" s="12" t="n">
        <v>81714000</v>
      </c>
      <c r="F7" s="12"/>
      <c r="G7" s="11" t="e">
        <f aca="false">#REF!</f>
        <v>#REF!</v>
      </c>
      <c r="H7" s="13"/>
      <c r="I7" s="13" t="n">
        <f aca="false">[1]ExpComp!$I$7</f>
        <v>14325000</v>
      </c>
      <c r="J7" s="13"/>
      <c r="K7" s="13" t="n">
        <f aca="false">'[2]Exp Comp'!$G$7</f>
        <v>32053000</v>
      </c>
      <c r="L7" s="13"/>
      <c r="M7" s="14" t="e">
        <f aca="false">SUM(G7:K7)</f>
        <v>#REF!</v>
      </c>
    </row>
    <row r="8" customFormat="false" ht="12.75" hidden="false" customHeight="false" outlineLevel="0" collapsed="false">
      <c r="A8" s="7"/>
      <c r="B8" s="7"/>
      <c r="C8" s="15"/>
      <c r="D8" s="16"/>
      <c r="E8" s="16"/>
      <c r="F8" s="16"/>
      <c r="G8" s="15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9" t="s">
        <v>12</v>
      </c>
      <c r="B9" s="7"/>
      <c r="C9" s="20" t="n">
        <v>0</v>
      </c>
      <c r="D9" s="16"/>
      <c r="E9" s="21" t="n">
        <f aca="false">[3]Estimate!$H$6</f>
        <v>6216235</v>
      </c>
      <c r="F9" s="16"/>
      <c r="G9" s="20" t="n">
        <v>0</v>
      </c>
      <c r="H9" s="17"/>
      <c r="I9" s="21" t="n">
        <v>0</v>
      </c>
      <c r="J9" s="16"/>
      <c r="K9" s="21" t="n">
        <f aca="false">'[2]Exp Comp'!$G$9</f>
        <v>0</v>
      </c>
      <c r="L9" s="17"/>
      <c r="M9" s="22" t="n">
        <f aca="false">G9+I9</f>
        <v>0</v>
      </c>
    </row>
    <row r="10" customFormat="false" ht="7.5" hidden="false" customHeight="true" outlineLevel="0" collapsed="false">
      <c r="A10" s="19"/>
      <c r="B10" s="7"/>
      <c r="C10" s="15"/>
      <c r="D10" s="16"/>
      <c r="E10" s="16"/>
      <c r="F10" s="16"/>
      <c r="G10" s="15"/>
      <c r="H10" s="17"/>
      <c r="I10" s="17"/>
      <c r="J10" s="17"/>
      <c r="K10" s="17"/>
      <c r="L10" s="17"/>
      <c r="M10" s="18"/>
    </row>
    <row r="11" customFormat="false" ht="12.75" hidden="false" customHeight="false" outlineLevel="0" collapsed="false">
      <c r="A11" s="19" t="s">
        <v>13</v>
      </c>
      <c r="B11" s="7"/>
      <c r="C11" s="15" t="n">
        <f aca="false">C7-C9</f>
        <v>81714000</v>
      </c>
      <c r="D11" s="16"/>
      <c r="E11" s="16" t="n">
        <f aca="false">E7-E9</f>
        <v>75497765</v>
      </c>
      <c r="F11" s="16"/>
      <c r="G11" s="15" t="e">
        <f aca="false">G7-G9</f>
        <v>#REF!</v>
      </c>
      <c r="H11" s="17"/>
      <c r="I11" s="17" t="n">
        <f aca="false">I7-I9</f>
        <v>14325000</v>
      </c>
      <c r="J11" s="17"/>
      <c r="K11" s="17" t="n">
        <f aca="false">K7-K9</f>
        <v>32053000</v>
      </c>
      <c r="L11" s="17"/>
      <c r="M11" s="18" t="e">
        <f aca="false">M7-M9</f>
        <v>#REF!</v>
      </c>
    </row>
    <row r="12" customFormat="false" ht="12.75" hidden="false" customHeight="false" outlineLevel="0" collapsed="false">
      <c r="A12" s="19"/>
      <c r="B12" s="7"/>
      <c r="C12" s="15"/>
      <c r="D12" s="16"/>
      <c r="E12" s="16"/>
      <c r="F12" s="16"/>
      <c r="G12" s="15"/>
      <c r="H12" s="17"/>
      <c r="I12" s="17"/>
      <c r="J12" s="17"/>
      <c r="K12" s="17"/>
      <c r="L12" s="17"/>
      <c r="M12" s="18"/>
    </row>
    <row r="13" customFormat="false" ht="12.75" hidden="false" customHeight="false" outlineLevel="0" collapsed="false">
      <c r="A13" s="19" t="s">
        <v>14</v>
      </c>
      <c r="B13" s="7"/>
      <c r="C13" s="15" t="n">
        <v>12802966</v>
      </c>
      <c r="D13" s="16"/>
      <c r="E13" s="16" t="n">
        <f aca="false">[3]Estimate!$H$8-E15</f>
        <v>13009899.47</v>
      </c>
      <c r="F13" s="16"/>
      <c r="G13" s="15" t="e">
        <f aca="false">#REF!</f>
        <v>#REF!</v>
      </c>
      <c r="H13" s="17"/>
      <c r="I13" s="23" t="n">
        <f aca="false">[1]ExpComp!$I$13</f>
        <v>2973955.96652986</v>
      </c>
      <c r="J13" s="23"/>
      <c r="K13" s="23" t="n">
        <f aca="false">'[2]Exp Comp'!$G$13</f>
        <v>2052999.66130182</v>
      </c>
      <c r="L13" s="17"/>
      <c r="M13" s="18" t="e">
        <f aca="false">SUM(G13:K13)</f>
        <v>#REF!</v>
      </c>
    </row>
    <row r="14" customFormat="false" ht="12.75" hidden="false" customHeight="false" outlineLevel="0" collapsed="false">
      <c r="A14" s="19"/>
      <c r="B14" s="7"/>
      <c r="C14" s="15"/>
      <c r="D14" s="16"/>
      <c r="E14" s="16"/>
      <c r="F14" s="16"/>
      <c r="G14" s="15"/>
      <c r="H14" s="17"/>
      <c r="I14" s="17"/>
      <c r="J14" s="17"/>
      <c r="K14" s="17"/>
      <c r="L14" s="17"/>
      <c r="M14" s="18"/>
    </row>
    <row r="15" customFormat="false" ht="12.75" hidden="false" customHeight="false" outlineLevel="0" collapsed="false">
      <c r="A15" s="19" t="s">
        <v>15</v>
      </c>
      <c r="B15" s="7"/>
      <c r="C15" s="24" t="n">
        <v>900000</v>
      </c>
      <c r="D15" s="25"/>
      <c r="E15" s="26" t="n">
        <v>1700000</v>
      </c>
      <c r="F15" s="16"/>
      <c r="G15" s="20" t="n">
        <v>0</v>
      </c>
      <c r="H15" s="17"/>
      <c r="I15" s="21" t="n">
        <v>0</v>
      </c>
      <c r="J15" s="16"/>
      <c r="K15" s="21" t="n">
        <f aca="false">'[2]Exp Comp'!$G$15</f>
        <v>0</v>
      </c>
      <c r="L15" s="17"/>
      <c r="M15" s="22" t="n">
        <f aca="false">SUM(G15:K15)</f>
        <v>0</v>
      </c>
    </row>
    <row r="16" customFormat="false" ht="7.5" hidden="false" customHeight="true" outlineLevel="0" collapsed="false">
      <c r="A16" s="19"/>
      <c r="B16" s="7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18"/>
    </row>
    <row r="17" customFormat="false" ht="12.75" hidden="false" customHeight="false" outlineLevel="0" collapsed="false">
      <c r="A17" s="19" t="s">
        <v>16</v>
      </c>
      <c r="B17" s="7"/>
      <c r="C17" s="15" t="n">
        <f aca="false">C13+C15</f>
        <v>13702966</v>
      </c>
      <c r="D17" s="16"/>
      <c r="E17" s="16" t="n">
        <f aca="false">E13+E15</f>
        <v>14709899.47</v>
      </c>
      <c r="F17" s="16"/>
      <c r="G17" s="15" t="e">
        <f aca="false">G13+G15</f>
        <v>#REF!</v>
      </c>
      <c r="H17" s="17"/>
      <c r="I17" s="17" t="n">
        <f aca="false">I13+I15</f>
        <v>2973955.96652986</v>
      </c>
      <c r="J17" s="17"/>
      <c r="K17" s="17" t="n">
        <f aca="false">K13+K15</f>
        <v>2052999.66130182</v>
      </c>
      <c r="L17" s="17"/>
      <c r="M17" s="18" t="e">
        <f aca="false">M13+M15</f>
        <v>#REF!</v>
      </c>
    </row>
    <row r="18" customFormat="false" ht="12" hidden="false" customHeight="true" outlineLevel="0" collapsed="false">
      <c r="A18" s="19"/>
      <c r="B18" s="19"/>
      <c r="C18" s="11"/>
      <c r="D18" s="12"/>
      <c r="E18" s="12"/>
      <c r="F18" s="12"/>
      <c r="G18" s="11"/>
      <c r="H18" s="13"/>
      <c r="I18" s="17"/>
      <c r="J18" s="17"/>
      <c r="K18" s="17"/>
      <c r="L18" s="17"/>
      <c r="M18" s="18"/>
    </row>
    <row r="19" customFormat="false" ht="12.75" hidden="false" customHeight="false" outlineLevel="0" collapsed="false">
      <c r="A19" s="19" t="s">
        <v>17</v>
      </c>
      <c r="B19" s="19"/>
      <c r="C19" s="11" t="n">
        <f aca="false">C11-C17</f>
        <v>68011034</v>
      </c>
      <c r="D19" s="12"/>
      <c r="E19" s="12" t="n">
        <f aca="false">E11-E17</f>
        <v>60787865.53</v>
      </c>
      <c r="F19" s="12"/>
      <c r="G19" s="11" t="e">
        <f aca="false">G11-G17</f>
        <v>#REF!</v>
      </c>
      <c r="H19" s="13"/>
      <c r="I19" s="12" t="n">
        <f aca="false">I11-I17</f>
        <v>11351044.0334701</v>
      </c>
      <c r="J19" s="12"/>
      <c r="K19" s="12" t="n">
        <f aca="false">K11-K17</f>
        <v>30000000.3386982</v>
      </c>
      <c r="L19" s="13"/>
      <c r="M19" s="14" t="e">
        <f aca="false">M11-M17</f>
        <v>#REF!</v>
      </c>
    </row>
    <row r="20" customFormat="false" ht="12.75" hidden="false" customHeight="false" outlineLevel="0" collapsed="false">
      <c r="A20" s="7"/>
      <c r="B20" s="7"/>
      <c r="C20" s="15"/>
      <c r="D20" s="16"/>
      <c r="E20" s="16"/>
      <c r="F20" s="16"/>
      <c r="G20" s="15"/>
      <c r="H20" s="17"/>
      <c r="I20" s="17"/>
      <c r="J20" s="17"/>
      <c r="K20" s="17"/>
      <c r="L20" s="17"/>
      <c r="M20" s="18"/>
    </row>
    <row r="21" customFormat="false" ht="12.75" hidden="false" customHeight="false" outlineLevel="0" collapsed="false">
      <c r="A21" s="19" t="s">
        <v>18</v>
      </c>
      <c r="B21" s="7"/>
      <c r="C21" s="15" t="n">
        <v>13987492</v>
      </c>
      <c r="D21" s="16"/>
      <c r="E21" s="16" t="n">
        <f aca="false">3179495+4112455+3807831+1162924+1159831+1161198</f>
        <v>14583734</v>
      </c>
      <c r="F21" s="16"/>
      <c r="G21" s="15" t="n">
        <v>0</v>
      </c>
      <c r="H21" s="17"/>
      <c r="I21" s="17" t="n">
        <v>0</v>
      </c>
      <c r="J21" s="17"/>
      <c r="K21" s="17" t="n">
        <v>0</v>
      </c>
      <c r="L21" s="17"/>
      <c r="M21" s="18" t="n">
        <f aca="false">SUM(G21:K21)</f>
        <v>0</v>
      </c>
    </row>
    <row r="22" customFormat="false" ht="12" hidden="false" customHeight="true" outlineLevel="0" collapsed="false">
      <c r="A22" s="7"/>
      <c r="B22" s="27"/>
      <c r="C22" s="28"/>
      <c r="D22" s="29"/>
      <c r="E22" s="29"/>
      <c r="F22" s="29"/>
      <c r="G22" s="28"/>
      <c r="H22" s="29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9" t="s">
        <v>19</v>
      </c>
      <c r="B23" s="27"/>
      <c r="C23" s="30" t="n">
        <f aca="false">C19-C21</f>
        <v>54023542</v>
      </c>
      <c r="D23" s="31"/>
      <c r="E23" s="31" t="n">
        <f aca="false">E19-E21</f>
        <v>46204131.53</v>
      </c>
      <c r="F23" s="31"/>
      <c r="G23" s="30" t="e">
        <f aca="false">G19-G21</f>
        <v>#REF!</v>
      </c>
      <c r="H23" s="31"/>
      <c r="I23" s="31" t="n">
        <f aca="false">I19-I21</f>
        <v>11351044.0334701</v>
      </c>
      <c r="J23" s="31"/>
      <c r="K23" s="31" t="n">
        <f aca="false">K19-K21</f>
        <v>30000000.3386982</v>
      </c>
      <c r="L23" s="13"/>
      <c r="M23" s="32" t="e">
        <f aca="false">M19-M21</f>
        <v>#REF!</v>
      </c>
    </row>
    <row r="24" customFormat="false" ht="12.75" hidden="false" customHeight="false" outlineLevel="0" collapsed="false">
      <c r="A24" s="7"/>
      <c r="B24" s="27"/>
      <c r="C24" s="33"/>
      <c r="D24" s="34"/>
      <c r="E24" s="34"/>
      <c r="F24" s="34"/>
      <c r="G24" s="33"/>
      <c r="H24" s="34"/>
      <c r="I24" s="21"/>
      <c r="J24" s="21"/>
      <c r="K24" s="21"/>
      <c r="L24" s="21"/>
      <c r="M24" s="22"/>
    </row>
    <row r="25" customFormat="false" ht="12.75" hidden="false" customHeight="false" outlineLevel="0" collapsed="false">
      <c r="A25" s="7"/>
      <c r="B25" s="27"/>
      <c r="C25" s="29"/>
      <c r="D25" s="29"/>
      <c r="E25" s="29"/>
      <c r="F25" s="29"/>
      <c r="G25" s="29"/>
      <c r="H25" s="29"/>
      <c r="I25" s="17"/>
      <c r="J25" s="17"/>
      <c r="K25" s="17"/>
      <c r="L25" s="17"/>
      <c r="M25" s="17"/>
    </row>
    <row r="26" customFormat="false" ht="12.75" hidden="false" customHeight="false" outlineLevel="0" collapsed="false">
      <c r="A26" s="19" t="s">
        <v>20</v>
      </c>
      <c r="B26" s="27"/>
      <c r="C26" s="29"/>
      <c r="D26" s="29"/>
      <c r="E26" s="29"/>
      <c r="F26" s="29"/>
      <c r="H26" s="27"/>
      <c r="L26" s="17"/>
      <c r="M26" s="17"/>
    </row>
    <row r="27" customFormat="false" ht="12.75" hidden="false" customHeight="false" outlineLevel="0" collapsed="false">
      <c r="A27" s="7" t="s">
        <v>21</v>
      </c>
      <c r="B27" s="27"/>
      <c r="C27" s="29" t="n">
        <v>26</v>
      </c>
      <c r="D27" s="29"/>
      <c r="E27" s="29" t="n">
        <v>28.5</v>
      </c>
      <c r="F27" s="29"/>
      <c r="G27" s="29" t="n">
        <f aca="false">Assumptions!C14</f>
        <v>6</v>
      </c>
      <c r="H27" s="27"/>
      <c r="I27" s="35" t="n">
        <f aca="false">[1]Assumptions!$C$14</f>
        <v>8</v>
      </c>
      <c r="J27" s="35"/>
      <c r="K27" s="35" t="n">
        <f aca="false">'[2]Exp Comp'!G27</f>
        <v>4</v>
      </c>
      <c r="L27" s="17"/>
      <c r="M27" s="17" t="n">
        <f aca="false">SUM(G27:K27)</f>
        <v>18</v>
      </c>
    </row>
    <row r="28" customFormat="false" ht="12.75" hidden="false" customHeight="false" outlineLevel="0" collapsed="false">
      <c r="A28" s="7" t="s">
        <v>22</v>
      </c>
      <c r="B28" s="27"/>
      <c r="C28" s="34" t="n">
        <v>11</v>
      </c>
      <c r="D28" s="29"/>
      <c r="E28" s="34" t="n">
        <v>14</v>
      </c>
      <c r="F28" s="29"/>
      <c r="G28" s="34" t="n">
        <f aca="false">Assumptions!C22</f>
        <v>4</v>
      </c>
      <c r="H28" s="27"/>
      <c r="I28" s="36" t="n">
        <f aca="false">[1]Assumptions!$C$21</f>
        <v>2</v>
      </c>
      <c r="J28" s="37"/>
      <c r="K28" s="36" t="n">
        <f aca="false">'[2]Exp Comp'!G28</f>
        <v>2</v>
      </c>
      <c r="M28" s="21" t="n">
        <f aca="false">SUM(G28:K28)</f>
        <v>8</v>
      </c>
    </row>
    <row r="29" customFormat="false" ht="12.75" hidden="false" customHeight="false" outlineLevel="0" collapsed="false">
      <c r="A29" s="7"/>
      <c r="B29" s="27"/>
      <c r="C29" s="29" t="n">
        <f aca="false">SUM(C27:C28)</f>
        <v>37</v>
      </c>
      <c r="D29" s="29"/>
      <c r="E29" s="29" t="n">
        <f aca="false">SUM(E27:E28)</f>
        <v>42.5</v>
      </c>
      <c r="F29" s="29"/>
      <c r="G29" s="29" t="n">
        <f aca="false">SUM(G27:G28)</f>
        <v>10</v>
      </c>
      <c r="H29" s="27"/>
      <c r="I29" s="0" t="n">
        <f aca="false">SUM(I27:I28)</f>
        <v>10</v>
      </c>
      <c r="K29" s="35" t="n">
        <f aca="false">SUM(K27:K28)</f>
        <v>6</v>
      </c>
      <c r="M29" s="17" t="n">
        <f aca="false">SUM(M27:M28)</f>
        <v>26</v>
      </c>
    </row>
    <row r="30" customFormat="false" ht="12.75" hidden="false" customHeight="false" outlineLevel="0" collapsed="false">
      <c r="A30" s="7"/>
      <c r="B30" s="27"/>
      <c r="C30" s="29"/>
      <c r="D30" s="29"/>
      <c r="E30" s="29"/>
      <c r="F30" s="29"/>
      <c r="G30" s="29"/>
      <c r="H30" s="27"/>
    </row>
    <row r="31" customFormat="false" ht="12.75" hidden="false" customHeight="false" outlineLevel="0" collapsed="false">
      <c r="A31" s="7"/>
      <c r="B31" s="27"/>
      <c r="C31" s="29"/>
      <c r="D31" s="29"/>
      <c r="E31" s="29"/>
      <c r="F31" s="29"/>
      <c r="G31" s="29"/>
      <c r="H31" s="27"/>
    </row>
    <row r="32" customFormat="false" ht="12.75" hidden="false" customHeight="false" outlineLevel="0" collapsed="false">
      <c r="A32" s="38" t="s">
        <v>23</v>
      </c>
      <c r="B32" s="27"/>
      <c r="C32" s="27"/>
      <c r="D32" s="27"/>
      <c r="E32" s="27"/>
      <c r="F32" s="27"/>
      <c r="G32" s="7"/>
    </row>
    <row r="33" customFormat="false" ht="12.75" hidden="false" customHeight="false" outlineLevel="0" collapsed="false">
      <c r="A33" s="39" t="s">
        <v>24</v>
      </c>
      <c r="B33" s="27"/>
      <c r="C33" s="27"/>
      <c r="D33" s="27"/>
      <c r="E33" s="27"/>
      <c r="F33" s="27"/>
      <c r="G33" s="7"/>
    </row>
    <row r="34" customFormat="false" ht="12.75" hidden="false" customHeight="false" outlineLevel="0" collapsed="false">
      <c r="A34" s="40" t="s">
        <v>25</v>
      </c>
      <c r="B34" s="7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19"/>
      <c r="B35" s="19"/>
      <c r="C35" s="41"/>
      <c r="D35" s="19"/>
      <c r="E35" s="41"/>
      <c r="F35" s="19"/>
      <c r="G35" s="7"/>
    </row>
    <row r="36" customFormat="false" ht="12.75" hidden="false" customHeight="false" outlineLevel="0" collapsed="false">
      <c r="A36" s="7"/>
      <c r="B36" s="7"/>
      <c r="C36" s="27"/>
      <c r="D36" s="7"/>
      <c r="E36" s="27"/>
      <c r="F36" s="7"/>
      <c r="G36" s="7"/>
    </row>
    <row r="37" customFormat="false" ht="12.75" hidden="false" customHeight="false" outlineLevel="0" collapsed="false">
      <c r="A37" s="19"/>
      <c r="B37" s="19"/>
      <c r="C37" s="42"/>
      <c r="D37" s="19"/>
      <c r="E37" s="42"/>
      <c r="F37" s="19"/>
      <c r="G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</row>
  </sheetData>
  <mergeCells count="2">
    <mergeCell ref="C4:M4"/>
    <mergeCell ref="G5:M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7"/>
    <col collapsed="false" customWidth="true" hidden="false" outlineLevel="0" max="3" min="3" style="0" width="13.41"/>
    <col collapsed="false" customWidth="true" hidden="false" outlineLevel="0" max="4" min="4" style="0" width="10.28"/>
    <col collapsed="false" customWidth="true" hidden="false" outlineLevel="0" max="5" min="5" style="0" width="9.7"/>
    <col collapsed="false" customWidth="true" hidden="false" outlineLevel="0" max="8" min="8" style="0" width="9.85"/>
    <col collapsed="false" customWidth="true" hidden="false" outlineLevel="0" max="9" min="9" style="0" width="9.7"/>
    <col collapsed="false" customWidth="true" hidden="false" outlineLevel="0" max="16" min="15" style="0" width="9.7"/>
  </cols>
  <sheetData>
    <row r="1" customFormat="false" ht="12.75" hidden="false" customHeight="false" outlineLevel="0" collapsed="false">
      <c r="A1" s="242" t="s">
        <v>464</v>
      </c>
    </row>
    <row r="4" customFormat="false" ht="12.75" hidden="false" customHeight="false" outlineLevel="0" collapsed="false">
      <c r="A4" s="2"/>
      <c r="B4" s="2"/>
      <c r="C4" s="45" t="s">
        <v>465</v>
      </c>
      <c r="D4" s="45" t="s">
        <v>30</v>
      </c>
      <c r="E4" s="45" t="s">
        <v>31</v>
      </c>
      <c r="F4" s="243" t="s">
        <v>33</v>
      </c>
      <c r="G4" s="243" t="s">
        <v>34</v>
      </c>
      <c r="H4" s="243" t="s">
        <v>35</v>
      </c>
      <c r="I4" s="243" t="s">
        <v>37</v>
      </c>
      <c r="J4" s="45" t="s">
        <v>38</v>
      </c>
      <c r="K4" s="45" t="s">
        <v>39</v>
      </c>
      <c r="L4" s="45" t="s">
        <v>41</v>
      </c>
      <c r="M4" s="45" t="s">
        <v>42</v>
      </c>
      <c r="N4" s="45" t="s">
        <v>43</v>
      </c>
      <c r="O4" s="45" t="s">
        <v>466</v>
      </c>
      <c r="P4" s="2"/>
    </row>
    <row r="5" customFormat="false" ht="12.75" hidden="false" customHeight="false" outlineLevel="0" collapsed="false">
      <c r="A5" s="2" t="s">
        <v>467</v>
      </c>
    </row>
    <row r="6" customFormat="false" ht="12.75" hidden="false" customHeight="false" outlineLevel="0" collapsed="false">
      <c r="A6" s="179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0" t="s">
        <v>453</v>
      </c>
      <c r="C7" s="17" t="n">
        <v>0</v>
      </c>
      <c r="D7" s="17" t="n">
        <v>0</v>
      </c>
      <c r="E7" s="17" t="n">
        <v>0</v>
      </c>
      <c r="F7" s="17" t="n">
        <v>0</v>
      </c>
      <c r="G7" s="17" t="n">
        <v>0</v>
      </c>
      <c r="H7" s="17" t="n">
        <v>0</v>
      </c>
      <c r="I7" s="17"/>
      <c r="J7" s="17"/>
      <c r="K7" s="17"/>
      <c r="L7" s="17"/>
      <c r="M7" s="17"/>
      <c r="N7" s="17"/>
      <c r="O7" s="17" t="n">
        <f aca="false">SUM(C7:N7)</f>
        <v>0</v>
      </c>
    </row>
    <row r="8" customFormat="false" ht="12.75" hidden="false" customHeight="false" outlineLevel="0" collapsed="false">
      <c r="A8" s="0" t="s">
        <v>352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SUM(C8:N8)</f>
        <v>0</v>
      </c>
    </row>
    <row r="9" customFormat="false" ht="12.75" hidden="false" customHeight="false" outlineLevel="0" collapsed="false">
      <c r="A9" s="0" t="s">
        <v>363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n">
        <f aca="false">SUM(C9:N9)</f>
        <v>0</v>
      </c>
    </row>
    <row r="10" customFormat="false" ht="12.75" hidden="false" customHeight="false" outlineLevel="0" collapsed="false">
      <c r="A10" s="0" t="s">
        <v>354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n">
        <f aca="false">SUM(C10:N10)</f>
        <v>0</v>
      </c>
    </row>
    <row r="11" customFormat="false" ht="12.75" hidden="false" customHeight="false" outlineLevel="0" collapsed="false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 t="n">
        <f aca="false">SUM(C11:N11)</f>
        <v>0</v>
      </c>
    </row>
    <row r="12" customFormat="false" ht="12.75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 t="n">
        <f aca="false">SUM(C12:N12)</f>
        <v>0</v>
      </c>
    </row>
    <row r="13" customFormat="false" ht="12.75" hidden="false" customHeight="false" outlineLevel="0" collapsed="false">
      <c r="C13" s="27" t="n">
        <f aca="false">SUM(C6:C12)</f>
        <v>0</v>
      </c>
      <c r="D13" s="27" t="n">
        <f aca="false">SUM(D6:D12)</f>
        <v>0</v>
      </c>
      <c r="E13" s="27" t="n">
        <f aca="false">SUM(E6:E12)</f>
        <v>0</v>
      </c>
      <c r="F13" s="27" t="n">
        <f aca="false">SUM(F6:F12)</f>
        <v>0</v>
      </c>
      <c r="G13" s="27" t="n">
        <f aca="false">SUM(G6:G12)</f>
        <v>0</v>
      </c>
      <c r="H13" s="27" t="n">
        <f aca="false">SUM(H6:H12)</f>
        <v>0</v>
      </c>
      <c r="I13" s="27" t="n">
        <f aca="false">SUM(I6:I12)</f>
        <v>0</v>
      </c>
      <c r="J13" s="27" t="n">
        <f aca="false">SUM(J6:J12)</f>
        <v>0</v>
      </c>
      <c r="K13" s="27" t="n">
        <f aca="false">SUM(K6:K12)</f>
        <v>0</v>
      </c>
      <c r="L13" s="27" t="n">
        <f aca="false">SUM(L6:L12)</f>
        <v>0</v>
      </c>
      <c r="M13" s="27" t="n">
        <f aca="false">SUM(M6:M12)</f>
        <v>0</v>
      </c>
      <c r="N13" s="27" t="n">
        <f aca="false">SUM(N6:N12)</f>
        <v>0</v>
      </c>
      <c r="O13" s="27" t="n">
        <f aca="false">SUM(O6:O12)</f>
        <v>0</v>
      </c>
      <c r="P13" s="244" t="n">
        <f aca="false">SUM(C13:N13)</f>
        <v>0</v>
      </c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2.75" hidden="false" customHeight="false" outlineLevel="0" collapsed="false">
      <c r="A16" s="245"/>
      <c r="B16" s="7"/>
      <c r="C16" s="246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2.75" hidden="false" customHeight="false" outlineLevel="0" collapsed="false">
      <c r="A17" s="245"/>
      <c r="B17" s="7"/>
      <c r="C17" s="246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2.75" hidden="false" customHeight="false" outlineLevel="0" collapsed="false">
      <c r="A18" s="245"/>
      <c r="B18" s="7"/>
      <c r="C18" s="246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2.75" hidden="false" customHeight="false" outlineLevel="0" collapsed="false">
      <c r="A19" s="245"/>
      <c r="B19" s="7"/>
      <c r="C19" s="246"/>
      <c r="D19" s="7"/>
      <c r="E19" s="7"/>
      <c r="F19" s="7"/>
      <c r="G19" s="7"/>
      <c r="H19" s="7"/>
      <c r="I19" s="7"/>
      <c r="J19" s="7"/>
      <c r="K19" s="7"/>
      <c r="L19" s="7"/>
    </row>
    <row r="20" customFormat="false" ht="12.75" hidden="false" customHeight="false" outlineLevel="0" collapsed="false">
      <c r="A20" s="245"/>
      <c r="B20" s="7"/>
      <c r="C20" s="246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2.75" hidden="false" customHeight="false" outlineLevel="0" collapsed="false">
      <c r="A21" s="245"/>
      <c r="B21" s="7"/>
      <c r="C21" s="246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2.75" hidden="false" customHeight="false" outlineLevel="0" collapsed="false">
      <c r="A22" s="245"/>
      <c r="B22" s="7"/>
      <c r="C22" s="247"/>
      <c r="D22" s="248"/>
      <c r="E22" s="7"/>
      <c r="F22" s="7"/>
      <c r="G22" s="7"/>
      <c r="H22" s="7"/>
      <c r="I22" s="7"/>
      <c r="J22" s="7"/>
      <c r="K22" s="7"/>
      <c r="L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49" width="30.7"/>
    <col collapsed="false" customWidth="true" hidden="false" outlineLevel="0" max="2" min="2" style="249" width="1.56"/>
    <col collapsed="false" customWidth="true" hidden="false" outlineLevel="0" max="15" min="3" style="249" width="9.99"/>
    <col collapsed="false" customWidth="false" hidden="false" outlineLevel="0" max="257" min="16" style="249" width="7.99"/>
  </cols>
  <sheetData>
    <row r="1" customFormat="false" ht="12.75" hidden="false" customHeight="false" outlineLevel="0" collapsed="false">
      <c r="B1" s="250" t="s">
        <v>468</v>
      </c>
      <c r="C1" s="251" t="s">
        <v>469</v>
      </c>
      <c r="D1" s="252"/>
      <c r="E1" s="253" t="s">
        <v>470</v>
      </c>
      <c r="F1" s="254" t="s">
        <v>471</v>
      </c>
      <c r="H1" s="255"/>
    </row>
    <row r="2" customFormat="false" ht="12.75" hidden="false" customHeight="false" outlineLevel="0" collapsed="false">
      <c r="B2" s="250" t="s">
        <v>472</v>
      </c>
      <c r="C2" s="251" t="s">
        <v>473</v>
      </c>
      <c r="D2" s="252"/>
      <c r="E2" s="249" t="s">
        <v>474</v>
      </c>
    </row>
    <row r="3" customFormat="false" ht="12.75" hidden="false" customHeight="false" outlineLevel="0" collapsed="false">
      <c r="B3" s="250" t="s">
        <v>475</v>
      </c>
      <c r="C3" s="251" t="s">
        <v>476</v>
      </c>
      <c r="D3" s="252"/>
    </row>
    <row r="4" customFormat="false" ht="12.75" hidden="false" customHeight="false" outlineLevel="0" collapsed="false">
      <c r="B4" s="250" t="s">
        <v>477</v>
      </c>
      <c r="C4" s="251" t="s">
        <v>478</v>
      </c>
      <c r="D4" s="252"/>
    </row>
    <row r="6" customFormat="false" ht="12.75" hidden="false" customHeight="false" outlineLevel="0" collapsed="false">
      <c r="A6" s="256" t="s">
        <v>479</v>
      </c>
      <c r="C6" s="257" t="n">
        <v>36526</v>
      </c>
      <c r="D6" s="258" t="n">
        <v>36557</v>
      </c>
      <c r="E6" s="258" t="n">
        <v>36586</v>
      </c>
      <c r="F6" s="258" t="n">
        <v>36617</v>
      </c>
      <c r="G6" s="258" t="n">
        <v>36647</v>
      </c>
      <c r="H6" s="258" t="n">
        <v>36678</v>
      </c>
      <c r="I6" s="258" t="n">
        <v>36708</v>
      </c>
      <c r="J6" s="258" t="n">
        <v>36739</v>
      </c>
      <c r="K6" s="258" t="n">
        <v>36770</v>
      </c>
      <c r="L6" s="258" t="n">
        <v>36800</v>
      </c>
      <c r="M6" s="258" t="n">
        <v>36831</v>
      </c>
      <c r="N6" s="259" t="n">
        <v>36861</v>
      </c>
      <c r="O6" s="260"/>
    </row>
    <row r="7" customFormat="false" ht="12.75" hidden="false" customHeight="false" outlineLevel="0" collapsed="false">
      <c r="O7" s="261"/>
    </row>
    <row r="8" customFormat="false" ht="12.75" hidden="false" customHeight="false" outlineLevel="0" collapsed="false">
      <c r="A8" s="249" t="s">
        <v>167</v>
      </c>
      <c r="C8" s="262" t="n">
        <v>0</v>
      </c>
      <c r="D8" s="262" t="n">
        <v>0</v>
      </c>
      <c r="E8" s="262" t="n">
        <v>0</v>
      </c>
      <c r="F8" s="262" t="n">
        <v>0</v>
      </c>
      <c r="G8" s="262" t="n">
        <v>0</v>
      </c>
      <c r="H8" s="262" t="n">
        <v>0</v>
      </c>
      <c r="I8" s="262" t="n">
        <v>0</v>
      </c>
      <c r="J8" s="262" t="n">
        <v>0</v>
      </c>
      <c r="K8" s="262" t="n">
        <v>0</v>
      </c>
      <c r="L8" s="262" t="n">
        <v>0</v>
      </c>
      <c r="M8" s="262" t="n">
        <v>0</v>
      </c>
      <c r="N8" s="262" t="n">
        <v>0</v>
      </c>
      <c r="O8" s="263"/>
      <c r="P8" s="264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3"/>
      <c r="HI8" s="263"/>
      <c r="HJ8" s="263"/>
      <c r="HK8" s="263"/>
      <c r="HL8" s="263"/>
      <c r="HM8" s="263"/>
      <c r="HN8" s="263"/>
      <c r="HO8" s="263"/>
      <c r="HP8" s="263"/>
      <c r="HQ8" s="263"/>
      <c r="HR8" s="263"/>
      <c r="HS8" s="263"/>
      <c r="HT8" s="263"/>
      <c r="HU8" s="263"/>
      <c r="HV8" s="263"/>
      <c r="HW8" s="263"/>
      <c r="HX8" s="263"/>
      <c r="HY8" s="263"/>
      <c r="HZ8" s="263"/>
      <c r="IA8" s="263"/>
      <c r="IB8" s="263"/>
      <c r="IC8" s="263"/>
      <c r="ID8" s="263"/>
      <c r="IE8" s="263"/>
      <c r="IF8" s="263"/>
      <c r="IG8" s="263"/>
      <c r="IH8" s="263"/>
      <c r="II8" s="263"/>
      <c r="IJ8" s="263"/>
      <c r="IK8" s="263"/>
      <c r="IL8" s="263"/>
      <c r="IM8" s="263"/>
      <c r="IN8" s="263"/>
      <c r="IO8" s="263"/>
      <c r="IP8" s="263"/>
      <c r="IQ8" s="263"/>
      <c r="IR8" s="263"/>
      <c r="IS8" s="263"/>
      <c r="IT8" s="263"/>
      <c r="IU8" s="263"/>
      <c r="IV8" s="263"/>
      <c r="IW8" s="263"/>
    </row>
    <row r="9" customFormat="false" ht="12.75" hidden="false" customHeight="false" outlineLevel="0" collapsed="false">
      <c r="A9" s="249" t="s">
        <v>480</v>
      </c>
      <c r="C9" s="262" t="n">
        <v>0</v>
      </c>
      <c r="D9" s="262" t="n">
        <v>0</v>
      </c>
      <c r="E9" s="262" t="n">
        <v>0</v>
      </c>
      <c r="F9" s="262" t="n">
        <v>0</v>
      </c>
      <c r="G9" s="262" t="n">
        <v>0</v>
      </c>
      <c r="H9" s="262" t="n">
        <v>0</v>
      </c>
      <c r="I9" s="262" t="n">
        <v>0</v>
      </c>
      <c r="J9" s="262" t="n">
        <v>0</v>
      </c>
      <c r="K9" s="262" t="n">
        <v>0</v>
      </c>
      <c r="L9" s="262" t="n">
        <v>0</v>
      </c>
      <c r="M9" s="262" t="n">
        <v>0</v>
      </c>
      <c r="N9" s="262" t="n">
        <v>0</v>
      </c>
      <c r="O9" s="263"/>
      <c r="P9" s="264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  <c r="DK9" s="263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  <c r="ES9" s="263"/>
      <c r="ET9" s="263"/>
      <c r="EU9" s="263"/>
      <c r="EV9" s="263"/>
      <c r="EW9" s="263"/>
      <c r="EX9" s="263"/>
      <c r="EY9" s="263"/>
      <c r="EZ9" s="263"/>
      <c r="FA9" s="263"/>
      <c r="FB9" s="263"/>
      <c r="FC9" s="263"/>
      <c r="FD9" s="263"/>
      <c r="FE9" s="263"/>
      <c r="FF9" s="263"/>
      <c r="FG9" s="263"/>
      <c r="FH9" s="263"/>
      <c r="FI9" s="263"/>
      <c r="FJ9" s="263"/>
      <c r="FK9" s="263"/>
      <c r="FL9" s="263"/>
      <c r="FM9" s="263"/>
      <c r="FN9" s="263"/>
      <c r="FO9" s="263"/>
      <c r="FP9" s="263"/>
      <c r="FQ9" s="263"/>
      <c r="FR9" s="263"/>
      <c r="FS9" s="263"/>
      <c r="FT9" s="263"/>
      <c r="FU9" s="263"/>
      <c r="FV9" s="263"/>
      <c r="FW9" s="263"/>
      <c r="FX9" s="263"/>
      <c r="FY9" s="263"/>
      <c r="FZ9" s="263"/>
      <c r="GA9" s="263"/>
      <c r="GB9" s="263"/>
      <c r="GC9" s="263"/>
      <c r="GD9" s="263"/>
      <c r="GE9" s="263"/>
      <c r="GF9" s="263"/>
      <c r="GG9" s="263"/>
      <c r="GH9" s="263"/>
      <c r="GI9" s="263"/>
      <c r="GJ9" s="263"/>
      <c r="GK9" s="263"/>
      <c r="GL9" s="263"/>
      <c r="GM9" s="263"/>
      <c r="GN9" s="263"/>
      <c r="GO9" s="263"/>
      <c r="GP9" s="263"/>
      <c r="GQ9" s="263"/>
      <c r="GR9" s="263"/>
      <c r="GS9" s="263"/>
      <c r="GT9" s="263"/>
      <c r="GU9" s="263"/>
      <c r="GV9" s="263"/>
      <c r="GW9" s="263"/>
      <c r="GX9" s="263"/>
      <c r="GY9" s="263"/>
      <c r="GZ9" s="263"/>
      <c r="HA9" s="263"/>
      <c r="HB9" s="263"/>
      <c r="HC9" s="263"/>
      <c r="HD9" s="263"/>
      <c r="HE9" s="263"/>
      <c r="HF9" s="263"/>
      <c r="HG9" s="263"/>
      <c r="HH9" s="263"/>
      <c r="HI9" s="263"/>
      <c r="HJ9" s="263"/>
      <c r="HK9" s="263"/>
      <c r="HL9" s="263"/>
      <c r="HM9" s="263"/>
      <c r="HN9" s="263"/>
      <c r="HO9" s="263"/>
      <c r="HP9" s="263"/>
      <c r="HQ9" s="263"/>
      <c r="HR9" s="263"/>
      <c r="HS9" s="263"/>
      <c r="HT9" s="263"/>
      <c r="HU9" s="263"/>
      <c r="HV9" s="263"/>
      <c r="HW9" s="263"/>
      <c r="HX9" s="263"/>
      <c r="HY9" s="263"/>
      <c r="HZ9" s="263"/>
      <c r="IA9" s="263"/>
      <c r="IB9" s="263"/>
      <c r="IC9" s="263"/>
      <c r="ID9" s="263"/>
      <c r="IE9" s="263"/>
      <c r="IF9" s="263"/>
      <c r="IG9" s="263"/>
      <c r="IH9" s="263"/>
      <c r="II9" s="263"/>
      <c r="IJ9" s="263"/>
      <c r="IK9" s="263"/>
      <c r="IL9" s="263"/>
      <c r="IM9" s="263"/>
      <c r="IN9" s="263"/>
      <c r="IO9" s="263"/>
      <c r="IP9" s="263"/>
      <c r="IQ9" s="263"/>
      <c r="IR9" s="263"/>
      <c r="IS9" s="263"/>
      <c r="IT9" s="263"/>
      <c r="IU9" s="263"/>
      <c r="IV9" s="263"/>
      <c r="IW9" s="263"/>
    </row>
    <row r="10" customFormat="false" ht="12.75" hidden="false" customHeight="false" outlineLevel="0" collapsed="false">
      <c r="A10" s="249" t="s">
        <v>481</v>
      </c>
      <c r="C10" s="262" t="n">
        <v>0</v>
      </c>
      <c r="D10" s="262" t="n">
        <v>0</v>
      </c>
      <c r="E10" s="262" t="n">
        <v>0</v>
      </c>
      <c r="F10" s="262" t="n">
        <v>0</v>
      </c>
      <c r="G10" s="262" t="n">
        <v>0</v>
      </c>
      <c r="H10" s="262" t="n">
        <v>0</v>
      </c>
      <c r="I10" s="262" t="n">
        <v>0</v>
      </c>
      <c r="J10" s="262" t="n">
        <v>0</v>
      </c>
      <c r="K10" s="262" t="n">
        <v>0</v>
      </c>
      <c r="L10" s="262" t="n">
        <v>0</v>
      </c>
      <c r="M10" s="262" t="n">
        <v>0</v>
      </c>
      <c r="N10" s="262" t="n">
        <v>0</v>
      </c>
      <c r="O10" s="263"/>
      <c r="P10" s="264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63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3"/>
      <c r="EY10" s="263"/>
      <c r="EZ10" s="263"/>
      <c r="FA10" s="263"/>
      <c r="FB10" s="263"/>
      <c r="FC10" s="263"/>
      <c r="FD10" s="263"/>
      <c r="FE10" s="263"/>
      <c r="FF10" s="263"/>
      <c r="FG10" s="263"/>
      <c r="FH10" s="263"/>
      <c r="FI10" s="263"/>
      <c r="FJ10" s="263"/>
      <c r="FK10" s="263"/>
      <c r="FL10" s="263"/>
      <c r="FM10" s="263"/>
      <c r="FN10" s="263"/>
      <c r="FO10" s="263"/>
      <c r="FP10" s="263"/>
      <c r="FQ10" s="263"/>
      <c r="FR10" s="263"/>
      <c r="FS10" s="263"/>
      <c r="FT10" s="263"/>
      <c r="FU10" s="263"/>
      <c r="FV10" s="263"/>
      <c r="FW10" s="263"/>
      <c r="FX10" s="263"/>
      <c r="FY10" s="263"/>
      <c r="FZ10" s="263"/>
      <c r="GA10" s="263"/>
      <c r="GB10" s="263"/>
      <c r="GC10" s="263"/>
      <c r="GD10" s="263"/>
      <c r="GE10" s="263"/>
      <c r="GF10" s="263"/>
      <c r="GG10" s="263"/>
      <c r="GH10" s="263"/>
      <c r="GI10" s="263"/>
      <c r="GJ10" s="263"/>
      <c r="GK10" s="263"/>
      <c r="GL10" s="263"/>
      <c r="GM10" s="263"/>
      <c r="GN10" s="263"/>
      <c r="GO10" s="263"/>
      <c r="GP10" s="263"/>
      <c r="GQ10" s="263"/>
      <c r="GR10" s="263"/>
      <c r="GS10" s="263"/>
      <c r="GT10" s="263"/>
      <c r="GU10" s="263"/>
      <c r="GV10" s="263"/>
      <c r="GW10" s="263"/>
      <c r="GX10" s="263"/>
      <c r="GY10" s="263"/>
      <c r="GZ10" s="263"/>
      <c r="HA10" s="263"/>
      <c r="HB10" s="263"/>
      <c r="HC10" s="263"/>
      <c r="HD10" s="263"/>
      <c r="HE10" s="263"/>
      <c r="HF10" s="263"/>
      <c r="HG10" s="263"/>
      <c r="HH10" s="263"/>
      <c r="HI10" s="263"/>
      <c r="HJ10" s="263"/>
      <c r="HK10" s="263"/>
      <c r="HL10" s="263"/>
      <c r="HM10" s="263"/>
      <c r="HN10" s="263"/>
      <c r="HO10" s="263"/>
      <c r="HP10" s="263"/>
      <c r="HQ10" s="263"/>
      <c r="HR10" s="263"/>
      <c r="HS10" s="263"/>
      <c r="HT10" s="263"/>
      <c r="HU10" s="263"/>
      <c r="HV10" s="263"/>
      <c r="HW10" s="263"/>
      <c r="HX10" s="263"/>
      <c r="HY10" s="263"/>
      <c r="HZ10" s="263"/>
      <c r="IA10" s="263"/>
      <c r="IB10" s="263"/>
      <c r="IC10" s="263"/>
      <c r="ID10" s="263"/>
      <c r="IE10" s="263"/>
      <c r="IF10" s="263"/>
      <c r="IG10" s="263"/>
      <c r="IH10" s="263"/>
      <c r="II10" s="263"/>
      <c r="IJ10" s="263"/>
      <c r="IK10" s="263"/>
      <c r="IL10" s="263"/>
      <c r="IM10" s="263"/>
      <c r="IN10" s="263"/>
      <c r="IO10" s="263"/>
      <c r="IP10" s="263"/>
      <c r="IQ10" s="263"/>
      <c r="IR10" s="263"/>
      <c r="IS10" s="263"/>
      <c r="IT10" s="263"/>
      <c r="IU10" s="263"/>
      <c r="IV10" s="263"/>
      <c r="IW10" s="263"/>
    </row>
    <row r="11" customFormat="false" ht="12.75" hidden="false" customHeight="false" outlineLevel="0" collapsed="false">
      <c r="A11" s="249" t="s">
        <v>482</v>
      </c>
      <c r="C11" s="262" t="n">
        <v>0</v>
      </c>
      <c r="D11" s="262" t="n">
        <v>0</v>
      </c>
      <c r="E11" s="262" t="n">
        <v>0</v>
      </c>
      <c r="F11" s="262" t="n">
        <v>0</v>
      </c>
      <c r="G11" s="262" t="n">
        <v>0</v>
      </c>
      <c r="H11" s="262" t="n">
        <v>0</v>
      </c>
      <c r="I11" s="262" t="n">
        <v>0</v>
      </c>
      <c r="J11" s="262" t="n">
        <v>0</v>
      </c>
      <c r="K11" s="262" t="n">
        <v>0</v>
      </c>
      <c r="L11" s="262" t="n">
        <v>0</v>
      </c>
      <c r="M11" s="262" t="n">
        <v>0</v>
      </c>
      <c r="N11" s="262" t="n">
        <v>0</v>
      </c>
      <c r="O11" s="263"/>
      <c r="P11" s="264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  <c r="GN11" s="263"/>
      <c r="GO11" s="263"/>
      <c r="GP11" s="263"/>
      <c r="GQ11" s="263"/>
      <c r="GR11" s="263"/>
      <c r="GS11" s="263"/>
      <c r="GT11" s="263"/>
      <c r="GU11" s="263"/>
      <c r="GV11" s="263"/>
      <c r="GW11" s="263"/>
      <c r="GX11" s="263"/>
      <c r="GY11" s="263"/>
      <c r="GZ11" s="263"/>
      <c r="HA11" s="263"/>
      <c r="HB11" s="263"/>
      <c r="HC11" s="263"/>
      <c r="HD11" s="263"/>
      <c r="HE11" s="263"/>
      <c r="HF11" s="263"/>
      <c r="HG11" s="263"/>
      <c r="HH11" s="263"/>
      <c r="HI11" s="263"/>
      <c r="HJ11" s="263"/>
      <c r="HK11" s="263"/>
      <c r="HL11" s="263"/>
      <c r="HM11" s="263"/>
      <c r="HN11" s="263"/>
      <c r="HO11" s="263"/>
      <c r="HP11" s="263"/>
      <c r="HQ11" s="263"/>
      <c r="HR11" s="263"/>
      <c r="HS11" s="263"/>
      <c r="HT11" s="263"/>
      <c r="HU11" s="263"/>
      <c r="HV11" s="263"/>
      <c r="HW11" s="263"/>
      <c r="HX11" s="263"/>
      <c r="HY11" s="263"/>
      <c r="HZ11" s="263"/>
      <c r="IA11" s="263"/>
      <c r="IB11" s="263"/>
      <c r="IC11" s="263"/>
      <c r="ID11" s="263"/>
      <c r="IE11" s="263"/>
      <c r="IF11" s="263"/>
      <c r="IG11" s="263"/>
      <c r="IH11" s="263"/>
      <c r="II11" s="263"/>
      <c r="IJ11" s="263"/>
      <c r="IK11" s="263"/>
      <c r="IL11" s="263"/>
      <c r="IM11" s="263"/>
      <c r="IN11" s="263"/>
      <c r="IO11" s="263"/>
      <c r="IP11" s="263"/>
      <c r="IQ11" s="263"/>
      <c r="IR11" s="263"/>
      <c r="IS11" s="263"/>
      <c r="IT11" s="263"/>
      <c r="IU11" s="263"/>
      <c r="IV11" s="263"/>
      <c r="IW11" s="263"/>
    </row>
    <row r="12" customFormat="false" ht="12.75" hidden="false" customHeight="false" outlineLevel="0" collapsed="false">
      <c r="A12" s="249" t="s">
        <v>483</v>
      </c>
      <c r="C12" s="262" t="n">
        <v>0</v>
      </c>
      <c r="D12" s="262" t="n">
        <v>0</v>
      </c>
      <c r="E12" s="262" t="n">
        <v>0</v>
      </c>
      <c r="F12" s="262" t="n">
        <v>0</v>
      </c>
      <c r="G12" s="262" t="n">
        <v>0</v>
      </c>
      <c r="H12" s="262" t="n">
        <v>0</v>
      </c>
      <c r="I12" s="262" t="n">
        <v>0</v>
      </c>
      <c r="J12" s="262" t="n">
        <v>0</v>
      </c>
      <c r="K12" s="262" t="n">
        <v>0</v>
      </c>
      <c r="L12" s="262" t="n">
        <v>0</v>
      </c>
      <c r="M12" s="262" t="n">
        <v>0</v>
      </c>
      <c r="N12" s="262" t="n">
        <v>0</v>
      </c>
      <c r="O12" s="263"/>
      <c r="P12" s="264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63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263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263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263"/>
      <c r="GK12" s="263"/>
      <c r="GL12" s="263"/>
      <c r="GM12" s="263"/>
      <c r="GN12" s="263"/>
      <c r="GO12" s="263"/>
      <c r="GP12" s="263"/>
      <c r="GQ12" s="263"/>
      <c r="GR12" s="263"/>
      <c r="GS12" s="263"/>
      <c r="GT12" s="263"/>
      <c r="GU12" s="263"/>
      <c r="GV12" s="263"/>
      <c r="GW12" s="263"/>
      <c r="GX12" s="263"/>
      <c r="GY12" s="263"/>
      <c r="GZ12" s="263"/>
      <c r="HA12" s="263"/>
      <c r="HB12" s="263"/>
      <c r="HC12" s="263"/>
      <c r="HD12" s="263"/>
      <c r="HE12" s="263"/>
      <c r="HF12" s="263"/>
      <c r="HG12" s="263"/>
      <c r="HH12" s="263"/>
      <c r="HI12" s="263"/>
      <c r="HJ12" s="263"/>
      <c r="HK12" s="263"/>
      <c r="HL12" s="263"/>
      <c r="HM12" s="263"/>
      <c r="HN12" s="263"/>
      <c r="HO12" s="263"/>
      <c r="HP12" s="263"/>
      <c r="HQ12" s="263"/>
      <c r="HR12" s="263"/>
      <c r="HS12" s="263"/>
      <c r="HT12" s="263"/>
      <c r="HU12" s="263"/>
      <c r="HV12" s="263"/>
      <c r="HW12" s="263"/>
      <c r="HX12" s="263"/>
      <c r="HY12" s="263"/>
      <c r="HZ12" s="263"/>
      <c r="IA12" s="263"/>
      <c r="IB12" s="263"/>
      <c r="IC12" s="263"/>
      <c r="ID12" s="263"/>
      <c r="IE12" s="263"/>
      <c r="IF12" s="263"/>
      <c r="IG12" s="263"/>
      <c r="IH12" s="263"/>
      <c r="II12" s="263"/>
      <c r="IJ12" s="263"/>
      <c r="IK12" s="263"/>
      <c r="IL12" s="263"/>
      <c r="IM12" s="263"/>
      <c r="IN12" s="263"/>
      <c r="IO12" s="263"/>
      <c r="IP12" s="263"/>
      <c r="IQ12" s="263"/>
      <c r="IR12" s="263"/>
      <c r="IS12" s="263"/>
      <c r="IT12" s="263"/>
      <c r="IU12" s="263"/>
      <c r="IV12" s="263"/>
      <c r="IW12" s="263"/>
    </row>
    <row r="13" customFormat="false" ht="12.75" hidden="false" customHeight="false" outlineLevel="0" collapsed="false">
      <c r="A13" s="249" t="s">
        <v>484</v>
      </c>
      <c r="C13" s="262" t="n">
        <v>0</v>
      </c>
      <c r="D13" s="262" t="n">
        <v>0</v>
      </c>
      <c r="E13" s="262" t="n">
        <v>0</v>
      </c>
      <c r="F13" s="262" t="n">
        <v>0</v>
      </c>
      <c r="G13" s="262" t="n">
        <v>0</v>
      </c>
      <c r="H13" s="262" t="n">
        <v>0</v>
      </c>
      <c r="I13" s="262" t="n">
        <v>0</v>
      </c>
      <c r="J13" s="262" t="n">
        <v>0</v>
      </c>
      <c r="K13" s="262" t="n">
        <v>0</v>
      </c>
      <c r="L13" s="262" t="n">
        <v>0</v>
      </c>
      <c r="M13" s="262" t="n">
        <v>0</v>
      </c>
      <c r="N13" s="262" t="n">
        <v>0</v>
      </c>
      <c r="O13" s="263"/>
      <c r="P13" s="264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  <c r="GN13" s="263"/>
      <c r="GO13" s="263"/>
      <c r="GP13" s="263"/>
      <c r="GQ13" s="263"/>
      <c r="GR13" s="263"/>
      <c r="GS13" s="263"/>
      <c r="GT13" s="263"/>
      <c r="GU13" s="263"/>
      <c r="GV13" s="263"/>
      <c r="GW13" s="263"/>
      <c r="GX13" s="263"/>
      <c r="GY13" s="263"/>
      <c r="GZ13" s="263"/>
      <c r="HA13" s="263"/>
      <c r="HB13" s="263"/>
      <c r="HC13" s="263"/>
      <c r="HD13" s="263"/>
      <c r="HE13" s="263"/>
      <c r="HF13" s="263"/>
      <c r="HG13" s="263"/>
      <c r="HH13" s="263"/>
      <c r="HI13" s="263"/>
      <c r="HJ13" s="263"/>
      <c r="HK13" s="263"/>
      <c r="HL13" s="263"/>
      <c r="HM13" s="263"/>
      <c r="HN13" s="263"/>
      <c r="HO13" s="263"/>
      <c r="HP13" s="263"/>
      <c r="HQ13" s="263"/>
      <c r="HR13" s="263"/>
      <c r="HS13" s="263"/>
      <c r="HT13" s="263"/>
      <c r="HU13" s="263"/>
      <c r="HV13" s="263"/>
      <c r="HW13" s="263"/>
      <c r="HX13" s="263"/>
      <c r="HY13" s="263"/>
      <c r="HZ13" s="263"/>
      <c r="IA13" s="263"/>
      <c r="IB13" s="263"/>
      <c r="IC13" s="263"/>
      <c r="ID13" s="263"/>
      <c r="IE13" s="263"/>
      <c r="IF13" s="263"/>
      <c r="IG13" s="263"/>
      <c r="IH13" s="263"/>
      <c r="II13" s="263"/>
      <c r="IJ13" s="263"/>
      <c r="IK13" s="263"/>
      <c r="IL13" s="263"/>
      <c r="IM13" s="263"/>
      <c r="IN13" s="263"/>
      <c r="IO13" s="263"/>
      <c r="IP13" s="263"/>
      <c r="IQ13" s="263"/>
      <c r="IR13" s="263"/>
      <c r="IS13" s="263"/>
      <c r="IT13" s="263"/>
      <c r="IU13" s="263"/>
      <c r="IV13" s="263"/>
      <c r="IW13" s="263"/>
    </row>
    <row r="14" customFormat="false" ht="12.75" hidden="false" customHeight="false" outlineLevel="0" collapsed="false">
      <c r="A14" s="249" t="s">
        <v>485</v>
      </c>
      <c r="C14" s="262" t="n">
        <v>0</v>
      </c>
      <c r="D14" s="262" t="n">
        <v>0</v>
      </c>
      <c r="E14" s="262" t="n">
        <v>0</v>
      </c>
      <c r="F14" s="262" t="n">
        <v>0</v>
      </c>
      <c r="G14" s="262" t="n">
        <v>0</v>
      </c>
      <c r="H14" s="262" t="n">
        <v>0</v>
      </c>
      <c r="I14" s="262" t="n">
        <v>0</v>
      </c>
      <c r="J14" s="262" t="n">
        <v>0</v>
      </c>
      <c r="K14" s="262" t="n">
        <v>0</v>
      </c>
      <c r="L14" s="262" t="n">
        <v>0</v>
      </c>
      <c r="M14" s="262" t="n">
        <v>0</v>
      </c>
      <c r="N14" s="262" t="n">
        <v>0</v>
      </c>
      <c r="O14" s="263"/>
      <c r="P14" s="264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  <c r="GN14" s="263"/>
      <c r="GO14" s="263"/>
      <c r="GP14" s="263"/>
      <c r="GQ14" s="263"/>
      <c r="GR14" s="263"/>
      <c r="GS14" s="263"/>
      <c r="GT14" s="263"/>
      <c r="GU14" s="263"/>
      <c r="GV14" s="263"/>
      <c r="GW14" s="263"/>
      <c r="GX14" s="263"/>
      <c r="GY14" s="263"/>
      <c r="GZ14" s="263"/>
      <c r="HA14" s="263"/>
      <c r="HB14" s="263"/>
      <c r="HC14" s="263"/>
      <c r="HD14" s="263"/>
      <c r="HE14" s="263"/>
      <c r="HF14" s="263"/>
      <c r="HG14" s="263"/>
      <c r="HH14" s="263"/>
      <c r="HI14" s="263"/>
      <c r="HJ14" s="263"/>
      <c r="HK14" s="263"/>
      <c r="HL14" s="263"/>
      <c r="HM14" s="263"/>
      <c r="HN14" s="263"/>
      <c r="HO14" s="263"/>
      <c r="HP14" s="263"/>
      <c r="HQ14" s="263"/>
      <c r="HR14" s="263"/>
      <c r="HS14" s="263"/>
      <c r="HT14" s="263"/>
      <c r="HU14" s="263"/>
      <c r="HV14" s="263"/>
      <c r="HW14" s="263"/>
      <c r="HX14" s="263"/>
      <c r="HY14" s="263"/>
      <c r="HZ14" s="263"/>
      <c r="IA14" s="263"/>
      <c r="IB14" s="263"/>
      <c r="IC14" s="263"/>
      <c r="ID14" s="263"/>
      <c r="IE14" s="263"/>
      <c r="IF14" s="263"/>
      <c r="IG14" s="263"/>
      <c r="IH14" s="263"/>
      <c r="II14" s="263"/>
      <c r="IJ14" s="263"/>
      <c r="IK14" s="263"/>
      <c r="IL14" s="263"/>
      <c r="IM14" s="263"/>
      <c r="IN14" s="263"/>
      <c r="IO14" s="263"/>
      <c r="IP14" s="263"/>
      <c r="IQ14" s="263"/>
      <c r="IR14" s="263"/>
      <c r="IS14" s="263"/>
      <c r="IT14" s="263"/>
      <c r="IU14" s="263"/>
      <c r="IV14" s="263"/>
      <c r="IW14" s="263"/>
    </row>
    <row r="15" customFormat="false" ht="12.75" hidden="false" customHeight="false" outlineLevel="0" collapsed="false">
      <c r="A15" s="249" t="s">
        <v>486</v>
      </c>
      <c r="C15" s="262" t="n">
        <v>0</v>
      </c>
      <c r="D15" s="262" t="n">
        <v>0</v>
      </c>
      <c r="E15" s="262" t="n">
        <v>0</v>
      </c>
      <c r="F15" s="262" t="n">
        <v>0</v>
      </c>
      <c r="G15" s="262" t="n">
        <v>0</v>
      </c>
      <c r="H15" s="262" t="n">
        <v>0</v>
      </c>
      <c r="I15" s="262" t="n">
        <v>0</v>
      </c>
      <c r="J15" s="262" t="n">
        <v>0</v>
      </c>
      <c r="K15" s="262" t="n">
        <v>0</v>
      </c>
      <c r="L15" s="262" t="n">
        <v>0</v>
      </c>
      <c r="M15" s="262" t="n">
        <v>0</v>
      </c>
      <c r="N15" s="262" t="n">
        <v>0</v>
      </c>
      <c r="O15" s="263"/>
      <c r="P15" s="264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3"/>
      <c r="FG15" s="263"/>
      <c r="FH15" s="263"/>
      <c r="FI15" s="263"/>
      <c r="FJ15" s="263"/>
      <c r="FK15" s="263"/>
      <c r="FL15" s="263"/>
      <c r="FM15" s="263"/>
      <c r="FN15" s="263"/>
      <c r="FO15" s="263"/>
      <c r="FP15" s="263"/>
      <c r="FQ15" s="263"/>
      <c r="FR15" s="263"/>
      <c r="FS15" s="263"/>
      <c r="FT15" s="263"/>
      <c r="FU15" s="263"/>
      <c r="FV15" s="263"/>
      <c r="FW15" s="263"/>
      <c r="FX15" s="263"/>
      <c r="FY15" s="263"/>
      <c r="FZ15" s="263"/>
      <c r="GA15" s="263"/>
      <c r="GB15" s="263"/>
      <c r="GC15" s="263"/>
      <c r="GD15" s="263"/>
      <c r="GE15" s="263"/>
      <c r="GF15" s="263"/>
      <c r="GG15" s="263"/>
      <c r="GH15" s="263"/>
      <c r="GI15" s="263"/>
      <c r="GJ15" s="263"/>
      <c r="GK15" s="263"/>
      <c r="GL15" s="263"/>
      <c r="GM15" s="263"/>
      <c r="GN15" s="263"/>
      <c r="GO15" s="263"/>
      <c r="GP15" s="263"/>
      <c r="GQ15" s="263"/>
      <c r="GR15" s="263"/>
      <c r="GS15" s="263"/>
      <c r="GT15" s="263"/>
      <c r="GU15" s="263"/>
      <c r="GV15" s="263"/>
      <c r="GW15" s="263"/>
      <c r="GX15" s="263"/>
      <c r="GY15" s="263"/>
      <c r="GZ15" s="263"/>
      <c r="HA15" s="263"/>
      <c r="HB15" s="263"/>
      <c r="HC15" s="263"/>
      <c r="HD15" s="263"/>
      <c r="HE15" s="263"/>
      <c r="HF15" s="263"/>
      <c r="HG15" s="263"/>
      <c r="HH15" s="263"/>
      <c r="HI15" s="263"/>
      <c r="HJ15" s="263"/>
      <c r="HK15" s="263"/>
      <c r="HL15" s="263"/>
      <c r="HM15" s="263"/>
      <c r="HN15" s="263"/>
      <c r="HO15" s="263"/>
      <c r="HP15" s="263"/>
      <c r="HQ15" s="263"/>
      <c r="HR15" s="263"/>
      <c r="HS15" s="263"/>
      <c r="HT15" s="263"/>
      <c r="HU15" s="263"/>
      <c r="HV15" s="263"/>
      <c r="HW15" s="263"/>
      <c r="HX15" s="263"/>
      <c r="HY15" s="263"/>
      <c r="HZ15" s="263"/>
      <c r="IA15" s="263"/>
      <c r="IB15" s="263"/>
      <c r="IC15" s="263"/>
      <c r="ID15" s="263"/>
      <c r="IE15" s="263"/>
      <c r="IF15" s="263"/>
      <c r="IG15" s="263"/>
      <c r="IH15" s="263"/>
      <c r="II15" s="263"/>
      <c r="IJ15" s="263"/>
      <c r="IK15" s="263"/>
      <c r="IL15" s="263"/>
      <c r="IM15" s="263"/>
      <c r="IN15" s="263"/>
      <c r="IO15" s="263"/>
      <c r="IP15" s="263"/>
      <c r="IQ15" s="263"/>
      <c r="IR15" s="263"/>
      <c r="IS15" s="263"/>
      <c r="IT15" s="263"/>
      <c r="IU15" s="263"/>
      <c r="IV15" s="263"/>
      <c r="IW15" s="263"/>
    </row>
    <row r="16" customFormat="false" ht="12.75" hidden="false" customHeight="false" outlineLevel="0" collapsed="false">
      <c r="A16" s="249" t="s">
        <v>487</v>
      </c>
      <c r="C16" s="262" t="n">
        <v>0</v>
      </c>
      <c r="D16" s="262" t="n">
        <v>0</v>
      </c>
      <c r="E16" s="262" t="n">
        <v>0</v>
      </c>
      <c r="F16" s="262" t="n">
        <v>0</v>
      </c>
      <c r="G16" s="262" t="n">
        <v>0</v>
      </c>
      <c r="H16" s="262" t="n">
        <v>0</v>
      </c>
      <c r="I16" s="262" t="n">
        <v>0</v>
      </c>
      <c r="J16" s="262" t="n">
        <v>0</v>
      </c>
      <c r="K16" s="262" t="n">
        <v>0</v>
      </c>
      <c r="L16" s="262" t="n">
        <v>0</v>
      </c>
      <c r="M16" s="262" t="n">
        <v>0</v>
      </c>
      <c r="N16" s="262" t="n">
        <v>0</v>
      </c>
      <c r="O16" s="263"/>
      <c r="P16" s="264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3"/>
      <c r="EY16" s="263"/>
      <c r="EZ16" s="263"/>
      <c r="FA16" s="263"/>
      <c r="FB16" s="263"/>
      <c r="FC16" s="263"/>
      <c r="FD16" s="263"/>
      <c r="FE16" s="263"/>
      <c r="FF16" s="263"/>
      <c r="FG16" s="263"/>
      <c r="FH16" s="263"/>
      <c r="FI16" s="263"/>
      <c r="FJ16" s="263"/>
      <c r="FK16" s="263"/>
      <c r="FL16" s="263"/>
      <c r="FM16" s="263"/>
      <c r="FN16" s="263"/>
      <c r="FO16" s="263"/>
      <c r="FP16" s="263"/>
      <c r="FQ16" s="263"/>
      <c r="FR16" s="263"/>
      <c r="FS16" s="263"/>
      <c r="FT16" s="263"/>
      <c r="FU16" s="263"/>
      <c r="FV16" s="263"/>
      <c r="FW16" s="263"/>
      <c r="FX16" s="263"/>
      <c r="FY16" s="263"/>
      <c r="FZ16" s="263"/>
      <c r="GA16" s="263"/>
      <c r="GB16" s="263"/>
      <c r="GC16" s="263"/>
      <c r="GD16" s="263"/>
      <c r="GE16" s="263"/>
      <c r="GF16" s="263"/>
      <c r="GG16" s="263"/>
      <c r="GH16" s="263"/>
      <c r="GI16" s="263"/>
      <c r="GJ16" s="263"/>
      <c r="GK16" s="263"/>
      <c r="GL16" s="263"/>
      <c r="GM16" s="263"/>
      <c r="GN16" s="263"/>
      <c r="GO16" s="263"/>
      <c r="GP16" s="263"/>
      <c r="GQ16" s="263"/>
      <c r="GR16" s="263"/>
      <c r="GS16" s="263"/>
      <c r="GT16" s="263"/>
      <c r="GU16" s="263"/>
      <c r="GV16" s="263"/>
      <c r="GW16" s="263"/>
      <c r="GX16" s="263"/>
      <c r="GY16" s="263"/>
      <c r="GZ16" s="263"/>
      <c r="HA16" s="263"/>
      <c r="HB16" s="263"/>
      <c r="HC16" s="263"/>
      <c r="HD16" s="263"/>
      <c r="HE16" s="263"/>
      <c r="HF16" s="263"/>
      <c r="HG16" s="263"/>
      <c r="HH16" s="263"/>
      <c r="HI16" s="263"/>
      <c r="HJ16" s="263"/>
      <c r="HK16" s="263"/>
      <c r="HL16" s="263"/>
      <c r="HM16" s="263"/>
      <c r="HN16" s="263"/>
      <c r="HO16" s="263"/>
      <c r="HP16" s="263"/>
      <c r="HQ16" s="263"/>
      <c r="HR16" s="263"/>
      <c r="HS16" s="263"/>
      <c r="HT16" s="263"/>
      <c r="HU16" s="263"/>
      <c r="HV16" s="263"/>
      <c r="HW16" s="263"/>
      <c r="HX16" s="263"/>
      <c r="HY16" s="263"/>
      <c r="HZ16" s="263"/>
      <c r="IA16" s="263"/>
      <c r="IB16" s="263"/>
      <c r="IC16" s="263"/>
      <c r="ID16" s="263"/>
      <c r="IE16" s="263"/>
      <c r="IF16" s="263"/>
      <c r="IG16" s="263"/>
      <c r="IH16" s="263"/>
      <c r="II16" s="263"/>
      <c r="IJ16" s="263"/>
      <c r="IK16" s="263"/>
      <c r="IL16" s="263"/>
      <c r="IM16" s="263"/>
      <c r="IN16" s="263"/>
      <c r="IO16" s="263"/>
      <c r="IP16" s="263"/>
      <c r="IQ16" s="263"/>
      <c r="IR16" s="263"/>
      <c r="IS16" s="263"/>
      <c r="IT16" s="263"/>
      <c r="IU16" s="263"/>
      <c r="IV16" s="263"/>
      <c r="IW16" s="263"/>
    </row>
    <row r="17" customFormat="false" ht="12.75" hidden="false" customHeight="false" outlineLevel="0" collapsed="false">
      <c r="A17" s="249" t="s">
        <v>488</v>
      </c>
      <c r="C17" s="262" t="n">
        <v>0</v>
      </c>
      <c r="D17" s="262" t="n">
        <v>0</v>
      </c>
      <c r="E17" s="262" t="n">
        <v>0</v>
      </c>
      <c r="F17" s="262" t="n">
        <v>0</v>
      </c>
      <c r="G17" s="262" t="n">
        <v>0</v>
      </c>
      <c r="H17" s="262" t="n">
        <v>0</v>
      </c>
      <c r="I17" s="262" t="n">
        <v>0</v>
      </c>
      <c r="J17" s="262" t="n">
        <v>0</v>
      </c>
      <c r="K17" s="262" t="n">
        <v>0</v>
      </c>
      <c r="L17" s="262" t="n">
        <v>0</v>
      </c>
      <c r="M17" s="262" t="n">
        <v>0</v>
      </c>
      <c r="N17" s="262" t="n">
        <v>0</v>
      </c>
      <c r="O17" s="263"/>
      <c r="P17" s="264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  <c r="GN17" s="263"/>
      <c r="GO17" s="263"/>
      <c r="GP17" s="263"/>
      <c r="GQ17" s="263"/>
      <c r="GR17" s="263"/>
      <c r="GS17" s="263"/>
      <c r="GT17" s="263"/>
      <c r="GU17" s="263"/>
      <c r="GV17" s="263"/>
      <c r="GW17" s="263"/>
      <c r="GX17" s="263"/>
      <c r="GY17" s="263"/>
      <c r="GZ17" s="263"/>
      <c r="HA17" s="263"/>
      <c r="HB17" s="263"/>
      <c r="HC17" s="263"/>
      <c r="HD17" s="263"/>
      <c r="HE17" s="263"/>
      <c r="HF17" s="263"/>
      <c r="HG17" s="263"/>
      <c r="HH17" s="263"/>
      <c r="HI17" s="263"/>
      <c r="HJ17" s="263"/>
      <c r="HK17" s="263"/>
      <c r="HL17" s="263"/>
      <c r="HM17" s="263"/>
      <c r="HN17" s="263"/>
      <c r="HO17" s="263"/>
      <c r="HP17" s="263"/>
      <c r="HQ17" s="263"/>
      <c r="HR17" s="263"/>
      <c r="HS17" s="263"/>
      <c r="HT17" s="263"/>
      <c r="HU17" s="263"/>
      <c r="HV17" s="263"/>
      <c r="HW17" s="263"/>
      <c r="HX17" s="263"/>
      <c r="HY17" s="263"/>
      <c r="HZ17" s="263"/>
      <c r="IA17" s="263"/>
      <c r="IB17" s="263"/>
      <c r="IC17" s="263"/>
      <c r="ID17" s="263"/>
      <c r="IE17" s="263"/>
      <c r="IF17" s="263"/>
      <c r="IG17" s="263"/>
      <c r="IH17" s="263"/>
      <c r="II17" s="263"/>
      <c r="IJ17" s="263"/>
      <c r="IK17" s="263"/>
      <c r="IL17" s="263"/>
      <c r="IM17" s="263"/>
      <c r="IN17" s="263"/>
      <c r="IO17" s="263"/>
      <c r="IP17" s="263"/>
      <c r="IQ17" s="263"/>
      <c r="IR17" s="263"/>
      <c r="IS17" s="263"/>
      <c r="IT17" s="263"/>
      <c r="IU17" s="263"/>
      <c r="IV17" s="263"/>
      <c r="IW17" s="263"/>
    </row>
    <row r="18" customFormat="false" ht="12.75" hidden="false" customHeight="false" outlineLevel="0" collapsed="false">
      <c r="A18" s="249" t="s">
        <v>489</v>
      </c>
      <c r="C18" s="265" t="n">
        <v>0</v>
      </c>
      <c r="D18" s="265" t="n">
        <v>0</v>
      </c>
      <c r="E18" s="265" t="n">
        <v>0</v>
      </c>
      <c r="F18" s="265" t="n">
        <v>0</v>
      </c>
      <c r="G18" s="265" t="n">
        <v>0</v>
      </c>
      <c r="H18" s="265" t="n">
        <v>0</v>
      </c>
      <c r="I18" s="265" t="n">
        <v>0</v>
      </c>
      <c r="J18" s="265" t="n">
        <v>0</v>
      </c>
      <c r="K18" s="265" t="n">
        <v>0</v>
      </c>
      <c r="L18" s="265" t="n">
        <v>0</v>
      </c>
      <c r="M18" s="265" t="n">
        <v>0</v>
      </c>
      <c r="N18" s="265" t="n">
        <v>0</v>
      </c>
      <c r="O18" s="263"/>
      <c r="P18" s="264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  <c r="GN18" s="263"/>
      <c r="GO18" s="263"/>
      <c r="GP18" s="263"/>
      <c r="GQ18" s="263"/>
      <c r="GR18" s="263"/>
      <c r="GS18" s="263"/>
      <c r="GT18" s="263"/>
      <c r="GU18" s="263"/>
      <c r="GV18" s="263"/>
      <c r="GW18" s="263"/>
      <c r="GX18" s="263"/>
      <c r="GY18" s="263"/>
      <c r="GZ18" s="263"/>
      <c r="HA18" s="263"/>
      <c r="HB18" s="263"/>
      <c r="HC18" s="263"/>
      <c r="HD18" s="263"/>
      <c r="HE18" s="263"/>
      <c r="HF18" s="263"/>
      <c r="HG18" s="263"/>
      <c r="HH18" s="263"/>
      <c r="HI18" s="263"/>
      <c r="HJ18" s="263"/>
      <c r="HK18" s="263"/>
      <c r="HL18" s="263"/>
      <c r="HM18" s="263"/>
      <c r="HN18" s="263"/>
      <c r="HO18" s="263"/>
      <c r="HP18" s="263"/>
      <c r="HQ18" s="263"/>
      <c r="HR18" s="263"/>
      <c r="HS18" s="263"/>
      <c r="HT18" s="263"/>
      <c r="HU18" s="263"/>
      <c r="HV18" s="263"/>
      <c r="HW18" s="263"/>
      <c r="HX18" s="263"/>
      <c r="HY18" s="263"/>
      <c r="HZ18" s="263"/>
      <c r="IA18" s="263"/>
      <c r="IB18" s="263"/>
      <c r="IC18" s="263"/>
      <c r="ID18" s="263"/>
      <c r="IE18" s="263"/>
      <c r="IF18" s="263"/>
      <c r="IG18" s="263"/>
      <c r="IH18" s="263"/>
      <c r="II18" s="263"/>
      <c r="IJ18" s="263"/>
      <c r="IK18" s="263"/>
      <c r="IL18" s="263"/>
      <c r="IM18" s="263"/>
      <c r="IN18" s="263"/>
      <c r="IO18" s="263"/>
      <c r="IP18" s="263"/>
      <c r="IQ18" s="263"/>
      <c r="IR18" s="263"/>
      <c r="IS18" s="263"/>
      <c r="IT18" s="263"/>
      <c r="IU18" s="263"/>
      <c r="IV18" s="263"/>
      <c r="IW18" s="263"/>
    </row>
    <row r="19" customFormat="false" ht="12.75" hidden="false" customHeight="false" outlineLevel="0" collapsed="false">
      <c r="A19" s="266" t="s">
        <v>490</v>
      </c>
      <c r="C19" s="267" t="n">
        <f aca="false">SUM(C8:C18)</f>
        <v>0</v>
      </c>
      <c r="D19" s="267" t="n">
        <f aca="false">SUM(D8:D18)</f>
        <v>0</v>
      </c>
      <c r="E19" s="267" t="n">
        <f aca="false">SUM(E8:E18)</f>
        <v>0</v>
      </c>
      <c r="F19" s="267" t="n">
        <f aca="false">SUM(F8:F18)</f>
        <v>0</v>
      </c>
      <c r="G19" s="267" t="n">
        <f aca="false">SUM(G8:G18)</f>
        <v>0</v>
      </c>
      <c r="H19" s="267" t="n">
        <f aca="false">SUM(H8:H18)</f>
        <v>0</v>
      </c>
      <c r="I19" s="267" t="n">
        <f aca="false">SUM(I8:I18)</f>
        <v>0</v>
      </c>
      <c r="J19" s="267" t="n">
        <f aca="false">SUM(J8:J18)</f>
        <v>0</v>
      </c>
      <c r="K19" s="267" t="n">
        <f aca="false">SUM(K8:K18)</f>
        <v>0</v>
      </c>
      <c r="L19" s="267" t="n">
        <f aca="false">SUM(L8:L18)</f>
        <v>0</v>
      </c>
      <c r="M19" s="267" t="n">
        <f aca="false">SUM(M8:M18)</f>
        <v>0</v>
      </c>
      <c r="N19" s="267" t="n">
        <f aca="false">SUM(N8:N18)</f>
        <v>0</v>
      </c>
      <c r="O19" s="263"/>
      <c r="P19" s="264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  <c r="GN19" s="263"/>
      <c r="GO19" s="263"/>
      <c r="GP19" s="263"/>
      <c r="GQ19" s="263"/>
      <c r="GR19" s="263"/>
      <c r="GS19" s="263"/>
      <c r="GT19" s="263"/>
      <c r="GU19" s="263"/>
      <c r="GV19" s="263"/>
      <c r="GW19" s="263"/>
      <c r="GX19" s="263"/>
      <c r="GY19" s="263"/>
      <c r="GZ19" s="263"/>
      <c r="HA19" s="263"/>
      <c r="HB19" s="263"/>
      <c r="HC19" s="263"/>
      <c r="HD19" s="263"/>
      <c r="HE19" s="263"/>
      <c r="HF19" s="263"/>
      <c r="HG19" s="263"/>
      <c r="HH19" s="263"/>
      <c r="HI19" s="263"/>
      <c r="HJ19" s="263"/>
      <c r="HK19" s="263"/>
      <c r="HL19" s="263"/>
      <c r="HM19" s="263"/>
      <c r="HN19" s="263"/>
      <c r="HO19" s="263"/>
      <c r="HP19" s="263"/>
      <c r="HQ19" s="263"/>
      <c r="HR19" s="263"/>
      <c r="HS19" s="263"/>
      <c r="HT19" s="263"/>
      <c r="HU19" s="263"/>
      <c r="HV19" s="263"/>
      <c r="HW19" s="263"/>
      <c r="HX19" s="263"/>
      <c r="HY19" s="263"/>
      <c r="HZ19" s="263"/>
      <c r="IA19" s="263"/>
      <c r="IB19" s="263"/>
      <c r="IC19" s="263"/>
      <c r="ID19" s="263"/>
      <c r="IE19" s="263"/>
      <c r="IF19" s="263"/>
      <c r="IG19" s="263"/>
      <c r="IH19" s="263"/>
      <c r="II19" s="263"/>
      <c r="IJ19" s="263"/>
      <c r="IK19" s="263"/>
      <c r="IL19" s="263"/>
      <c r="IM19" s="263"/>
      <c r="IN19" s="263"/>
      <c r="IO19" s="263"/>
      <c r="IP19" s="263"/>
      <c r="IQ19" s="263"/>
      <c r="IR19" s="263"/>
      <c r="IS19" s="263"/>
      <c r="IT19" s="263"/>
      <c r="IU19" s="263"/>
      <c r="IV19" s="263"/>
      <c r="IW19" s="263"/>
    </row>
    <row r="20" customFormat="false" ht="12.75" hidden="false" customHeight="false" outlineLevel="0" collapsed="false">
      <c r="A20" s="268" t="s">
        <v>491</v>
      </c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3"/>
      <c r="P20" s="264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  <c r="GN20" s="263"/>
      <c r="GO20" s="263"/>
      <c r="GP20" s="263"/>
      <c r="GQ20" s="263"/>
      <c r="GR20" s="263"/>
      <c r="GS20" s="263"/>
      <c r="GT20" s="263"/>
      <c r="GU20" s="263"/>
      <c r="GV20" s="263"/>
      <c r="GW20" s="263"/>
      <c r="GX20" s="263"/>
      <c r="GY20" s="263"/>
      <c r="GZ20" s="263"/>
      <c r="HA20" s="263"/>
      <c r="HB20" s="263"/>
      <c r="HC20" s="263"/>
      <c r="HD20" s="263"/>
      <c r="HE20" s="263"/>
      <c r="HF20" s="263"/>
      <c r="HG20" s="263"/>
      <c r="HH20" s="263"/>
      <c r="HI20" s="263"/>
      <c r="HJ20" s="263"/>
      <c r="HK20" s="263"/>
      <c r="HL20" s="263"/>
      <c r="HM20" s="263"/>
      <c r="HN20" s="263"/>
      <c r="HO20" s="263"/>
      <c r="HP20" s="263"/>
      <c r="HQ20" s="263"/>
      <c r="HR20" s="263"/>
      <c r="HS20" s="263"/>
      <c r="HT20" s="263"/>
      <c r="HU20" s="263"/>
      <c r="HV20" s="263"/>
      <c r="HW20" s="263"/>
      <c r="HX20" s="263"/>
      <c r="HY20" s="263"/>
      <c r="HZ20" s="263"/>
      <c r="IA20" s="263"/>
      <c r="IB20" s="263"/>
      <c r="IC20" s="263"/>
      <c r="ID20" s="263"/>
      <c r="IE20" s="263"/>
      <c r="IF20" s="263"/>
      <c r="IG20" s="263"/>
      <c r="IH20" s="263"/>
      <c r="II20" s="263"/>
      <c r="IJ20" s="263"/>
      <c r="IK20" s="263"/>
      <c r="IL20" s="263"/>
      <c r="IM20" s="263"/>
      <c r="IN20" s="263"/>
      <c r="IO20" s="263"/>
      <c r="IP20" s="263"/>
      <c r="IQ20" s="263"/>
      <c r="IR20" s="263"/>
      <c r="IS20" s="263"/>
      <c r="IT20" s="263"/>
      <c r="IU20" s="263"/>
      <c r="IV20" s="263"/>
      <c r="IW20" s="263"/>
    </row>
    <row r="21" customFormat="false" ht="13.5" hidden="false" customHeight="false" outlineLevel="0" collapsed="false">
      <c r="A21" s="269" t="s">
        <v>492</v>
      </c>
      <c r="C21" s="270" t="n">
        <f aca="false">C19+C20</f>
        <v>0</v>
      </c>
      <c r="D21" s="270" t="n">
        <f aca="false">D19+D20</f>
        <v>0</v>
      </c>
      <c r="E21" s="270" t="n">
        <f aca="false">E19+E20</f>
        <v>0</v>
      </c>
      <c r="F21" s="270" t="n">
        <f aca="false">F19+F20</f>
        <v>0</v>
      </c>
      <c r="G21" s="270" t="n">
        <f aca="false">G19+G20</f>
        <v>0</v>
      </c>
      <c r="H21" s="270" t="n">
        <f aca="false">H19+H20</f>
        <v>0</v>
      </c>
      <c r="I21" s="270" t="n">
        <f aca="false">I19+I20</f>
        <v>0</v>
      </c>
      <c r="J21" s="270" t="n">
        <f aca="false">J19+J20</f>
        <v>0</v>
      </c>
      <c r="K21" s="270" t="n">
        <f aca="false">K19+K20</f>
        <v>0</v>
      </c>
      <c r="L21" s="270" t="n">
        <f aca="false">L19+L20</f>
        <v>0</v>
      </c>
      <c r="M21" s="270" t="n">
        <f aca="false">M19+M20</f>
        <v>0</v>
      </c>
      <c r="N21" s="270" t="n">
        <f aca="false">N19+N20</f>
        <v>0</v>
      </c>
      <c r="O21" s="271"/>
    </row>
    <row r="22" customFormat="false" ht="13.5" hidden="false" customHeight="false" outlineLevel="0" collapsed="false"/>
    <row r="24" customFormat="false" ht="12.75" hidden="false" customHeight="false" outlineLevel="0" collapsed="false">
      <c r="A24" s="256" t="s">
        <v>493</v>
      </c>
      <c r="C24" s="257" t="n">
        <v>36526</v>
      </c>
      <c r="D24" s="258" t="n">
        <v>36557</v>
      </c>
      <c r="E24" s="258" t="n">
        <v>36586</v>
      </c>
      <c r="F24" s="258" t="n">
        <v>36617</v>
      </c>
      <c r="G24" s="258" t="n">
        <v>36647</v>
      </c>
      <c r="H24" s="258" t="n">
        <v>36678</v>
      </c>
      <c r="I24" s="258" t="n">
        <v>36708</v>
      </c>
      <c r="J24" s="258" t="n">
        <v>36739</v>
      </c>
      <c r="K24" s="258" t="n">
        <v>36770</v>
      </c>
      <c r="L24" s="258" t="n">
        <v>36800</v>
      </c>
      <c r="M24" s="258" t="n">
        <v>36831</v>
      </c>
      <c r="N24" s="258" t="n">
        <v>36861</v>
      </c>
      <c r="O24" s="259" t="s">
        <v>466</v>
      </c>
      <c r="P24" s="272"/>
      <c r="Q24" s="272"/>
      <c r="R24" s="272"/>
      <c r="S24" s="272"/>
      <c r="T24" s="272"/>
      <c r="U24" s="272"/>
    </row>
    <row r="25" customFormat="false" ht="12.75" hidden="false" customHeight="false" outlineLevel="0" collapsed="false"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</row>
    <row r="26" customFormat="false" ht="13.5" hidden="false" customHeight="false" outlineLevel="0" collapsed="false">
      <c r="A26" s="249" t="s">
        <v>494</v>
      </c>
      <c r="C26" s="273" t="n">
        <v>0</v>
      </c>
      <c r="D26" s="273" t="n">
        <v>0</v>
      </c>
      <c r="E26" s="273" t="n">
        <v>0</v>
      </c>
      <c r="F26" s="273" t="n">
        <v>0</v>
      </c>
      <c r="G26" s="273" t="n">
        <v>0</v>
      </c>
      <c r="H26" s="273" t="n">
        <v>0</v>
      </c>
      <c r="I26" s="273" t="n">
        <v>0</v>
      </c>
      <c r="J26" s="273" t="n">
        <v>0</v>
      </c>
      <c r="K26" s="273" t="n">
        <v>0</v>
      </c>
      <c r="L26" s="273" t="n">
        <v>0</v>
      </c>
      <c r="M26" s="273" t="n">
        <v>0</v>
      </c>
      <c r="N26" s="273" t="n">
        <v>0</v>
      </c>
      <c r="O26" s="274" t="n">
        <f aca="false">SUM(C26:N26)</f>
        <v>0</v>
      </c>
    </row>
    <row r="27" customFormat="false" ht="13.5" hidden="false" customHeight="false" outlineLevel="0" collapsed="false">
      <c r="A27" s="249" t="s">
        <v>495</v>
      </c>
      <c r="C27" s="273" t="n">
        <v>0</v>
      </c>
      <c r="D27" s="273" t="n">
        <v>0</v>
      </c>
      <c r="E27" s="273" t="n">
        <v>0</v>
      </c>
      <c r="F27" s="273" t="n">
        <v>0</v>
      </c>
      <c r="G27" s="273" t="n">
        <v>0</v>
      </c>
      <c r="H27" s="273" t="n">
        <v>0</v>
      </c>
      <c r="I27" s="273" t="n">
        <v>0</v>
      </c>
      <c r="J27" s="273" t="n">
        <v>0</v>
      </c>
      <c r="K27" s="273" t="n">
        <v>0</v>
      </c>
      <c r="L27" s="273" t="n">
        <v>0</v>
      </c>
      <c r="M27" s="273" t="n">
        <v>0</v>
      </c>
      <c r="N27" s="273" t="n">
        <v>0</v>
      </c>
      <c r="O27" s="274" t="n">
        <f aca="false">SUM(C27:N27)</f>
        <v>0</v>
      </c>
    </row>
    <row r="28" customFormat="false" ht="13.5" hidden="false" customHeight="false" outlineLevel="0" collapsed="false">
      <c r="A28" s="266" t="s">
        <v>496</v>
      </c>
      <c r="B28" s="275"/>
      <c r="C28" s="276" t="n">
        <f aca="false">SUM(C26:C27)</f>
        <v>0</v>
      </c>
      <c r="D28" s="276" t="n">
        <f aca="false">SUM(D26:D27)</f>
        <v>0</v>
      </c>
      <c r="E28" s="276" t="n">
        <f aca="false">SUM(E26:E27)</f>
        <v>0</v>
      </c>
      <c r="F28" s="276" t="n">
        <f aca="false">SUM(F26:F27)</f>
        <v>0</v>
      </c>
      <c r="G28" s="276" t="n">
        <f aca="false">SUM(G26:G27)</f>
        <v>0</v>
      </c>
      <c r="H28" s="276" t="n">
        <f aca="false">SUM(H26:H27)</f>
        <v>0</v>
      </c>
      <c r="I28" s="276" t="n">
        <f aca="false">SUM(I26:I27)</f>
        <v>0</v>
      </c>
      <c r="J28" s="276" t="n">
        <f aca="false">SUM(J26:J27)</f>
        <v>0</v>
      </c>
      <c r="K28" s="276" t="n">
        <f aca="false">SUM(K26:K27)</f>
        <v>0</v>
      </c>
      <c r="L28" s="276" t="n">
        <f aca="false">SUM(L26:L27)</f>
        <v>0</v>
      </c>
      <c r="M28" s="276" t="n">
        <f aca="false">SUM(M26:M27)</f>
        <v>0</v>
      </c>
      <c r="N28" s="276" t="n">
        <f aca="false">SUM(N26:N27)</f>
        <v>0</v>
      </c>
      <c r="O28" s="276" t="n">
        <f aca="false">SUM(C28:N28)</f>
        <v>0</v>
      </c>
    </row>
    <row r="29" customFormat="false" ht="13.5" hidden="false" customHeight="false" outlineLevel="0" collapsed="false">
      <c r="A29" s="277" t="s">
        <v>497</v>
      </c>
      <c r="B29" s="275"/>
      <c r="C29" s="274" t="n">
        <f aca="false">(C19)*(4800/12)+C28*(0.0935)</f>
        <v>0</v>
      </c>
      <c r="D29" s="274" t="n">
        <f aca="false">(D19)*(4800/12)+D28*(0.0935)</f>
        <v>0</v>
      </c>
      <c r="E29" s="274" t="n">
        <f aca="false">(E19)*(4800/12)+E28*(0.0935)</f>
        <v>0</v>
      </c>
      <c r="F29" s="274" t="n">
        <f aca="false">(F19)*(4800/12)+F28*(0.0935)</f>
        <v>0</v>
      </c>
      <c r="G29" s="274" t="n">
        <f aca="false">(G19)*(4800/12)+G28*(0.0935)</f>
        <v>0</v>
      </c>
      <c r="H29" s="274" t="n">
        <f aca="false">(H19)*(4800/12)+H28*(0.0935)</f>
        <v>0</v>
      </c>
      <c r="I29" s="274" t="n">
        <f aca="false">(I19)*(4800/12)+I28*(0.0935)</f>
        <v>0</v>
      </c>
      <c r="J29" s="274" t="n">
        <f aca="false">(J19)*(4800/12)+J28*(0.0935)</f>
        <v>0</v>
      </c>
      <c r="K29" s="274" t="n">
        <f aca="false">(K19)*(4800/12)+K28*(0.0935)</f>
        <v>0</v>
      </c>
      <c r="L29" s="274" t="n">
        <f aca="false">(L19)*(4800/12)+L28*(0.0935)</f>
        <v>0</v>
      </c>
      <c r="M29" s="274" t="n">
        <f aca="false">(M19)*(4800/12)+M28*(0.0935)</f>
        <v>0</v>
      </c>
      <c r="N29" s="274" t="n">
        <f aca="false">(N19)*(4800/12)+N28*(0.0935)</f>
        <v>0</v>
      </c>
      <c r="O29" s="274" t="n">
        <f aca="false">SUM(C29:N29)</f>
        <v>0</v>
      </c>
    </row>
    <row r="30" customFormat="false" ht="13.5" hidden="false" customHeight="false" outlineLevel="0" collapsed="false">
      <c r="A30" s="275" t="s">
        <v>498</v>
      </c>
      <c r="B30" s="275"/>
      <c r="C30" s="274" t="n">
        <f aca="false">IF(C19=0,0,IF(C28/C19&lt;=71000/12,C28*0.09,(C28/C19-71000/12)*0.02*C19+71000/12*0.09*C19))</f>
        <v>0</v>
      </c>
      <c r="D30" s="274" t="n">
        <f aca="false">IF(D19=0,0,IF(D28/D19&lt;=71000/12,D28*0.09,(D28/D19-71000/12)*0.02*D19+71000/12*0.09*D19))</f>
        <v>0</v>
      </c>
      <c r="E30" s="274" t="n">
        <f aca="false">IF(E19=0,0,IF(E28/E19&lt;=71000/12,E28*0.09,(E28/E19-71000/12)*0.02*E19+71000/12*0.09*E19))</f>
        <v>0</v>
      </c>
      <c r="F30" s="274" t="n">
        <f aca="false">IF(F19=0,0,IF(F28/F19&lt;=71000/12,F28*0.09,(F28/F19-71000/12)*0.02*F19+71000/12*0.09*F19))</f>
        <v>0</v>
      </c>
      <c r="G30" s="274" t="n">
        <f aca="false">IF(G19=0,0,IF(G28/G19&lt;=71000/12,G28*0.09,(G28/G19-71000/12)*0.02*G19+71000/12*0.09*G19))</f>
        <v>0</v>
      </c>
      <c r="H30" s="274" t="n">
        <f aca="false">IF(H19=0,0,IF(H28/H19&lt;=71000/12,H28*0.09,(H28/H19-71000/12)*0.02*H19+71000/12*0.09*H19))</f>
        <v>0</v>
      </c>
      <c r="I30" s="274" t="n">
        <f aca="false">IF(I19=0,0,IF(I28/I19&lt;=71000/12,I28*0.09,(I28/I19-71000/12)*0.02*I19+71000/12*0.09*I19))</f>
        <v>0</v>
      </c>
      <c r="J30" s="274" t="n">
        <f aca="false">IF(J19=0,0,IF(J28/J19&lt;=71000/12,J28*0.09,(J28/J19-71000/12)*0.02*J19+71000/12*0.09*J19))</f>
        <v>0</v>
      </c>
      <c r="K30" s="274" t="n">
        <f aca="false">IF(K19=0,0,IF(K28/K19&lt;=71000/12,K28*0.09,(K28/K19-71000/12)*0.02*K19+71000/12*0.09*K19))</f>
        <v>0</v>
      </c>
      <c r="L30" s="274" t="n">
        <f aca="false">IF(L19=0,0,IF(L28/L19&lt;=71000/12,L28*0.09,(L28/L19-71000/12)*0.02*L19+71000/12*0.09*L19))</f>
        <v>0</v>
      </c>
      <c r="M30" s="274" t="n">
        <f aca="false">IF(M19=0,0,IF(M28/M19&lt;=71000/12,M28*0.09,(M28/M19-71000/12)*0.02*M19+71000/12*0.09*M19))</f>
        <v>0</v>
      </c>
      <c r="N30" s="274" t="n">
        <f aca="false">IF(N19=0,0,IF(N28/N19&lt;=71000/12,N28*0.09,(N28/N19-71000/12)*0.02*N19+71000/12*0.09*N19))</f>
        <v>0</v>
      </c>
      <c r="O30" s="274" t="n">
        <f aca="false">SUM(C30:N30)</f>
        <v>0</v>
      </c>
    </row>
    <row r="31" customFormat="false" ht="13.5" hidden="false" customHeight="false" outlineLevel="0" collapsed="false">
      <c r="A31" s="278" t="s">
        <v>499</v>
      </c>
      <c r="B31" s="275"/>
      <c r="C31" s="276" t="n">
        <f aca="false">SUM(C29:C30)</f>
        <v>0</v>
      </c>
      <c r="D31" s="276" t="n">
        <f aca="false">SUM(D29:D30)</f>
        <v>0</v>
      </c>
      <c r="E31" s="276" t="n">
        <f aca="false">SUM(E29:E30)</f>
        <v>0</v>
      </c>
      <c r="F31" s="276" t="n">
        <f aca="false">SUM(F29:F30)</f>
        <v>0</v>
      </c>
      <c r="G31" s="276" t="n">
        <f aca="false">SUM(G29:G30)</f>
        <v>0</v>
      </c>
      <c r="H31" s="276" t="n">
        <f aca="false">SUM(H29:H30)</f>
        <v>0</v>
      </c>
      <c r="I31" s="276" t="n">
        <f aca="false">SUM(I29:I30)</f>
        <v>0</v>
      </c>
      <c r="J31" s="276" t="n">
        <f aca="false">SUM(J29:J30)</f>
        <v>0</v>
      </c>
      <c r="K31" s="276" t="n">
        <f aca="false">SUM(K29:K30)</f>
        <v>0</v>
      </c>
      <c r="L31" s="276" t="n">
        <f aca="false">SUM(L29:L30)</f>
        <v>0</v>
      </c>
      <c r="M31" s="276" t="n">
        <f aca="false">SUM(M29:M30)</f>
        <v>0</v>
      </c>
      <c r="N31" s="276" t="n">
        <f aca="false">SUM(N29:N30)</f>
        <v>0</v>
      </c>
      <c r="O31" s="276" t="n">
        <f aca="false">SUM(C31:N31)</f>
        <v>0</v>
      </c>
    </row>
    <row r="32" customFormat="false" ht="13.5" hidden="false" customHeight="false" outlineLevel="0" collapsed="false">
      <c r="A32" s="279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</row>
    <row r="33" customFormat="false" ht="14.25" hidden="false" customHeight="false" outlineLevel="0" collapsed="false">
      <c r="A33" s="278" t="s">
        <v>466</v>
      </c>
      <c r="C33" s="281" t="n">
        <f aca="false">C31+C28</f>
        <v>0</v>
      </c>
      <c r="D33" s="281" t="n">
        <f aca="false">D31+D28</f>
        <v>0</v>
      </c>
      <c r="E33" s="281" t="n">
        <f aca="false">E31+E28</f>
        <v>0</v>
      </c>
      <c r="F33" s="281" t="n">
        <f aca="false">F31+F28</f>
        <v>0</v>
      </c>
      <c r="G33" s="281" t="n">
        <f aca="false">G31+G28</f>
        <v>0</v>
      </c>
      <c r="H33" s="281" t="n">
        <f aca="false">H31+H28</f>
        <v>0</v>
      </c>
      <c r="I33" s="281" t="n">
        <f aca="false">I31+I28</f>
        <v>0</v>
      </c>
      <c r="J33" s="281" t="n">
        <f aca="false">J31+J28</f>
        <v>0</v>
      </c>
      <c r="K33" s="281" t="n">
        <f aca="false">K31+K28</f>
        <v>0</v>
      </c>
      <c r="L33" s="281" t="n">
        <f aca="false">L31+L28</f>
        <v>0</v>
      </c>
      <c r="M33" s="281" t="n">
        <f aca="false">M31+M28</f>
        <v>0</v>
      </c>
      <c r="N33" s="281" t="n">
        <f aca="false">N31+N28</f>
        <v>0</v>
      </c>
      <c r="O33" s="281" t="n">
        <f aca="false">SUM(C33:N33)</f>
        <v>0</v>
      </c>
    </row>
    <row r="34" customFormat="false" ht="13.5" hidden="false" customHeight="false" outlineLevel="0" collapsed="false">
      <c r="A34" s="279"/>
    </row>
    <row r="35" customFormat="false" ht="12.75" hidden="false" customHeight="false" outlineLevel="0" collapsed="false">
      <c r="A35" s="282" t="str">
        <f aca="true">CELL("FILENAME")</f>
        <v>'file:///mnt/12tb/@roms/datasets/enron/EDRM Enron Email Data Set v2 XML/filtered-attachments/xls/2002_Plan_Worksheet_Texas_Orig.xls'#$Cap HC Template</v>
      </c>
    </row>
    <row r="36" customFormat="false" ht="12.75" hidden="false" customHeight="false" outlineLevel="0" collapsed="false">
      <c r="A36" s="279"/>
    </row>
    <row r="37" customFormat="false" ht="12.75" hidden="false" customHeight="false" outlineLevel="0" collapsed="false">
      <c r="A37" s="279"/>
    </row>
  </sheetData>
  <sheetProtection sheet="true" password="cb31" objects="true" scenarios="true"/>
  <printOptions headings="false" gridLines="false" gridLinesSet="true" horizontalCentered="true" verticalCentered="false"/>
  <pageMargins left="0.1" right="0.1" top="0.7" bottom="0.420138888888889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49" width="16.56"/>
    <col collapsed="false" customWidth="true" hidden="false" outlineLevel="0" max="2" min="2" style="249" width="30.56"/>
    <col collapsed="false" customWidth="true" hidden="false" outlineLevel="0" max="3" min="3" style="249" width="1.56"/>
    <col collapsed="false" customWidth="true" hidden="false" outlineLevel="0" max="15" min="4" style="249" width="8.28"/>
    <col collapsed="false" customWidth="true" hidden="false" outlineLevel="0" max="16" min="16" style="249" width="9.28"/>
    <col collapsed="false" customWidth="false" hidden="false" outlineLevel="0" max="257" min="17" style="249" width="7.99"/>
  </cols>
  <sheetData>
    <row r="1" customFormat="false" ht="12.75" hidden="false" customHeight="false" outlineLevel="0" collapsed="false">
      <c r="A1" s="263"/>
      <c r="B1" s="263"/>
      <c r="C1" s="283" t="s">
        <v>468</v>
      </c>
      <c r="D1" s="268" t="n">
        <f aca="false">[4]Input!C1</f>
        <v>0</v>
      </c>
      <c r="E1" s="263"/>
      <c r="F1" s="263"/>
      <c r="G1" s="284"/>
      <c r="H1" s="284" t="s">
        <v>500</v>
      </c>
      <c r="I1" s="285" t="str">
        <f aca="false">CONCATENATE(D1,D2,".sys")</f>
        <v>00.sys</v>
      </c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  <c r="DX1" s="263"/>
      <c r="DY1" s="263"/>
      <c r="DZ1" s="263"/>
      <c r="EA1" s="263"/>
      <c r="EB1" s="263"/>
      <c r="EC1" s="263"/>
      <c r="ED1" s="263"/>
      <c r="EE1" s="263"/>
      <c r="EF1" s="263"/>
      <c r="EG1" s="263"/>
      <c r="EH1" s="263"/>
      <c r="EI1" s="263"/>
      <c r="EJ1" s="263"/>
      <c r="EK1" s="263"/>
      <c r="EL1" s="263"/>
      <c r="EM1" s="263"/>
      <c r="EN1" s="263"/>
      <c r="EO1" s="263"/>
      <c r="EP1" s="263"/>
      <c r="EQ1" s="263"/>
      <c r="ER1" s="263"/>
      <c r="ES1" s="263"/>
      <c r="ET1" s="263"/>
      <c r="EU1" s="263"/>
      <c r="EV1" s="263"/>
      <c r="EW1" s="263"/>
      <c r="EX1" s="263"/>
      <c r="EY1" s="263"/>
      <c r="EZ1" s="263"/>
      <c r="FA1" s="263"/>
      <c r="FB1" s="263"/>
      <c r="FC1" s="263"/>
      <c r="FD1" s="263"/>
      <c r="FE1" s="263"/>
      <c r="FF1" s="263"/>
      <c r="FG1" s="263"/>
      <c r="FH1" s="263"/>
      <c r="FI1" s="263"/>
      <c r="FJ1" s="263"/>
      <c r="FK1" s="263"/>
      <c r="FL1" s="263"/>
      <c r="FM1" s="263"/>
      <c r="FN1" s="263"/>
      <c r="FO1" s="263"/>
      <c r="FP1" s="263"/>
      <c r="FQ1" s="263"/>
      <c r="FR1" s="263"/>
      <c r="FS1" s="263"/>
      <c r="FT1" s="263"/>
      <c r="FU1" s="263"/>
      <c r="FV1" s="263"/>
      <c r="FW1" s="263"/>
      <c r="FX1" s="263"/>
      <c r="FY1" s="263"/>
      <c r="FZ1" s="263"/>
      <c r="GA1" s="263"/>
      <c r="GB1" s="263"/>
      <c r="GC1" s="263"/>
      <c r="GD1" s="263"/>
      <c r="GE1" s="263"/>
      <c r="GF1" s="263"/>
      <c r="GG1" s="263"/>
      <c r="GH1" s="263"/>
      <c r="GI1" s="263"/>
      <c r="GJ1" s="263"/>
      <c r="GK1" s="263"/>
      <c r="GL1" s="263"/>
      <c r="GM1" s="263"/>
      <c r="GN1" s="263"/>
      <c r="GO1" s="263"/>
      <c r="GP1" s="263"/>
      <c r="GQ1" s="263"/>
      <c r="GR1" s="263"/>
      <c r="GS1" s="263"/>
      <c r="GT1" s="263"/>
      <c r="GU1" s="263"/>
      <c r="GV1" s="263"/>
      <c r="GW1" s="263"/>
      <c r="GX1" s="263"/>
      <c r="GY1" s="263"/>
      <c r="GZ1" s="263"/>
      <c r="HA1" s="263"/>
      <c r="HB1" s="263"/>
      <c r="HC1" s="263"/>
      <c r="HD1" s="263"/>
      <c r="HE1" s="263"/>
      <c r="HF1" s="263"/>
      <c r="HG1" s="263"/>
      <c r="HH1" s="263"/>
      <c r="HI1" s="263"/>
      <c r="HJ1" s="263"/>
      <c r="HK1" s="263"/>
      <c r="HL1" s="263"/>
      <c r="HM1" s="263"/>
      <c r="HN1" s="263"/>
      <c r="HO1" s="263"/>
      <c r="HP1" s="263"/>
      <c r="HQ1" s="263"/>
      <c r="HR1" s="263"/>
      <c r="HS1" s="263"/>
      <c r="HT1" s="263"/>
      <c r="HU1" s="263"/>
      <c r="HV1" s="263"/>
      <c r="HW1" s="263"/>
      <c r="HX1" s="263"/>
      <c r="HY1" s="263"/>
      <c r="HZ1" s="263"/>
      <c r="IA1" s="263"/>
      <c r="IB1" s="263"/>
      <c r="IC1" s="263"/>
      <c r="ID1" s="263"/>
      <c r="IE1" s="263"/>
      <c r="IF1" s="263"/>
      <c r="IG1" s="263"/>
      <c r="IH1" s="263"/>
      <c r="II1" s="263"/>
      <c r="IJ1" s="263"/>
      <c r="IK1" s="263"/>
      <c r="IL1" s="263"/>
      <c r="IM1" s="263"/>
      <c r="IN1" s="263"/>
      <c r="IO1" s="263"/>
      <c r="IP1" s="263"/>
      <c r="IQ1" s="263"/>
      <c r="IR1" s="263"/>
      <c r="IS1" s="263"/>
      <c r="IT1" s="263"/>
      <c r="IU1" s="263"/>
      <c r="IV1" s="263"/>
      <c r="IW1" s="263"/>
    </row>
    <row r="2" customFormat="false" ht="12.75" hidden="false" customHeight="false" outlineLevel="0" collapsed="false">
      <c r="A2" s="263"/>
      <c r="B2" s="263"/>
      <c r="C2" s="283" t="s">
        <v>472</v>
      </c>
      <c r="D2" s="268" t="n">
        <f aca="false">[4]Input!C2</f>
        <v>0</v>
      </c>
      <c r="E2" s="263"/>
      <c r="F2" s="263"/>
      <c r="G2" s="284"/>
      <c r="H2" s="284" t="s">
        <v>501</v>
      </c>
      <c r="I2" s="263" t="s">
        <v>502</v>
      </c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3"/>
      <c r="EG2" s="263"/>
      <c r="EH2" s="263"/>
      <c r="EI2" s="263"/>
      <c r="EJ2" s="263"/>
      <c r="EK2" s="263"/>
      <c r="EL2" s="263"/>
      <c r="EM2" s="263"/>
      <c r="EN2" s="263"/>
      <c r="EO2" s="263"/>
      <c r="EP2" s="263"/>
      <c r="EQ2" s="263"/>
      <c r="ER2" s="263"/>
      <c r="ES2" s="263"/>
      <c r="ET2" s="263"/>
      <c r="EU2" s="263"/>
      <c r="EV2" s="263"/>
      <c r="EW2" s="263"/>
      <c r="EX2" s="263"/>
      <c r="EY2" s="263"/>
      <c r="EZ2" s="263"/>
      <c r="FA2" s="263"/>
      <c r="FB2" s="263"/>
      <c r="FC2" s="263"/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  <c r="IW2" s="263"/>
    </row>
    <row r="3" customFormat="false" ht="12.75" hidden="false" customHeight="false" outlineLevel="0" collapsed="false">
      <c r="A3" s="263"/>
      <c r="B3" s="263"/>
      <c r="C3" s="283" t="s">
        <v>475</v>
      </c>
      <c r="D3" s="268" t="n">
        <f aca="false">[4]Input!C3</f>
        <v>0</v>
      </c>
      <c r="E3" s="263"/>
      <c r="F3" s="263"/>
      <c r="G3" s="284"/>
      <c r="H3" s="284" t="s">
        <v>503</v>
      </c>
      <c r="I3" s="263" t="s">
        <v>504</v>
      </c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3"/>
      <c r="CK3" s="263"/>
      <c r="CL3" s="263"/>
      <c r="CM3" s="263"/>
      <c r="CN3" s="263"/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  <c r="DJ3" s="263"/>
      <c r="DK3" s="263"/>
      <c r="DL3" s="263"/>
      <c r="DM3" s="263"/>
      <c r="DN3" s="263"/>
      <c r="DO3" s="263"/>
      <c r="DP3" s="263"/>
      <c r="DQ3" s="263"/>
      <c r="DR3" s="263"/>
      <c r="DS3" s="263"/>
      <c r="DT3" s="263"/>
      <c r="DU3" s="263"/>
      <c r="DV3" s="263"/>
      <c r="DW3" s="263"/>
      <c r="DX3" s="263"/>
      <c r="DY3" s="263"/>
      <c r="DZ3" s="263"/>
      <c r="EA3" s="263"/>
      <c r="EB3" s="263"/>
      <c r="EC3" s="263"/>
      <c r="ED3" s="263"/>
      <c r="EE3" s="263"/>
      <c r="EF3" s="263"/>
      <c r="EG3" s="263"/>
      <c r="EH3" s="263"/>
      <c r="EI3" s="263"/>
      <c r="EJ3" s="263"/>
      <c r="EK3" s="263"/>
      <c r="EL3" s="263"/>
      <c r="EM3" s="263"/>
      <c r="EN3" s="263"/>
      <c r="EO3" s="263"/>
      <c r="EP3" s="263"/>
      <c r="EQ3" s="263"/>
      <c r="ER3" s="263"/>
      <c r="ES3" s="263"/>
      <c r="ET3" s="263"/>
      <c r="EU3" s="263"/>
      <c r="EV3" s="263"/>
      <c r="EW3" s="263"/>
      <c r="EX3" s="263"/>
      <c r="EY3" s="263"/>
      <c r="EZ3" s="263"/>
      <c r="FA3" s="263"/>
      <c r="FB3" s="263"/>
      <c r="FC3" s="263"/>
      <c r="FD3" s="263"/>
      <c r="FE3" s="263"/>
      <c r="FF3" s="263"/>
      <c r="FG3" s="263"/>
      <c r="FH3" s="263"/>
      <c r="FI3" s="263"/>
      <c r="FJ3" s="263"/>
      <c r="FK3" s="263"/>
      <c r="FL3" s="263"/>
      <c r="FM3" s="263"/>
      <c r="FN3" s="263"/>
      <c r="FO3" s="263"/>
      <c r="FP3" s="263"/>
      <c r="FQ3" s="263"/>
      <c r="FR3" s="263"/>
      <c r="FS3" s="263"/>
      <c r="FT3" s="263"/>
      <c r="FU3" s="263"/>
      <c r="FV3" s="263"/>
      <c r="FW3" s="263"/>
      <c r="FX3" s="263"/>
      <c r="FY3" s="263"/>
      <c r="FZ3" s="263"/>
      <c r="GA3" s="263"/>
      <c r="GB3" s="263"/>
      <c r="GC3" s="263"/>
      <c r="GD3" s="263"/>
      <c r="GE3" s="263"/>
      <c r="GF3" s="263"/>
      <c r="GG3" s="263"/>
      <c r="GH3" s="263"/>
      <c r="GI3" s="263"/>
      <c r="GJ3" s="263"/>
      <c r="GK3" s="263"/>
      <c r="GL3" s="263"/>
      <c r="GM3" s="263"/>
      <c r="GN3" s="263"/>
      <c r="GO3" s="263"/>
      <c r="GP3" s="263"/>
      <c r="GQ3" s="263"/>
      <c r="GR3" s="263"/>
      <c r="GS3" s="263"/>
      <c r="GT3" s="263"/>
      <c r="GU3" s="263"/>
      <c r="GV3" s="263"/>
      <c r="GW3" s="263"/>
      <c r="GX3" s="263"/>
      <c r="GY3" s="263"/>
      <c r="GZ3" s="263"/>
      <c r="HA3" s="263"/>
      <c r="HB3" s="263"/>
      <c r="HC3" s="263"/>
      <c r="HD3" s="263"/>
      <c r="HE3" s="263"/>
      <c r="HF3" s="263"/>
      <c r="HG3" s="263"/>
      <c r="HH3" s="263"/>
      <c r="HI3" s="263"/>
      <c r="HJ3" s="263"/>
      <c r="HK3" s="263"/>
      <c r="HL3" s="263"/>
      <c r="HM3" s="263"/>
      <c r="HN3" s="263"/>
      <c r="HO3" s="263"/>
      <c r="HP3" s="263"/>
      <c r="HQ3" s="263"/>
      <c r="HR3" s="263"/>
      <c r="HS3" s="263"/>
      <c r="HT3" s="263"/>
      <c r="HU3" s="263"/>
      <c r="HV3" s="263"/>
      <c r="HW3" s="263"/>
      <c r="HX3" s="263"/>
      <c r="HY3" s="263"/>
      <c r="HZ3" s="263"/>
      <c r="IA3" s="263"/>
      <c r="IB3" s="263"/>
      <c r="IC3" s="263"/>
      <c r="ID3" s="263"/>
      <c r="IE3" s="263"/>
      <c r="IF3" s="263"/>
      <c r="IG3" s="263"/>
      <c r="IH3" s="263"/>
      <c r="II3" s="263"/>
      <c r="IJ3" s="263"/>
      <c r="IK3" s="263"/>
      <c r="IL3" s="263"/>
      <c r="IM3" s="263"/>
      <c r="IN3" s="263"/>
      <c r="IO3" s="263"/>
      <c r="IP3" s="263"/>
      <c r="IQ3" s="263"/>
      <c r="IR3" s="263"/>
      <c r="IS3" s="263"/>
      <c r="IT3" s="263"/>
      <c r="IU3" s="263"/>
      <c r="IV3" s="263"/>
      <c r="IW3" s="263"/>
    </row>
    <row r="4" customFormat="false" ht="12.75" hidden="false" customHeight="false" outlineLevel="0" collapsed="false">
      <c r="A4" s="263"/>
      <c r="B4" s="263"/>
      <c r="C4" s="283" t="s">
        <v>477</v>
      </c>
      <c r="D4" s="268" t="n">
        <f aca="false">[4]Input!C4</f>
        <v>0</v>
      </c>
      <c r="E4" s="263"/>
      <c r="F4" s="263"/>
      <c r="G4" s="263"/>
      <c r="H4" s="284" t="s">
        <v>505</v>
      </c>
      <c r="I4" s="263" t="s">
        <v>506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  <c r="FR4" s="263"/>
      <c r="FS4" s="263"/>
      <c r="FT4" s="263"/>
      <c r="FU4" s="263"/>
      <c r="FV4" s="263"/>
      <c r="FW4" s="263"/>
      <c r="FX4" s="263"/>
      <c r="FY4" s="263"/>
      <c r="FZ4" s="263"/>
      <c r="GA4" s="263"/>
      <c r="GB4" s="263"/>
      <c r="GC4" s="263"/>
      <c r="GD4" s="263"/>
      <c r="GE4" s="263"/>
      <c r="GF4" s="263"/>
      <c r="GG4" s="263"/>
      <c r="GH4" s="263"/>
      <c r="GI4" s="263"/>
      <c r="GJ4" s="263"/>
      <c r="GK4" s="263"/>
      <c r="GL4" s="263"/>
      <c r="GM4" s="263"/>
      <c r="GN4" s="263"/>
      <c r="GO4" s="263"/>
      <c r="GP4" s="263"/>
      <c r="GQ4" s="263"/>
      <c r="GR4" s="263"/>
      <c r="GS4" s="263"/>
      <c r="GT4" s="263"/>
      <c r="GU4" s="263"/>
      <c r="GV4" s="263"/>
      <c r="GW4" s="263"/>
      <c r="GX4" s="263"/>
      <c r="GY4" s="263"/>
      <c r="GZ4" s="263"/>
      <c r="HA4" s="263"/>
      <c r="HB4" s="263"/>
      <c r="HC4" s="263"/>
      <c r="HD4" s="263"/>
      <c r="HE4" s="263"/>
      <c r="HF4" s="263"/>
      <c r="HG4" s="263"/>
      <c r="HH4" s="263"/>
      <c r="HI4" s="263"/>
      <c r="HJ4" s="263"/>
      <c r="HK4" s="263"/>
      <c r="HL4" s="263"/>
      <c r="HM4" s="263"/>
      <c r="HN4" s="263"/>
      <c r="HO4" s="263"/>
      <c r="HP4" s="263"/>
      <c r="HQ4" s="263"/>
      <c r="HR4" s="263"/>
      <c r="HS4" s="263"/>
      <c r="HT4" s="263"/>
      <c r="HU4" s="263"/>
      <c r="HV4" s="263"/>
      <c r="HW4" s="263"/>
      <c r="HX4" s="263"/>
      <c r="HY4" s="263"/>
      <c r="HZ4" s="263"/>
      <c r="IA4" s="263"/>
      <c r="IB4" s="263"/>
      <c r="IC4" s="263"/>
      <c r="ID4" s="263"/>
      <c r="IE4" s="263"/>
      <c r="IF4" s="263"/>
      <c r="IG4" s="263"/>
      <c r="IH4" s="263"/>
      <c r="II4" s="263"/>
      <c r="IJ4" s="263"/>
      <c r="IK4" s="263"/>
      <c r="IL4" s="263"/>
      <c r="IM4" s="263"/>
      <c r="IN4" s="263"/>
      <c r="IO4" s="263"/>
      <c r="IP4" s="263"/>
      <c r="IQ4" s="263"/>
      <c r="IR4" s="263"/>
      <c r="IS4" s="263"/>
      <c r="IT4" s="263"/>
      <c r="IU4" s="263"/>
      <c r="IV4" s="263"/>
      <c r="IW4" s="263"/>
    </row>
    <row r="5" customFormat="false" ht="12.75" hidden="false" customHeight="false" outlineLevel="0" collapsed="false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86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  <c r="FR5" s="263"/>
      <c r="FS5" s="263"/>
      <c r="FT5" s="263"/>
      <c r="FU5" s="263"/>
      <c r="FV5" s="263"/>
      <c r="FW5" s="263"/>
      <c r="FX5" s="263"/>
      <c r="FY5" s="263"/>
      <c r="FZ5" s="263"/>
      <c r="GA5" s="263"/>
      <c r="GB5" s="263"/>
      <c r="GC5" s="263"/>
      <c r="GD5" s="263"/>
      <c r="GE5" s="263"/>
      <c r="GF5" s="263"/>
      <c r="GG5" s="263"/>
      <c r="GH5" s="263"/>
      <c r="GI5" s="263"/>
      <c r="GJ5" s="263"/>
      <c r="GK5" s="263"/>
      <c r="GL5" s="263"/>
      <c r="GM5" s="263"/>
      <c r="GN5" s="263"/>
      <c r="GO5" s="263"/>
      <c r="GP5" s="263"/>
      <c r="GQ5" s="263"/>
      <c r="GR5" s="263"/>
      <c r="GS5" s="263"/>
      <c r="GT5" s="263"/>
      <c r="GU5" s="263"/>
      <c r="GV5" s="263"/>
      <c r="GW5" s="263"/>
      <c r="GX5" s="263"/>
      <c r="GY5" s="263"/>
      <c r="GZ5" s="263"/>
      <c r="HA5" s="263"/>
      <c r="HB5" s="263"/>
      <c r="HC5" s="263"/>
      <c r="HD5" s="263"/>
      <c r="HE5" s="263"/>
      <c r="HF5" s="263"/>
      <c r="HG5" s="263"/>
      <c r="HH5" s="263"/>
      <c r="HI5" s="263"/>
      <c r="HJ5" s="263"/>
      <c r="HK5" s="263"/>
      <c r="HL5" s="263"/>
      <c r="HM5" s="263"/>
      <c r="HN5" s="263"/>
      <c r="HO5" s="263"/>
      <c r="HP5" s="263"/>
      <c r="HQ5" s="263"/>
      <c r="HR5" s="263"/>
      <c r="HS5" s="263"/>
      <c r="HT5" s="263"/>
      <c r="HU5" s="263"/>
      <c r="HV5" s="263"/>
      <c r="HW5" s="263"/>
      <c r="HX5" s="263"/>
      <c r="HY5" s="263"/>
      <c r="HZ5" s="263"/>
      <c r="IA5" s="263"/>
      <c r="IB5" s="263"/>
      <c r="IC5" s="263"/>
      <c r="ID5" s="263"/>
      <c r="IE5" s="263"/>
      <c r="IF5" s="263"/>
      <c r="IG5" s="263"/>
      <c r="IH5" s="263"/>
      <c r="II5" s="263"/>
      <c r="IJ5" s="263"/>
      <c r="IK5" s="263"/>
      <c r="IL5" s="263"/>
      <c r="IM5" s="263"/>
      <c r="IN5" s="263"/>
      <c r="IO5" s="263"/>
      <c r="IP5" s="263"/>
      <c r="IQ5" s="263"/>
      <c r="IR5" s="263"/>
      <c r="IS5" s="263"/>
      <c r="IT5" s="263"/>
      <c r="IU5" s="263"/>
      <c r="IV5" s="263"/>
      <c r="IW5" s="263"/>
    </row>
    <row r="6" customFormat="false" ht="12.75" hidden="false" customHeight="false" outlineLevel="0" collapsed="false">
      <c r="A6" s="263"/>
      <c r="B6" s="256" t="s">
        <v>479</v>
      </c>
      <c r="D6" s="257" t="n">
        <v>36526</v>
      </c>
      <c r="E6" s="258" t="n">
        <v>36557</v>
      </c>
      <c r="F6" s="258" t="n">
        <v>36586</v>
      </c>
      <c r="G6" s="258" t="n">
        <v>36617</v>
      </c>
      <c r="H6" s="258" t="n">
        <v>36647</v>
      </c>
      <c r="I6" s="258" t="n">
        <v>36678</v>
      </c>
      <c r="J6" s="258" t="n">
        <v>36708</v>
      </c>
      <c r="K6" s="258" t="n">
        <v>36739</v>
      </c>
      <c r="L6" s="258" t="n">
        <v>36770</v>
      </c>
      <c r="M6" s="258" t="n">
        <v>36800</v>
      </c>
      <c r="N6" s="258" t="n">
        <v>36831</v>
      </c>
      <c r="O6" s="259" t="n">
        <v>36861</v>
      </c>
      <c r="P6" s="260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K6" s="263"/>
      <c r="DL6" s="263"/>
      <c r="DM6" s="263"/>
      <c r="DN6" s="263"/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263"/>
      <c r="DZ6" s="263"/>
      <c r="EA6" s="263"/>
      <c r="EB6" s="263"/>
      <c r="EC6" s="263"/>
      <c r="ED6" s="263"/>
      <c r="EE6" s="263"/>
      <c r="EF6" s="263"/>
      <c r="EG6" s="263"/>
      <c r="EH6" s="263"/>
      <c r="EI6" s="263"/>
      <c r="EJ6" s="263"/>
      <c r="EK6" s="263"/>
      <c r="EL6" s="263"/>
      <c r="EM6" s="263"/>
      <c r="EN6" s="263"/>
      <c r="EO6" s="263"/>
      <c r="EP6" s="263"/>
      <c r="EQ6" s="263"/>
      <c r="ER6" s="263"/>
      <c r="ES6" s="263"/>
      <c r="ET6" s="263"/>
      <c r="EU6" s="263"/>
      <c r="EV6" s="263"/>
      <c r="EW6" s="263"/>
      <c r="EX6" s="263"/>
      <c r="EY6" s="263"/>
      <c r="EZ6" s="263"/>
      <c r="FA6" s="263"/>
      <c r="FB6" s="263"/>
      <c r="FC6" s="263"/>
      <c r="FD6" s="263"/>
      <c r="FE6" s="263"/>
      <c r="FF6" s="263"/>
      <c r="FG6" s="263"/>
      <c r="FH6" s="263"/>
      <c r="FI6" s="263"/>
      <c r="FJ6" s="263"/>
      <c r="FK6" s="263"/>
      <c r="FL6" s="263"/>
      <c r="FM6" s="263"/>
      <c r="FN6" s="263"/>
      <c r="FO6" s="263"/>
      <c r="FP6" s="263"/>
      <c r="FQ6" s="263"/>
      <c r="FR6" s="263"/>
      <c r="FS6" s="263"/>
      <c r="FT6" s="263"/>
      <c r="FU6" s="263"/>
      <c r="FV6" s="263"/>
      <c r="FW6" s="263"/>
      <c r="FX6" s="263"/>
      <c r="FY6" s="263"/>
      <c r="FZ6" s="263"/>
      <c r="GA6" s="263"/>
      <c r="GB6" s="263"/>
      <c r="GC6" s="263"/>
      <c r="GD6" s="263"/>
      <c r="GE6" s="263"/>
      <c r="GF6" s="263"/>
      <c r="GG6" s="263"/>
      <c r="GH6" s="263"/>
      <c r="GI6" s="263"/>
      <c r="GJ6" s="263"/>
      <c r="GK6" s="263"/>
      <c r="GL6" s="263"/>
      <c r="GM6" s="263"/>
      <c r="GN6" s="263"/>
      <c r="GO6" s="263"/>
      <c r="GP6" s="263"/>
      <c r="GQ6" s="263"/>
      <c r="GR6" s="263"/>
      <c r="GS6" s="263"/>
      <c r="GT6" s="263"/>
      <c r="GU6" s="263"/>
      <c r="GV6" s="263"/>
      <c r="GW6" s="263"/>
      <c r="GX6" s="263"/>
      <c r="GY6" s="263"/>
      <c r="GZ6" s="263"/>
      <c r="HA6" s="263"/>
      <c r="HB6" s="263"/>
      <c r="HC6" s="263"/>
      <c r="HD6" s="263"/>
      <c r="HE6" s="263"/>
      <c r="HF6" s="263"/>
      <c r="HG6" s="263"/>
      <c r="HH6" s="263"/>
      <c r="HI6" s="263"/>
      <c r="HJ6" s="263"/>
      <c r="HK6" s="263"/>
      <c r="HL6" s="263"/>
      <c r="HM6" s="263"/>
      <c r="HN6" s="263"/>
      <c r="HO6" s="263"/>
      <c r="HP6" s="263"/>
      <c r="HQ6" s="263"/>
      <c r="HR6" s="263"/>
      <c r="HS6" s="263"/>
      <c r="HT6" s="263"/>
      <c r="HU6" s="263"/>
      <c r="HV6" s="263"/>
      <c r="HW6" s="263"/>
      <c r="HX6" s="263"/>
      <c r="HY6" s="263"/>
      <c r="HZ6" s="263"/>
      <c r="IA6" s="263"/>
      <c r="IB6" s="263"/>
      <c r="IC6" s="263"/>
      <c r="ID6" s="263"/>
      <c r="IE6" s="263"/>
      <c r="IF6" s="263"/>
      <c r="IG6" s="263"/>
      <c r="IH6" s="263"/>
      <c r="II6" s="263"/>
      <c r="IJ6" s="263"/>
      <c r="IK6" s="263"/>
      <c r="IL6" s="263"/>
      <c r="IM6" s="263"/>
      <c r="IN6" s="263"/>
      <c r="IO6" s="263"/>
      <c r="IP6" s="263"/>
      <c r="IQ6" s="263"/>
      <c r="IR6" s="263"/>
      <c r="IS6" s="263"/>
      <c r="IT6" s="263"/>
      <c r="IU6" s="263"/>
      <c r="IV6" s="263"/>
      <c r="IW6" s="263"/>
    </row>
    <row r="7" customFormat="false" ht="12.75" hidden="false" customHeight="false" outlineLevel="0" collapsed="false">
      <c r="A7" s="263"/>
      <c r="P7" s="264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  <c r="GN7" s="263"/>
      <c r="GO7" s="263"/>
      <c r="GP7" s="263"/>
      <c r="GQ7" s="263"/>
      <c r="GR7" s="263"/>
      <c r="GS7" s="263"/>
      <c r="GT7" s="263"/>
      <c r="GU7" s="263"/>
      <c r="GV7" s="263"/>
      <c r="GW7" s="263"/>
      <c r="GX7" s="263"/>
      <c r="GY7" s="263"/>
      <c r="GZ7" s="263"/>
      <c r="HA7" s="263"/>
      <c r="HB7" s="263"/>
      <c r="HC7" s="263"/>
      <c r="HD7" s="263"/>
      <c r="HE7" s="263"/>
      <c r="HF7" s="263"/>
      <c r="HG7" s="263"/>
      <c r="HH7" s="263"/>
      <c r="HI7" s="263"/>
      <c r="HJ7" s="263"/>
      <c r="HK7" s="263"/>
      <c r="HL7" s="263"/>
      <c r="HM7" s="263"/>
      <c r="HN7" s="263"/>
      <c r="HO7" s="263"/>
      <c r="HP7" s="263"/>
      <c r="HQ7" s="263"/>
      <c r="HR7" s="263"/>
      <c r="HS7" s="263"/>
      <c r="HT7" s="263"/>
      <c r="HU7" s="263"/>
      <c r="HV7" s="263"/>
      <c r="HW7" s="263"/>
      <c r="HX7" s="263"/>
      <c r="HY7" s="263"/>
      <c r="HZ7" s="263"/>
      <c r="IA7" s="263"/>
      <c r="IB7" s="263"/>
      <c r="IC7" s="263"/>
      <c r="ID7" s="263"/>
      <c r="IE7" s="263"/>
      <c r="IF7" s="263"/>
      <c r="IG7" s="263"/>
      <c r="IH7" s="263"/>
      <c r="II7" s="263"/>
      <c r="IJ7" s="263"/>
      <c r="IK7" s="263"/>
      <c r="IL7" s="263"/>
      <c r="IM7" s="263"/>
      <c r="IN7" s="263"/>
      <c r="IO7" s="263"/>
      <c r="IP7" s="263"/>
      <c r="IQ7" s="263"/>
      <c r="IR7" s="263"/>
      <c r="IS7" s="263"/>
      <c r="IT7" s="263"/>
      <c r="IU7" s="263"/>
      <c r="IV7" s="263"/>
      <c r="IW7" s="263"/>
    </row>
    <row r="8" customFormat="false" ht="12.75" hidden="false" customHeight="false" outlineLevel="0" collapsed="false">
      <c r="A8" s="287" t="s">
        <v>507</v>
      </c>
      <c r="B8" s="249" t="s">
        <v>167</v>
      </c>
      <c r="D8" s="205" t="e">
        <f aca="false">HPLNK([4]Input!C8,'HC Load'!$I$1,'HC Load'!$I$2,'HC Load'!$A8,'HC Load'!D$6,'HC Load'!$I$3,'HC Load'!$I$4)</f>
        <v>#NAME?</v>
      </c>
      <c r="E8" s="205" t="e">
        <f aca="false">HPLNK([4]Input!D8,'HC Load'!$I$1,'HC Load'!$I$2,'HC Load'!$A8,'HC Load'!E$6,'HC Load'!$I$3,'HC Load'!$I$4)</f>
        <v>#NAME?</v>
      </c>
      <c r="F8" s="205" t="e">
        <f aca="false">HPLNK([4]Input!E8,'HC Load'!$I$1,'HC Load'!$I$2,'HC Load'!$A8,'HC Load'!F$6,'HC Load'!$I$3,'HC Load'!$I$4)</f>
        <v>#NAME?</v>
      </c>
      <c r="G8" s="205" t="e">
        <f aca="false">HPLNK([4]Input!F8,'HC Load'!$I$1,'HC Load'!$I$2,'HC Load'!$A8,'HC Load'!G$6,'HC Load'!$I$3,'HC Load'!$I$4)</f>
        <v>#NAME?</v>
      </c>
      <c r="H8" s="205" t="e">
        <f aca="false">HPLNK([4]Input!G8,'HC Load'!$I$1,'HC Load'!$I$2,'HC Load'!$A8,'HC Load'!H$6,'HC Load'!$I$3,'HC Load'!$I$4)</f>
        <v>#NAME?</v>
      </c>
      <c r="I8" s="205" t="e">
        <f aca="false">HPLNK([4]Input!H8,'HC Load'!$I$1,'HC Load'!$I$2,'HC Load'!$A8,'HC Load'!I$6,'HC Load'!$I$3,'HC Load'!$I$4)</f>
        <v>#NAME?</v>
      </c>
      <c r="J8" s="205" t="e">
        <f aca="false">HPLNK([4]Input!I8,'HC Load'!$I$1,'HC Load'!$I$2,'HC Load'!$A8,'HC Load'!J$6,'HC Load'!$I$3,'HC Load'!$I$4)</f>
        <v>#NAME?</v>
      </c>
      <c r="K8" s="205" t="e">
        <f aca="false">HPLNK([4]Input!J8,'HC Load'!$I$1,'HC Load'!$I$2,'HC Load'!$A8,'HC Load'!K$6,'HC Load'!$I$3,'HC Load'!$I$4)</f>
        <v>#NAME?</v>
      </c>
      <c r="L8" s="205" t="e">
        <f aca="false">HPLNK([4]Input!K8,'HC Load'!$I$1,'HC Load'!$I$2,'HC Load'!$A8,'HC Load'!L$6,'HC Load'!$I$3,'HC Load'!$I$4)</f>
        <v>#NAME?</v>
      </c>
      <c r="M8" s="205" t="e">
        <f aca="false">HPLNK([4]Input!L8,'HC Load'!$I$1,'HC Load'!$I$2,'HC Load'!$A8,'HC Load'!M$6,'HC Load'!$I$3,'HC Load'!$I$4)</f>
        <v>#NAME?</v>
      </c>
      <c r="N8" s="205" t="e">
        <f aca="false">HPLNK([4]Input!M8,'HC Load'!$I$1,'HC Load'!$I$2,'HC Load'!$A8,'HC Load'!N$6,'HC Load'!$I$3,'HC Load'!$I$4)</f>
        <v>#NAME?</v>
      </c>
      <c r="O8" s="205" t="e">
        <f aca="false">HPLNK([4]Input!N8,'HC Load'!$I$1,'HC Load'!$I$2,'HC Load'!$A8,'HC Load'!O$6,'HC Load'!$I$3,'HC Load'!$I$4)</f>
        <v>#NAME?</v>
      </c>
      <c r="P8" s="288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3"/>
      <c r="HI8" s="263"/>
      <c r="HJ8" s="263"/>
      <c r="HK8" s="263"/>
      <c r="HL8" s="263"/>
      <c r="HM8" s="263"/>
      <c r="HN8" s="263"/>
      <c r="HO8" s="263"/>
      <c r="HP8" s="263"/>
      <c r="HQ8" s="263"/>
      <c r="HR8" s="263"/>
      <c r="HS8" s="263"/>
      <c r="HT8" s="263"/>
      <c r="HU8" s="263"/>
      <c r="HV8" s="263"/>
      <c r="HW8" s="263"/>
      <c r="HX8" s="263"/>
      <c r="HY8" s="263"/>
      <c r="HZ8" s="263"/>
      <c r="IA8" s="263"/>
      <c r="IB8" s="263"/>
      <c r="IC8" s="263"/>
      <c r="ID8" s="263"/>
      <c r="IE8" s="263"/>
      <c r="IF8" s="263"/>
      <c r="IG8" s="263"/>
      <c r="IH8" s="263"/>
      <c r="II8" s="263"/>
      <c r="IJ8" s="263"/>
      <c r="IK8" s="263"/>
      <c r="IL8" s="263"/>
      <c r="IM8" s="263"/>
      <c r="IN8" s="263"/>
      <c r="IO8" s="263"/>
      <c r="IP8" s="263"/>
      <c r="IQ8" s="263"/>
      <c r="IR8" s="263"/>
      <c r="IS8" s="263"/>
      <c r="IT8" s="263"/>
      <c r="IU8" s="263"/>
      <c r="IV8" s="263"/>
      <c r="IW8" s="263"/>
    </row>
    <row r="9" customFormat="false" ht="12.75" hidden="false" customHeight="false" outlineLevel="0" collapsed="false">
      <c r="A9" s="287" t="s">
        <v>508</v>
      </c>
      <c r="B9" s="249" t="s">
        <v>480</v>
      </c>
      <c r="D9" s="205" t="e">
        <f aca="false">HPLNK([4]Input!C9,'HC Load'!$I$1,'HC Load'!$I$2,'HC Load'!$A9,'HC Load'!D$6,'HC Load'!$I$3,'HC Load'!$I$4)</f>
        <v>#NAME?</v>
      </c>
      <c r="E9" s="205" t="e">
        <f aca="false">HPLNK([4]Input!D9,'HC Load'!$I$1,'HC Load'!$I$2,'HC Load'!$A9,'HC Load'!E$6,'HC Load'!$I$3,'HC Load'!$I$4)</f>
        <v>#NAME?</v>
      </c>
      <c r="F9" s="205" t="e">
        <f aca="false">HPLNK([4]Input!E9,'HC Load'!$I$1,'HC Load'!$I$2,'HC Load'!$A9,'HC Load'!F$6,'HC Load'!$I$3,'HC Load'!$I$4)</f>
        <v>#NAME?</v>
      </c>
      <c r="G9" s="205" t="e">
        <f aca="false">HPLNK([4]Input!F9,'HC Load'!$I$1,'HC Load'!$I$2,'HC Load'!$A9,'HC Load'!G$6,'HC Load'!$I$3,'HC Load'!$I$4)</f>
        <v>#NAME?</v>
      </c>
      <c r="H9" s="205" t="e">
        <f aca="false">HPLNK([4]Input!G9,'HC Load'!$I$1,'HC Load'!$I$2,'HC Load'!$A9,'HC Load'!H$6,'HC Load'!$I$3,'HC Load'!$I$4)</f>
        <v>#NAME?</v>
      </c>
      <c r="I9" s="205" t="e">
        <f aca="false">HPLNK([4]Input!H9,'HC Load'!$I$1,'HC Load'!$I$2,'HC Load'!$A9,'HC Load'!I$6,'HC Load'!$I$3,'HC Load'!$I$4)</f>
        <v>#NAME?</v>
      </c>
      <c r="J9" s="205" t="e">
        <f aca="false">HPLNK([4]Input!I9,'HC Load'!$I$1,'HC Load'!$I$2,'HC Load'!$A9,'HC Load'!J$6,'HC Load'!$I$3,'HC Load'!$I$4)</f>
        <v>#NAME?</v>
      </c>
      <c r="K9" s="205" t="e">
        <f aca="false">HPLNK([4]Input!J9,'HC Load'!$I$1,'HC Load'!$I$2,'HC Load'!$A9,'HC Load'!K$6,'HC Load'!$I$3,'HC Load'!$I$4)</f>
        <v>#NAME?</v>
      </c>
      <c r="L9" s="205" t="e">
        <f aca="false">HPLNK([4]Input!K9,'HC Load'!$I$1,'HC Load'!$I$2,'HC Load'!$A9,'HC Load'!L$6,'HC Load'!$I$3,'HC Load'!$I$4)</f>
        <v>#NAME?</v>
      </c>
      <c r="M9" s="205" t="e">
        <f aca="false">HPLNK([4]Input!L9,'HC Load'!$I$1,'HC Load'!$I$2,'HC Load'!$A9,'HC Load'!M$6,'HC Load'!$I$3,'HC Load'!$I$4)</f>
        <v>#NAME?</v>
      </c>
      <c r="N9" s="205" t="e">
        <f aca="false">HPLNK([4]Input!M9,'HC Load'!$I$1,'HC Load'!$I$2,'HC Load'!$A9,'HC Load'!N$6,'HC Load'!$I$3,'HC Load'!$I$4)</f>
        <v>#NAME?</v>
      </c>
      <c r="O9" s="205" t="e">
        <f aca="false">HPLNK([4]Input!N9,'HC Load'!$I$1,'HC Load'!$I$2,'HC Load'!$A9,'HC Load'!O$6,'HC Load'!$I$3,'HC Load'!$I$4)</f>
        <v>#NAME?</v>
      </c>
      <c r="P9" s="288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  <c r="DK9" s="263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  <c r="ES9" s="263"/>
      <c r="ET9" s="263"/>
      <c r="EU9" s="263"/>
      <c r="EV9" s="263"/>
      <c r="EW9" s="263"/>
      <c r="EX9" s="263"/>
      <c r="EY9" s="263"/>
      <c r="EZ9" s="263"/>
      <c r="FA9" s="263"/>
      <c r="FB9" s="263"/>
      <c r="FC9" s="263"/>
      <c r="FD9" s="263"/>
      <c r="FE9" s="263"/>
      <c r="FF9" s="263"/>
      <c r="FG9" s="263"/>
      <c r="FH9" s="263"/>
      <c r="FI9" s="263"/>
      <c r="FJ9" s="263"/>
      <c r="FK9" s="263"/>
      <c r="FL9" s="263"/>
      <c r="FM9" s="263"/>
      <c r="FN9" s="263"/>
      <c r="FO9" s="263"/>
      <c r="FP9" s="263"/>
      <c r="FQ9" s="263"/>
      <c r="FR9" s="263"/>
      <c r="FS9" s="263"/>
      <c r="FT9" s="263"/>
      <c r="FU9" s="263"/>
      <c r="FV9" s="263"/>
      <c r="FW9" s="263"/>
      <c r="FX9" s="263"/>
      <c r="FY9" s="263"/>
      <c r="FZ9" s="263"/>
      <c r="GA9" s="263"/>
      <c r="GB9" s="263"/>
      <c r="GC9" s="263"/>
      <c r="GD9" s="263"/>
      <c r="GE9" s="263"/>
      <c r="GF9" s="263"/>
      <c r="GG9" s="263"/>
      <c r="GH9" s="263"/>
      <c r="GI9" s="263"/>
      <c r="GJ9" s="263"/>
      <c r="GK9" s="263"/>
      <c r="GL9" s="263"/>
      <c r="GM9" s="263"/>
      <c r="GN9" s="263"/>
      <c r="GO9" s="263"/>
      <c r="GP9" s="263"/>
      <c r="GQ9" s="263"/>
      <c r="GR9" s="263"/>
      <c r="GS9" s="263"/>
      <c r="GT9" s="263"/>
      <c r="GU9" s="263"/>
      <c r="GV9" s="263"/>
      <c r="GW9" s="263"/>
      <c r="GX9" s="263"/>
      <c r="GY9" s="263"/>
      <c r="GZ9" s="263"/>
      <c r="HA9" s="263"/>
      <c r="HB9" s="263"/>
      <c r="HC9" s="263"/>
      <c r="HD9" s="263"/>
      <c r="HE9" s="263"/>
      <c r="HF9" s="263"/>
      <c r="HG9" s="263"/>
      <c r="HH9" s="263"/>
      <c r="HI9" s="263"/>
      <c r="HJ9" s="263"/>
      <c r="HK9" s="263"/>
      <c r="HL9" s="263"/>
      <c r="HM9" s="263"/>
      <c r="HN9" s="263"/>
      <c r="HO9" s="263"/>
      <c r="HP9" s="263"/>
      <c r="HQ9" s="263"/>
      <c r="HR9" s="263"/>
      <c r="HS9" s="263"/>
      <c r="HT9" s="263"/>
      <c r="HU9" s="263"/>
      <c r="HV9" s="263"/>
      <c r="HW9" s="263"/>
      <c r="HX9" s="263"/>
      <c r="HY9" s="263"/>
      <c r="HZ9" s="263"/>
      <c r="IA9" s="263"/>
      <c r="IB9" s="263"/>
      <c r="IC9" s="263"/>
      <c r="ID9" s="263"/>
      <c r="IE9" s="263"/>
      <c r="IF9" s="263"/>
      <c r="IG9" s="263"/>
      <c r="IH9" s="263"/>
      <c r="II9" s="263"/>
      <c r="IJ9" s="263"/>
      <c r="IK9" s="263"/>
      <c r="IL9" s="263"/>
      <c r="IM9" s="263"/>
      <c r="IN9" s="263"/>
      <c r="IO9" s="263"/>
      <c r="IP9" s="263"/>
      <c r="IQ9" s="263"/>
      <c r="IR9" s="263"/>
      <c r="IS9" s="263"/>
      <c r="IT9" s="263"/>
      <c r="IU9" s="263"/>
      <c r="IV9" s="263"/>
      <c r="IW9" s="263"/>
    </row>
    <row r="10" customFormat="false" ht="12.75" hidden="false" customHeight="false" outlineLevel="0" collapsed="false">
      <c r="A10" s="287" t="s">
        <v>509</v>
      </c>
      <c r="B10" s="249" t="s">
        <v>481</v>
      </c>
      <c r="D10" s="205" t="e">
        <f aca="false">HPLNK([4]Input!C10,'HC Load'!$I$1,'HC Load'!$I$2,'HC Load'!$A10,'HC Load'!D$6,'HC Load'!$I$3,'HC Load'!$I$4)</f>
        <v>#NAME?</v>
      </c>
      <c r="E10" s="205" t="e">
        <f aca="false">HPLNK([4]Input!D10,'HC Load'!$I$1,'HC Load'!$I$2,'HC Load'!$A10,'HC Load'!E$6,'HC Load'!$I$3,'HC Load'!$I$4)</f>
        <v>#NAME?</v>
      </c>
      <c r="F10" s="205" t="e">
        <f aca="false">HPLNK([4]Input!E10,'HC Load'!$I$1,'HC Load'!$I$2,'HC Load'!$A10,'HC Load'!F$6,'HC Load'!$I$3,'HC Load'!$I$4)</f>
        <v>#NAME?</v>
      </c>
      <c r="G10" s="205" t="e">
        <f aca="false">HPLNK([4]Input!F10,'HC Load'!$I$1,'HC Load'!$I$2,'HC Load'!$A10,'HC Load'!G$6,'HC Load'!$I$3,'HC Load'!$I$4)</f>
        <v>#NAME?</v>
      </c>
      <c r="H10" s="205" t="e">
        <f aca="false">HPLNK([4]Input!G10,'HC Load'!$I$1,'HC Load'!$I$2,'HC Load'!$A10,'HC Load'!H$6,'HC Load'!$I$3,'HC Load'!$I$4)</f>
        <v>#NAME?</v>
      </c>
      <c r="I10" s="205" t="e">
        <f aca="false">HPLNK([4]Input!H10,'HC Load'!$I$1,'HC Load'!$I$2,'HC Load'!$A10,'HC Load'!I$6,'HC Load'!$I$3,'HC Load'!$I$4)</f>
        <v>#NAME?</v>
      </c>
      <c r="J10" s="205" t="e">
        <f aca="false">HPLNK([4]Input!I10,'HC Load'!$I$1,'HC Load'!$I$2,'HC Load'!$A10,'HC Load'!J$6,'HC Load'!$I$3,'HC Load'!$I$4)</f>
        <v>#NAME?</v>
      </c>
      <c r="K10" s="205" t="e">
        <f aca="false">HPLNK([4]Input!J10,'HC Load'!$I$1,'HC Load'!$I$2,'HC Load'!$A10,'HC Load'!K$6,'HC Load'!$I$3,'HC Load'!$I$4)</f>
        <v>#NAME?</v>
      </c>
      <c r="L10" s="205" t="e">
        <f aca="false">HPLNK([4]Input!K10,'HC Load'!$I$1,'HC Load'!$I$2,'HC Load'!$A10,'HC Load'!L$6,'HC Load'!$I$3,'HC Load'!$I$4)</f>
        <v>#NAME?</v>
      </c>
      <c r="M10" s="205" t="e">
        <f aca="false">HPLNK([4]Input!L10,'HC Load'!$I$1,'HC Load'!$I$2,'HC Load'!$A10,'HC Load'!M$6,'HC Load'!$I$3,'HC Load'!$I$4)</f>
        <v>#NAME?</v>
      </c>
      <c r="N10" s="205" t="e">
        <f aca="false">HPLNK([4]Input!M10,'HC Load'!$I$1,'HC Load'!$I$2,'HC Load'!$A10,'HC Load'!N$6,'HC Load'!$I$3,'HC Load'!$I$4)</f>
        <v>#NAME?</v>
      </c>
      <c r="O10" s="205" t="e">
        <f aca="false">HPLNK([4]Input!N10,'HC Load'!$I$1,'HC Load'!$I$2,'HC Load'!$A10,'HC Load'!O$6,'HC Load'!$I$3,'HC Load'!$I$4)</f>
        <v>#NAME?</v>
      </c>
      <c r="P10" s="288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63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3"/>
      <c r="EY10" s="263"/>
      <c r="EZ10" s="263"/>
      <c r="FA10" s="263"/>
      <c r="FB10" s="263"/>
      <c r="FC10" s="263"/>
      <c r="FD10" s="263"/>
      <c r="FE10" s="263"/>
      <c r="FF10" s="263"/>
      <c r="FG10" s="263"/>
      <c r="FH10" s="263"/>
      <c r="FI10" s="263"/>
      <c r="FJ10" s="263"/>
      <c r="FK10" s="263"/>
      <c r="FL10" s="263"/>
      <c r="FM10" s="263"/>
      <c r="FN10" s="263"/>
      <c r="FO10" s="263"/>
      <c r="FP10" s="263"/>
      <c r="FQ10" s="263"/>
      <c r="FR10" s="263"/>
      <c r="FS10" s="263"/>
      <c r="FT10" s="263"/>
      <c r="FU10" s="263"/>
      <c r="FV10" s="263"/>
      <c r="FW10" s="263"/>
      <c r="FX10" s="263"/>
      <c r="FY10" s="263"/>
      <c r="FZ10" s="263"/>
      <c r="GA10" s="263"/>
      <c r="GB10" s="263"/>
      <c r="GC10" s="263"/>
      <c r="GD10" s="263"/>
      <c r="GE10" s="263"/>
      <c r="GF10" s="263"/>
      <c r="GG10" s="263"/>
      <c r="GH10" s="263"/>
      <c r="GI10" s="263"/>
      <c r="GJ10" s="263"/>
      <c r="GK10" s="263"/>
      <c r="GL10" s="263"/>
      <c r="GM10" s="263"/>
      <c r="GN10" s="263"/>
      <c r="GO10" s="263"/>
      <c r="GP10" s="263"/>
      <c r="GQ10" s="263"/>
      <c r="GR10" s="263"/>
      <c r="GS10" s="263"/>
      <c r="GT10" s="263"/>
      <c r="GU10" s="263"/>
      <c r="GV10" s="263"/>
      <c r="GW10" s="263"/>
      <c r="GX10" s="263"/>
      <c r="GY10" s="263"/>
      <c r="GZ10" s="263"/>
      <c r="HA10" s="263"/>
      <c r="HB10" s="263"/>
      <c r="HC10" s="263"/>
      <c r="HD10" s="263"/>
      <c r="HE10" s="263"/>
      <c r="HF10" s="263"/>
      <c r="HG10" s="263"/>
      <c r="HH10" s="263"/>
      <c r="HI10" s="263"/>
      <c r="HJ10" s="263"/>
      <c r="HK10" s="263"/>
      <c r="HL10" s="263"/>
      <c r="HM10" s="263"/>
      <c r="HN10" s="263"/>
      <c r="HO10" s="263"/>
      <c r="HP10" s="263"/>
      <c r="HQ10" s="263"/>
      <c r="HR10" s="263"/>
      <c r="HS10" s="263"/>
      <c r="HT10" s="263"/>
      <c r="HU10" s="263"/>
      <c r="HV10" s="263"/>
      <c r="HW10" s="263"/>
      <c r="HX10" s="263"/>
      <c r="HY10" s="263"/>
      <c r="HZ10" s="263"/>
      <c r="IA10" s="263"/>
      <c r="IB10" s="263"/>
      <c r="IC10" s="263"/>
      <c r="ID10" s="263"/>
      <c r="IE10" s="263"/>
      <c r="IF10" s="263"/>
      <c r="IG10" s="263"/>
      <c r="IH10" s="263"/>
      <c r="II10" s="263"/>
      <c r="IJ10" s="263"/>
      <c r="IK10" s="263"/>
      <c r="IL10" s="263"/>
      <c r="IM10" s="263"/>
      <c r="IN10" s="263"/>
      <c r="IO10" s="263"/>
      <c r="IP10" s="263"/>
      <c r="IQ10" s="263"/>
      <c r="IR10" s="263"/>
      <c r="IS10" s="263"/>
      <c r="IT10" s="263"/>
      <c r="IU10" s="263"/>
      <c r="IV10" s="263"/>
      <c r="IW10" s="263"/>
    </row>
    <row r="11" customFormat="false" ht="12.75" hidden="false" customHeight="false" outlineLevel="0" collapsed="false">
      <c r="A11" s="287" t="s">
        <v>510</v>
      </c>
      <c r="B11" s="249" t="s">
        <v>482</v>
      </c>
      <c r="D11" s="205" t="e">
        <f aca="false">HPLNK([4]Input!C11,'HC Load'!$I$1,'HC Load'!$I$2,'HC Load'!$A11,'HC Load'!D$6,'HC Load'!$I$3,'HC Load'!$I$4)</f>
        <v>#NAME?</v>
      </c>
      <c r="E11" s="205" t="e">
        <f aca="false">HPLNK([4]Input!D11,'HC Load'!$I$1,'HC Load'!$I$2,'HC Load'!$A11,'HC Load'!E$6,'HC Load'!$I$3,'HC Load'!$I$4)</f>
        <v>#NAME?</v>
      </c>
      <c r="F11" s="205" t="e">
        <f aca="false">HPLNK([4]Input!E11,'HC Load'!$I$1,'HC Load'!$I$2,'HC Load'!$A11,'HC Load'!F$6,'HC Load'!$I$3,'HC Load'!$I$4)</f>
        <v>#NAME?</v>
      </c>
      <c r="G11" s="205" t="e">
        <f aca="false">HPLNK([4]Input!F11,'HC Load'!$I$1,'HC Load'!$I$2,'HC Load'!$A11,'HC Load'!G$6,'HC Load'!$I$3,'HC Load'!$I$4)</f>
        <v>#NAME?</v>
      </c>
      <c r="H11" s="205" t="e">
        <f aca="false">HPLNK([4]Input!G11,'HC Load'!$I$1,'HC Load'!$I$2,'HC Load'!$A11,'HC Load'!H$6,'HC Load'!$I$3,'HC Load'!$I$4)</f>
        <v>#NAME?</v>
      </c>
      <c r="I11" s="205" t="e">
        <f aca="false">HPLNK([4]Input!H11,'HC Load'!$I$1,'HC Load'!$I$2,'HC Load'!$A11,'HC Load'!I$6,'HC Load'!$I$3,'HC Load'!$I$4)</f>
        <v>#NAME?</v>
      </c>
      <c r="J11" s="205" t="e">
        <f aca="false">HPLNK([4]Input!I11,'HC Load'!$I$1,'HC Load'!$I$2,'HC Load'!$A11,'HC Load'!J$6,'HC Load'!$I$3,'HC Load'!$I$4)</f>
        <v>#NAME?</v>
      </c>
      <c r="K11" s="205" t="e">
        <f aca="false">HPLNK([4]Input!J11,'HC Load'!$I$1,'HC Load'!$I$2,'HC Load'!$A11,'HC Load'!K$6,'HC Load'!$I$3,'HC Load'!$I$4)</f>
        <v>#NAME?</v>
      </c>
      <c r="L11" s="205" t="e">
        <f aca="false">HPLNK([4]Input!K11,'HC Load'!$I$1,'HC Load'!$I$2,'HC Load'!$A11,'HC Load'!L$6,'HC Load'!$I$3,'HC Load'!$I$4)</f>
        <v>#NAME?</v>
      </c>
      <c r="M11" s="205" t="e">
        <f aca="false">HPLNK([4]Input!L11,'HC Load'!$I$1,'HC Load'!$I$2,'HC Load'!$A11,'HC Load'!M$6,'HC Load'!$I$3,'HC Load'!$I$4)</f>
        <v>#NAME?</v>
      </c>
      <c r="N11" s="205" t="e">
        <f aca="false">HPLNK([4]Input!M11,'HC Load'!$I$1,'HC Load'!$I$2,'HC Load'!$A11,'HC Load'!N$6,'HC Load'!$I$3,'HC Load'!$I$4)</f>
        <v>#NAME?</v>
      </c>
      <c r="O11" s="205" t="e">
        <f aca="false">HPLNK([4]Input!N11,'HC Load'!$I$1,'HC Load'!$I$2,'HC Load'!$A11,'HC Load'!O$6,'HC Load'!$I$3,'HC Load'!$I$4)</f>
        <v>#NAME?</v>
      </c>
      <c r="P11" s="288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  <c r="GN11" s="263"/>
      <c r="GO11" s="263"/>
      <c r="GP11" s="263"/>
      <c r="GQ11" s="263"/>
      <c r="GR11" s="263"/>
      <c r="GS11" s="263"/>
      <c r="GT11" s="263"/>
      <c r="GU11" s="263"/>
      <c r="GV11" s="263"/>
      <c r="GW11" s="263"/>
      <c r="GX11" s="263"/>
      <c r="GY11" s="263"/>
      <c r="GZ11" s="263"/>
      <c r="HA11" s="263"/>
      <c r="HB11" s="263"/>
      <c r="HC11" s="263"/>
      <c r="HD11" s="263"/>
      <c r="HE11" s="263"/>
      <c r="HF11" s="263"/>
      <c r="HG11" s="263"/>
      <c r="HH11" s="263"/>
      <c r="HI11" s="263"/>
      <c r="HJ11" s="263"/>
      <c r="HK11" s="263"/>
      <c r="HL11" s="263"/>
      <c r="HM11" s="263"/>
      <c r="HN11" s="263"/>
      <c r="HO11" s="263"/>
      <c r="HP11" s="263"/>
      <c r="HQ11" s="263"/>
      <c r="HR11" s="263"/>
      <c r="HS11" s="263"/>
      <c r="HT11" s="263"/>
      <c r="HU11" s="263"/>
      <c r="HV11" s="263"/>
      <c r="HW11" s="263"/>
      <c r="HX11" s="263"/>
      <c r="HY11" s="263"/>
      <c r="HZ11" s="263"/>
      <c r="IA11" s="263"/>
      <c r="IB11" s="263"/>
      <c r="IC11" s="263"/>
      <c r="ID11" s="263"/>
      <c r="IE11" s="263"/>
      <c r="IF11" s="263"/>
      <c r="IG11" s="263"/>
      <c r="IH11" s="263"/>
      <c r="II11" s="263"/>
      <c r="IJ11" s="263"/>
      <c r="IK11" s="263"/>
      <c r="IL11" s="263"/>
      <c r="IM11" s="263"/>
      <c r="IN11" s="263"/>
      <c r="IO11" s="263"/>
      <c r="IP11" s="263"/>
      <c r="IQ11" s="263"/>
      <c r="IR11" s="263"/>
      <c r="IS11" s="263"/>
      <c r="IT11" s="263"/>
      <c r="IU11" s="263"/>
      <c r="IV11" s="263"/>
      <c r="IW11" s="263"/>
    </row>
    <row r="12" customFormat="false" ht="12.75" hidden="false" customHeight="false" outlineLevel="0" collapsed="false">
      <c r="A12" s="287" t="s">
        <v>511</v>
      </c>
      <c r="B12" s="249" t="s">
        <v>483</v>
      </c>
      <c r="D12" s="205" t="e">
        <f aca="false">HPLNK([4]Input!C12,'HC Load'!$I$1,'HC Load'!$I$2,'HC Load'!$A12,'HC Load'!D$6,'HC Load'!$I$3,'HC Load'!$I$4)</f>
        <v>#NAME?</v>
      </c>
      <c r="E12" s="205" t="e">
        <f aca="false">HPLNK([4]Input!D12,'HC Load'!$I$1,'HC Load'!$I$2,'HC Load'!$A12,'HC Load'!E$6,'HC Load'!$I$3,'HC Load'!$I$4)</f>
        <v>#NAME?</v>
      </c>
      <c r="F12" s="205" t="e">
        <f aca="false">HPLNK([4]Input!E12,'HC Load'!$I$1,'HC Load'!$I$2,'HC Load'!$A12,'HC Load'!F$6,'HC Load'!$I$3,'HC Load'!$I$4)</f>
        <v>#NAME?</v>
      </c>
      <c r="G12" s="205" t="e">
        <f aca="false">HPLNK([4]Input!F12,'HC Load'!$I$1,'HC Load'!$I$2,'HC Load'!$A12,'HC Load'!G$6,'HC Load'!$I$3,'HC Load'!$I$4)</f>
        <v>#NAME?</v>
      </c>
      <c r="H12" s="205" t="e">
        <f aca="false">HPLNK([4]Input!G12,'HC Load'!$I$1,'HC Load'!$I$2,'HC Load'!$A12,'HC Load'!H$6,'HC Load'!$I$3,'HC Load'!$I$4)</f>
        <v>#NAME?</v>
      </c>
      <c r="I12" s="205" t="e">
        <f aca="false">HPLNK([4]Input!H12,'HC Load'!$I$1,'HC Load'!$I$2,'HC Load'!$A12,'HC Load'!I$6,'HC Load'!$I$3,'HC Load'!$I$4)</f>
        <v>#NAME?</v>
      </c>
      <c r="J12" s="205" t="e">
        <f aca="false">HPLNK([4]Input!I12,'HC Load'!$I$1,'HC Load'!$I$2,'HC Load'!$A12,'HC Load'!J$6,'HC Load'!$I$3,'HC Load'!$I$4)</f>
        <v>#NAME?</v>
      </c>
      <c r="K12" s="205" t="e">
        <f aca="false">HPLNK([4]Input!J12,'HC Load'!$I$1,'HC Load'!$I$2,'HC Load'!$A12,'HC Load'!K$6,'HC Load'!$I$3,'HC Load'!$I$4)</f>
        <v>#NAME?</v>
      </c>
      <c r="L12" s="205" t="e">
        <f aca="false">HPLNK([4]Input!K12,'HC Load'!$I$1,'HC Load'!$I$2,'HC Load'!$A12,'HC Load'!L$6,'HC Load'!$I$3,'HC Load'!$I$4)</f>
        <v>#NAME?</v>
      </c>
      <c r="M12" s="205" t="e">
        <f aca="false">HPLNK([4]Input!L12,'HC Load'!$I$1,'HC Load'!$I$2,'HC Load'!$A12,'HC Load'!M$6,'HC Load'!$I$3,'HC Load'!$I$4)</f>
        <v>#NAME?</v>
      </c>
      <c r="N12" s="205" t="e">
        <f aca="false">HPLNK([4]Input!M12,'HC Load'!$I$1,'HC Load'!$I$2,'HC Load'!$A12,'HC Load'!N$6,'HC Load'!$I$3,'HC Load'!$I$4)</f>
        <v>#NAME?</v>
      </c>
      <c r="O12" s="205" t="e">
        <f aca="false">HPLNK([4]Input!N12,'HC Load'!$I$1,'HC Load'!$I$2,'HC Load'!$A12,'HC Load'!O$6,'HC Load'!$I$3,'HC Load'!$I$4)</f>
        <v>#NAME?</v>
      </c>
      <c r="P12" s="288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63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263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263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263"/>
      <c r="GK12" s="263"/>
      <c r="GL12" s="263"/>
      <c r="GM12" s="263"/>
      <c r="GN12" s="263"/>
      <c r="GO12" s="263"/>
      <c r="GP12" s="263"/>
      <c r="GQ12" s="263"/>
      <c r="GR12" s="263"/>
      <c r="GS12" s="263"/>
      <c r="GT12" s="263"/>
      <c r="GU12" s="263"/>
      <c r="GV12" s="263"/>
      <c r="GW12" s="263"/>
      <c r="GX12" s="263"/>
      <c r="GY12" s="263"/>
      <c r="GZ12" s="263"/>
      <c r="HA12" s="263"/>
      <c r="HB12" s="263"/>
      <c r="HC12" s="263"/>
      <c r="HD12" s="263"/>
      <c r="HE12" s="263"/>
      <c r="HF12" s="263"/>
      <c r="HG12" s="263"/>
      <c r="HH12" s="263"/>
      <c r="HI12" s="263"/>
      <c r="HJ12" s="263"/>
      <c r="HK12" s="263"/>
      <c r="HL12" s="263"/>
      <c r="HM12" s="263"/>
      <c r="HN12" s="263"/>
      <c r="HO12" s="263"/>
      <c r="HP12" s="263"/>
      <c r="HQ12" s="263"/>
      <c r="HR12" s="263"/>
      <c r="HS12" s="263"/>
      <c r="HT12" s="263"/>
      <c r="HU12" s="263"/>
      <c r="HV12" s="263"/>
      <c r="HW12" s="263"/>
      <c r="HX12" s="263"/>
      <c r="HY12" s="263"/>
      <c r="HZ12" s="263"/>
      <c r="IA12" s="263"/>
      <c r="IB12" s="263"/>
      <c r="IC12" s="263"/>
      <c r="ID12" s="263"/>
      <c r="IE12" s="263"/>
      <c r="IF12" s="263"/>
      <c r="IG12" s="263"/>
      <c r="IH12" s="263"/>
      <c r="II12" s="263"/>
      <c r="IJ12" s="263"/>
      <c r="IK12" s="263"/>
      <c r="IL12" s="263"/>
      <c r="IM12" s="263"/>
      <c r="IN12" s="263"/>
      <c r="IO12" s="263"/>
      <c r="IP12" s="263"/>
      <c r="IQ12" s="263"/>
      <c r="IR12" s="263"/>
      <c r="IS12" s="263"/>
      <c r="IT12" s="263"/>
      <c r="IU12" s="263"/>
      <c r="IV12" s="263"/>
      <c r="IW12" s="263"/>
    </row>
    <row r="13" customFormat="false" ht="12.75" hidden="false" customHeight="false" outlineLevel="0" collapsed="false">
      <c r="A13" s="287" t="s">
        <v>512</v>
      </c>
      <c r="B13" s="249" t="s">
        <v>484</v>
      </c>
      <c r="D13" s="205" t="e">
        <f aca="false">HPLNK([4]Input!C13,'HC Load'!$I$1,'HC Load'!$I$2,'HC Load'!$A13,'HC Load'!D$6,'HC Load'!$I$3,'HC Load'!$I$4)</f>
        <v>#NAME?</v>
      </c>
      <c r="E13" s="205" t="e">
        <f aca="false">HPLNK([4]Input!D13,'HC Load'!$I$1,'HC Load'!$I$2,'HC Load'!$A13,'HC Load'!E$6,'HC Load'!$I$3,'HC Load'!$I$4)</f>
        <v>#NAME?</v>
      </c>
      <c r="F13" s="205" t="e">
        <f aca="false">HPLNK([4]Input!E13,'HC Load'!$I$1,'HC Load'!$I$2,'HC Load'!$A13,'HC Load'!F$6,'HC Load'!$I$3,'HC Load'!$I$4)</f>
        <v>#NAME?</v>
      </c>
      <c r="G13" s="205" t="e">
        <f aca="false">HPLNK([4]Input!F13,'HC Load'!$I$1,'HC Load'!$I$2,'HC Load'!$A13,'HC Load'!G$6,'HC Load'!$I$3,'HC Load'!$I$4)</f>
        <v>#NAME?</v>
      </c>
      <c r="H13" s="205" t="e">
        <f aca="false">HPLNK([4]Input!G13,'HC Load'!$I$1,'HC Load'!$I$2,'HC Load'!$A13,'HC Load'!H$6,'HC Load'!$I$3,'HC Load'!$I$4)</f>
        <v>#NAME?</v>
      </c>
      <c r="I13" s="205" t="e">
        <f aca="false">HPLNK([4]Input!H13,'HC Load'!$I$1,'HC Load'!$I$2,'HC Load'!$A13,'HC Load'!I$6,'HC Load'!$I$3,'HC Load'!$I$4)</f>
        <v>#NAME?</v>
      </c>
      <c r="J13" s="205" t="e">
        <f aca="false">HPLNK([4]Input!I13,'HC Load'!$I$1,'HC Load'!$I$2,'HC Load'!$A13,'HC Load'!J$6,'HC Load'!$I$3,'HC Load'!$I$4)</f>
        <v>#NAME?</v>
      </c>
      <c r="K13" s="205" t="e">
        <f aca="false">HPLNK([4]Input!J13,'HC Load'!$I$1,'HC Load'!$I$2,'HC Load'!$A13,'HC Load'!K$6,'HC Load'!$I$3,'HC Load'!$I$4)</f>
        <v>#NAME?</v>
      </c>
      <c r="L13" s="205" t="e">
        <f aca="false">HPLNK([4]Input!K13,'HC Load'!$I$1,'HC Load'!$I$2,'HC Load'!$A13,'HC Load'!L$6,'HC Load'!$I$3,'HC Load'!$I$4)</f>
        <v>#NAME?</v>
      </c>
      <c r="M13" s="205" t="e">
        <f aca="false">HPLNK([4]Input!L13,'HC Load'!$I$1,'HC Load'!$I$2,'HC Load'!$A13,'HC Load'!M$6,'HC Load'!$I$3,'HC Load'!$I$4)</f>
        <v>#NAME?</v>
      </c>
      <c r="N13" s="205" t="e">
        <f aca="false">HPLNK([4]Input!M13,'HC Load'!$I$1,'HC Load'!$I$2,'HC Load'!$A13,'HC Load'!N$6,'HC Load'!$I$3,'HC Load'!$I$4)</f>
        <v>#NAME?</v>
      </c>
      <c r="O13" s="205" t="e">
        <f aca="false">HPLNK([4]Input!N13,'HC Load'!$I$1,'HC Load'!$I$2,'HC Load'!$A13,'HC Load'!O$6,'HC Load'!$I$3,'HC Load'!$I$4)</f>
        <v>#NAME?</v>
      </c>
      <c r="P13" s="288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  <c r="GN13" s="263"/>
      <c r="GO13" s="263"/>
      <c r="GP13" s="263"/>
      <c r="GQ13" s="263"/>
      <c r="GR13" s="263"/>
      <c r="GS13" s="263"/>
      <c r="GT13" s="263"/>
      <c r="GU13" s="263"/>
      <c r="GV13" s="263"/>
      <c r="GW13" s="263"/>
      <c r="GX13" s="263"/>
      <c r="GY13" s="263"/>
      <c r="GZ13" s="263"/>
      <c r="HA13" s="263"/>
      <c r="HB13" s="263"/>
      <c r="HC13" s="263"/>
      <c r="HD13" s="263"/>
      <c r="HE13" s="263"/>
      <c r="HF13" s="263"/>
      <c r="HG13" s="263"/>
      <c r="HH13" s="263"/>
      <c r="HI13" s="263"/>
      <c r="HJ13" s="263"/>
      <c r="HK13" s="263"/>
      <c r="HL13" s="263"/>
      <c r="HM13" s="263"/>
      <c r="HN13" s="263"/>
      <c r="HO13" s="263"/>
      <c r="HP13" s="263"/>
      <c r="HQ13" s="263"/>
      <c r="HR13" s="263"/>
      <c r="HS13" s="263"/>
      <c r="HT13" s="263"/>
      <c r="HU13" s="263"/>
      <c r="HV13" s="263"/>
      <c r="HW13" s="263"/>
      <c r="HX13" s="263"/>
      <c r="HY13" s="263"/>
      <c r="HZ13" s="263"/>
      <c r="IA13" s="263"/>
      <c r="IB13" s="263"/>
      <c r="IC13" s="263"/>
      <c r="ID13" s="263"/>
      <c r="IE13" s="263"/>
      <c r="IF13" s="263"/>
      <c r="IG13" s="263"/>
      <c r="IH13" s="263"/>
      <c r="II13" s="263"/>
      <c r="IJ13" s="263"/>
      <c r="IK13" s="263"/>
      <c r="IL13" s="263"/>
      <c r="IM13" s="263"/>
      <c r="IN13" s="263"/>
      <c r="IO13" s="263"/>
      <c r="IP13" s="263"/>
      <c r="IQ13" s="263"/>
      <c r="IR13" s="263"/>
      <c r="IS13" s="263"/>
      <c r="IT13" s="263"/>
      <c r="IU13" s="263"/>
      <c r="IV13" s="263"/>
      <c r="IW13" s="263"/>
    </row>
    <row r="14" customFormat="false" ht="12.75" hidden="false" customHeight="false" outlineLevel="0" collapsed="false">
      <c r="A14" s="287" t="s">
        <v>513</v>
      </c>
      <c r="B14" s="249" t="s">
        <v>485</v>
      </c>
      <c r="D14" s="205" t="e">
        <f aca="false">HPLNK([4]Input!C14,'HC Load'!$I$1,'HC Load'!$I$2,'HC Load'!$A14,'HC Load'!D$6,'HC Load'!$I$3,'HC Load'!$I$4)</f>
        <v>#NAME?</v>
      </c>
      <c r="E14" s="205" t="e">
        <f aca="false">HPLNK([4]Input!D14,'HC Load'!$I$1,'HC Load'!$I$2,'HC Load'!$A14,'HC Load'!E$6,'HC Load'!$I$3,'HC Load'!$I$4)</f>
        <v>#NAME?</v>
      </c>
      <c r="F14" s="205" t="e">
        <f aca="false">HPLNK([4]Input!E14,'HC Load'!$I$1,'HC Load'!$I$2,'HC Load'!$A14,'HC Load'!F$6,'HC Load'!$I$3,'HC Load'!$I$4)</f>
        <v>#NAME?</v>
      </c>
      <c r="G14" s="205" t="e">
        <f aca="false">HPLNK([4]Input!F14,'HC Load'!$I$1,'HC Load'!$I$2,'HC Load'!$A14,'HC Load'!G$6,'HC Load'!$I$3,'HC Load'!$I$4)</f>
        <v>#NAME?</v>
      </c>
      <c r="H14" s="205" t="e">
        <f aca="false">HPLNK([4]Input!G14,'HC Load'!$I$1,'HC Load'!$I$2,'HC Load'!$A14,'HC Load'!H$6,'HC Load'!$I$3,'HC Load'!$I$4)</f>
        <v>#NAME?</v>
      </c>
      <c r="I14" s="205" t="e">
        <f aca="false">HPLNK([4]Input!H14,'HC Load'!$I$1,'HC Load'!$I$2,'HC Load'!$A14,'HC Load'!I$6,'HC Load'!$I$3,'HC Load'!$I$4)</f>
        <v>#NAME?</v>
      </c>
      <c r="J14" s="205" t="e">
        <f aca="false">HPLNK([4]Input!I14,'HC Load'!$I$1,'HC Load'!$I$2,'HC Load'!$A14,'HC Load'!J$6,'HC Load'!$I$3,'HC Load'!$I$4)</f>
        <v>#NAME?</v>
      </c>
      <c r="K14" s="205" t="e">
        <f aca="false">HPLNK([4]Input!J14,'HC Load'!$I$1,'HC Load'!$I$2,'HC Load'!$A14,'HC Load'!K$6,'HC Load'!$I$3,'HC Load'!$I$4)</f>
        <v>#NAME?</v>
      </c>
      <c r="L14" s="205" t="e">
        <f aca="false">HPLNK([4]Input!K14,'HC Load'!$I$1,'HC Load'!$I$2,'HC Load'!$A14,'HC Load'!L$6,'HC Load'!$I$3,'HC Load'!$I$4)</f>
        <v>#NAME?</v>
      </c>
      <c r="M14" s="205" t="e">
        <f aca="false">HPLNK([4]Input!L14,'HC Load'!$I$1,'HC Load'!$I$2,'HC Load'!$A14,'HC Load'!M$6,'HC Load'!$I$3,'HC Load'!$I$4)</f>
        <v>#NAME?</v>
      </c>
      <c r="N14" s="205" t="e">
        <f aca="false">HPLNK([4]Input!M14,'HC Load'!$I$1,'HC Load'!$I$2,'HC Load'!$A14,'HC Load'!N$6,'HC Load'!$I$3,'HC Load'!$I$4)</f>
        <v>#NAME?</v>
      </c>
      <c r="O14" s="205" t="e">
        <f aca="false">HPLNK([4]Input!N14,'HC Load'!$I$1,'HC Load'!$I$2,'HC Load'!$A14,'HC Load'!O$6,'HC Load'!$I$3,'HC Load'!$I$4)</f>
        <v>#NAME?</v>
      </c>
      <c r="P14" s="288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  <c r="GN14" s="263"/>
      <c r="GO14" s="263"/>
      <c r="GP14" s="263"/>
      <c r="GQ14" s="263"/>
      <c r="GR14" s="263"/>
      <c r="GS14" s="263"/>
      <c r="GT14" s="263"/>
      <c r="GU14" s="263"/>
      <c r="GV14" s="263"/>
      <c r="GW14" s="263"/>
      <c r="GX14" s="263"/>
      <c r="GY14" s="263"/>
      <c r="GZ14" s="263"/>
      <c r="HA14" s="263"/>
      <c r="HB14" s="263"/>
      <c r="HC14" s="263"/>
      <c r="HD14" s="263"/>
      <c r="HE14" s="263"/>
      <c r="HF14" s="263"/>
      <c r="HG14" s="263"/>
      <c r="HH14" s="263"/>
      <c r="HI14" s="263"/>
      <c r="HJ14" s="263"/>
      <c r="HK14" s="263"/>
      <c r="HL14" s="263"/>
      <c r="HM14" s="263"/>
      <c r="HN14" s="263"/>
      <c r="HO14" s="263"/>
      <c r="HP14" s="263"/>
      <c r="HQ14" s="263"/>
      <c r="HR14" s="263"/>
      <c r="HS14" s="263"/>
      <c r="HT14" s="263"/>
      <c r="HU14" s="263"/>
      <c r="HV14" s="263"/>
      <c r="HW14" s="263"/>
      <c r="HX14" s="263"/>
      <c r="HY14" s="263"/>
      <c r="HZ14" s="263"/>
      <c r="IA14" s="263"/>
      <c r="IB14" s="263"/>
      <c r="IC14" s="263"/>
      <c r="ID14" s="263"/>
      <c r="IE14" s="263"/>
      <c r="IF14" s="263"/>
      <c r="IG14" s="263"/>
      <c r="IH14" s="263"/>
      <c r="II14" s="263"/>
      <c r="IJ14" s="263"/>
      <c r="IK14" s="263"/>
      <c r="IL14" s="263"/>
      <c r="IM14" s="263"/>
      <c r="IN14" s="263"/>
      <c r="IO14" s="263"/>
      <c r="IP14" s="263"/>
      <c r="IQ14" s="263"/>
      <c r="IR14" s="263"/>
      <c r="IS14" s="263"/>
      <c r="IT14" s="263"/>
      <c r="IU14" s="263"/>
      <c r="IV14" s="263"/>
      <c r="IW14" s="263"/>
    </row>
    <row r="15" customFormat="false" ht="12.75" hidden="false" customHeight="false" outlineLevel="0" collapsed="false">
      <c r="A15" s="287" t="s">
        <v>514</v>
      </c>
      <c r="B15" s="249" t="s">
        <v>486</v>
      </c>
      <c r="D15" s="205" t="e">
        <f aca="false">HPLNK([4]Input!C15,'HC Load'!$I$1,'HC Load'!$I$2,'HC Load'!$A15,'HC Load'!D$6,'HC Load'!$I$3,'HC Load'!$I$4)</f>
        <v>#NAME?</v>
      </c>
      <c r="E15" s="205" t="e">
        <f aca="false">HPLNK([4]Input!D15,'HC Load'!$I$1,'HC Load'!$I$2,'HC Load'!$A15,'HC Load'!E$6,'HC Load'!$I$3,'HC Load'!$I$4)</f>
        <v>#NAME?</v>
      </c>
      <c r="F15" s="205" t="e">
        <f aca="false">HPLNK([4]Input!E15,'HC Load'!$I$1,'HC Load'!$I$2,'HC Load'!$A15,'HC Load'!F$6,'HC Load'!$I$3,'HC Load'!$I$4)</f>
        <v>#NAME?</v>
      </c>
      <c r="G15" s="205" t="e">
        <f aca="false">HPLNK([4]Input!F15,'HC Load'!$I$1,'HC Load'!$I$2,'HC Load'!$A15,'HC Load'!G$6,'HC Load'!$I$3,'HC Load'!$I$4)</f>
        <v>#NAME?</v>
      </c>
      <c r="H15" s="205" t="e">
        <f aca="false">HPLNK([4]Input!G15,'HC Load'!$I$1,'HC Load'!$I$2,'HC Load'!$A15,'HC Load'!H$6,'HC Load'!$I$3,'HC Load'!$I$4)</f>
        <v>#NAME?</v>
      </c>
      <c r="I15" s="205" t="e">
        <f aca="false">HPLNK([4]Input!H15,'HC Load'!$I$1,'HC Load'!$I$2,'HC Load'!$A15,'HC Load'!I$6,'HC Load'!$I$3,'HC Load'!$I$4)</f>
        <v>#NAME?</v>
      </c>
      <c r="J15" s="205" t="e">
        <f aca="false">HPLNK([4]Input!I15,'HC Load'!$I$1,'HC Load'!$I$2,'HC Load'!$A15,'HC Load'!J$6,'HC Load'!$I$3,'HC Load'!$I$4)</f>
        <v>#NAME?</v>
      </c>
      <c r="K15" s="205" t="e">
        <f aca="false">HPLNK([4]Input!J15,'HC Load'!$I$1,'HC Load'!$I$2,'HC Load'!$A15,'HC Load'!K$6,'HC Load'!$I$3,'HC Load'!$I$4)</f>
        <v>#NAME?</v>
      </c>
      <c r="L15" s="205" t="e">
        <f aca="false">HPLNK([4]Input!K15,'HC Load'!$I$1,'HC Load'!$I$2,'HC Load'!$A15,'HC Load'!L$6,'HC Load'!$I$3,'HC Load'!$I$4)</f>
        <v>#NAME?</v>
      </c>
      <c r="M15" s="205" t="e">
        <f aca="false">HPLNK([4]Input!L15,'HC Load'!$I$1,'HC Load'!$I$2,'HC Load'!$A15,'HC Load'!M$6,'HC Load'!$I$3,'HC Load'!$I$4)</f>
        <v>#NAME?</v>
      </c>
      <c r="N15" s="205" t="e">
        <f aca="false">HPLNK([4]Input!M15,'HC Load'!$I$1,'HC Load'!$I$2,'HC Load'!$A15,'HC Load'!N$6,'HC Load'!$I$3,'HC Load'!$I$4)</f>
        <v>#NAME?</v>
      </c>
      <c r="O15" s="205" t="e">
        <f aca="false">HPLNK([4]Input!N15,'HC Load'!$I$1,'HC Load'!$I$2,'HC Load'!$A15,'HC Load'!O$6,'HC Load'!$I$3,'HC Load'!$I$4)</f>
        <v>#NAME?</v>
      </c>
      <c r="P15" s="288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3"/>
      <c r="FG15" s="263"/>
      <c r="FH15" s="263"/>
      <c r="FI15" s="263"/>
      <c r="FJ15" s="263"/>
      <c r="FK15" s="263"/>
      <c r="FL15" s="263"/>
      <c r="FM15" s="263"/>
      <c r="FN15" s="263"/>
      <c r="FO15" s="263"/>
      <c r="FP15" s="263"/>
      <c r="FQ15" s="263"/>
      <c r="FR15" s="263"/>
      <c r="FS15" s="263"/>
      <c r="FT15" s="263"/>
      <c r="FU15" s="263"/>
      <c r="FV15" s="263"/>
      <c r="FW15" s="263"/>
      <c r="FX15" s="263"/>
      <c r="FY15" s="263"/>
      <c r="FZ15" s="263"/>
      <c r="GA15" s="263"/>
      <c r="GB15" s="263"/>
      <c r="GC15" s="263"/>
      <c r="GD15" s="263"/>
      <c r="GE15" s="263"/>
      <c r="GF15" s="263"/>
      <c r="GG15" s="263"/>
      <c r="GH15" s="263"/>
      <c r="GI15" s="263"/>
      <c r="GJ15" s="263"/>
      <c r="GK15" s="263"/>
      <c r="GL15" s="263"/>
      <c r="GM15" s="263"/>
      <c r="GN15" s="263"/>
      <c r="GO15" s="263"/>
      <c r="GP15" s="263"/>
      <c r="GQ15" s="263"/>
      <c r="GR15" s="263"/>
      <c r="GS15" s="263"/>
      <c r="GT15" s="263"/>
      <c r="GU15" s="263"/>
      <c r="GV15" s="263"/>
      <c r="GW15" s="263"/>
      <c r="GX15" s="263"/>
      <c r="GY15" s="263"/>
      <c r="GZ15" s="263"/>
      <c r="HA15" s="263"/>
      <c r="HB15" s="263"/>
      <c r="HC15" s="263"/>
      <c r="HD15" s="263"/>
      <c r="HE15" s="263"/>
      <c r="HF15" s="263"/>
      <c r="HG15" s="263"/>
      <c r="HH15" s="263"/>
      <c r="HI15" s="263"/>
      <c r="HJ15" s="263"/>
      <c r="HK15" s="263"/>
      <c r="HL15" s="263"/>
      <c r="HM15" s="263"/>
      <c r="HN15" s="263"/>
      <c r="HO15" s="263"/>
      <c r="HP15" s="263"/>
      <c r="HQ15" s="263"/>
      <c r="HR15" s="263"/>
      <c r="HS15" s="263"/>
      <c r="HT15" s="263"/>
      <c r="HU15" s="263"/>
      <c r="HV15" s="263"/>
      <c r="HW15" s="263"/>
      <c r="HX15" s="263"/>
      <c r="HY15" s="263"/>
      <c r="HZ15" s="263"/>
      <c r="IA15" s="263"/>
      <c r="IB15" s="263"/>
      <c r="IC15" s="263"/>
      <c r="ID15" s="263"/>
      <c r="IE15" s="263"/>
      <c r="IF15" s="263"/>
      <c r="IG15" s="263"/>
      <c r="IH15" s="263"/>
      <c r="II15" s="263"/>
      <c r="IJ15" s="263"/>
      <c r="IK15" s="263"/>
      <c r="IL15" s="263"/>
      <c r="IM15" s="263"/>
      <c r="IN15" s="263"/>
      <c r="IO15" s="263"/>
      <c r="IP15" s="263"/>
      <c r="IQ15" s="263"/>
      <c r="IR15" s="263"/>
      <c r="IS15" s="263"/>
      <c r="IT15" s="263"/>
      <c r="IU15" s="263"/>
      <c r="IV15" s="263"/>
      <c r="IW15" s="263"/>
    </row>
    <row r="16" customFormat="false" ht="12.75" hidden="false" customHeight="false" outlineLevel="0" collapsed="false">
      <c r="A16" s="287" t="s">
        <v>515</v>
      </c>
      <c r="B16" s="249" t="s">
        <v>487</v>
      </c>
      <c r="D16" s="205" t="e">
        <f aca="false">HPLNK([4]Input!C16,'HC Load'!$I$1,'HC Load'!$I$2,'HC Load'!$A16,'HC Load'!D$6,'HC Load'!$I$3,'HC Load'!$I$4)</f>
        <v>#NAME?</v>
      </c>
      <c r="E16" s="205" t="e">
        <f aca="false">HPLNK([4]Input!D16,'HC Load'!$I$1,'HC Load'!$I$2,'HC Load'!$A16,'HC Load'!E$6,'HC Load'!$I$3,'HC Load'!$I$4)</f>
        <v>#NAME?</v>
      </c>
      <c r="F16" s="205" t="e">
        <f aca="false">HPLNK([4]Input!E16,'HC Load'!$I$1,'HC Load'!$I$2,'HC Load'!$A16,'HC Load'!F$6,'HC Load'!$I$3,'HC Load'!$I$4)</f>
        <v>#NAME?</v>
      </c>
      <c r="G16" s="205" t="e">
        <f aca="false">HPLNK([4]Input!F16,'HC Load'!$I$1,'HC Load'!$I$2,'HC Load'!$A16,'HC Load'!G$6,'HC Load'!$I$3,'HC Load'!$I$4)</f>
        <v>#NAME?</v>
      </c>
      <c r="H16" s="205" t="e">
        <f aca="false">HPLNK([4]Input!G16,'HC Load'!$I$1,'HC Load'!$I$2,'HC Load'!$A16,'HC Load'!H$6,'HC Load'!$I$3,'HC Load'!$I$4)</f>
        <v>#NAME?</v>
      </c>
      <c r="I16" s="205" t="e">
        <f aca="false">HPLNK([4]Input!H16,'HC Load'!$I$1,'HC Load'!$I$2,'HC Load'!$A16,'HC Load'!I$6,'HC Load'!$I$3,'HC Load'!$I$4)</f>
        <v>#NAME?</v>
      </c>
      <c r="J16" s="205" t="e">
        <f aca="false">HPLNK([4]Input!I16,'HC Load'!$I$1,'HC Load'!$I$2,'HC Load'!$A16,'HC Load'!J$6,'HC Load'!$I$3,'HC Load'!$I$4)</f>
        <v>#NAME?</v>
      </c>
      <c r="K16" s="205" t="e">
        <f aca="false">HPLNK([4]Input!J16,'HC Load'!$I$1,'HC Load'!$I$2,'HC Load'!$A16,'HC Load'!K$6,'HC Load'!$I$3,'HC Load'!$I$4)</f>
        <v>#NAME?</v>
      </c>
      <c r="L16" s="205" t="e">
        <f aca="false">HPLNK([4]Input!K16,'HC Load'!$I$1,'HC Load'!$I$2,'HC Load'!$A16,'HC Load'!L$6,'HC Load'!$I$3,'HC Load'!$I$4)</f>
        <v>#NAME?</v>
      </c>
      <c r="M16" s="205" t="e">
        <f aca="false">HPLNK([4]Input!L16,'HC Load'!$I$1,'HC Load'!$I$2,'HC Load'!$A16,'HC Load'!M$6,'HC Load'!$I$3,'HC Load'!$I$4)</f>
        <v>#NAME?</v>
      </c>
      <c r="N16" s="205" t="e">
        <f aca="false">HPLNK([4]Input!M16,'HC Load'!$I$1,'HC Load'!$I$2,'HC Load'!$A16,'HC Load'!N$6,'HC Load'!$I$3,'HC Load'!$I$4)</f>
        <v>#NAME?</v>
      </c>
      <c r="O16" s="205" t="e">
        <f aca="false">HPLNK([4]Input!N16,'HC Load'!$I$1,'HC Load'!$I$2,'HC Load'!$A16,'HC Load'!O$6,'HC Load'!$I$3,'HC Load'!$I$4)</f>
        <v>#NAME?</v>
      </c>
      <c r="P16" s="288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3"/>
      <c r="EY16" s="263"/>
      <c r="EZ16" s="263"/>
      <c r="FA16" s="263"/>
      <c r="FB16" s="263"/>
      <c r="FC16" s="263"/>
      <c r="FD16" s="263"/>
      <c r="FE16" s="263"/>
      <c r="FF16" s="263"/>
      <c r="FG16" s="263"/>
      <c r="FH16" s="263"/>
      <c r="FI16" s="263"/>
      <c r="FJ16" s="263"/>
      <c r="FK16" s="263"/>
      <c r="FL16" s="263"/>
      <c r="FM16" s="263"/>
      <c r="FN16" s="263"/>
      <c r="FO16" s="263"/>
      <c r="FP16" s="263"/>
      <c r="FQ16" s="263"/>
      <c r="FR16" s="263"/>
      <c r="FS16" s="263"/>
      <c r="FT16" s="263"/>
      <c r="FU16" s="263"/>
      <c r="FV16" s="263"/>
      <c r="FW16" s="263"/>
      <c r="FX16" s="263"/>
      <c r="FY16" s="263"/>
      <c r="FZ16" s="263"/>
      <c r="GA16" s="263"/>
      <c r="GB16" s="263"/>
      <c r="GC16" s="263"/>
      <c r="GD16" s="263"/>
      <c r="GE16" s="263"/>
      <c r="GF16" s="263"/>
      <c r="GG16" s="263"/>
      <c r="GH16" s="263"/>
      <c r="GI16" s="263"/>
      <c r="GJ16" s="263"/>
      <c r="GK16" s="263"/>
      <c r="GL16" s="263"/>
      <c r="GM16" s="263"/>
      <c r="GN16" s="263"/>
      <c r="GO16" s="263"/>
      <c r="GP16" s="263"/>
      <c r="GQ16" s="263"/>
      <c r="GR16" s="263"/>
      <c r="GS16" s="263"/>
      <c r="GT16" s="263"/>
      <c r="GU16" s="263"/>
      <c r="GV16" s="263"/>
      <c r="GW16" s="263"/>
      <c r="GX16" s="263"/>
      <c r="GY16" s="263"/>
      <c r="GZ16" s="263"/>
      <c r="HA16" s="263"/>
      <c r="HB16" s="263"/>
      <c r="HC16" s="263"/>
      <c r="HD16" s="263"/>
      <c r="HE16" s="263"/>
      <c r="HF16" s="263"/>
      <c r="HG16" s="263"/>
      <c r="HH16" s="263"/>
      <c r="HI16" s="263"/>
      <c r="HJ16" s="263"/>
      <c r="HK16" s="263"/>
      <c r="HL16" s="263"/>
      <c r="HM16" s="263"/>
      <c r="HN16" s="263"/>
      <c r="HO16" s="263"/>
      <c r="HP16" s="263"/>
      <c r="HQ16" s="263"/>
      <c r="HR16" s="263"/>
      <c r="HS16" s="263"/>
      <c r="HT16" s="263"/>
      <c r="HU16" s="263"/>
      <c r="HV16" s="263"/>
      <c r="HW16" s="263"/>
      <c r="HX16" s="263"/>
      <c r="HY16" s="263"/>
      <c r="HZ16" s="263"/>
      <c r="IA16" s="263"/>
      <c r="IB16" s="263"/>
      <c r="IC16" s="263"/>
      <c r="ID16" s="263"/>
      <c r="IE16" s="263"/>
      <c r="IF16" s="263"/>
      <c r="IG16" s="263"/>
      <c r="IH16" s="263"/>
      <c r="II16" s="263"/>
      <c r="IJ16" s="263"/>
      <c r="IK16" s="263"/>
      <c r="IL16" s="263"/>
      <c r="IM16" s="263"/>
      <c r="IN16" s="263"/>
      <c r="IO16" s="263"/>
      <c r="IP16" s="263"/>
      <c r="IQ16" s="263"/>
      <c r="IR16" s="263"/>
      <c r="IS16" s="263"/>
      <c r="IT16" s="263"/>
      <c r="IU16" s="263"/>
      <c r="IV16" s="263"/>
      <c r="IW16" s="263"/>
    </row>
    <row r="17" customFormat="false" ht="12.75" hidden="false" customHeight="false" outlineLevel="0" collapsed="false">
      <c r="A17" s="287" t="s">
        <v>516</v>
      </c>
      <c r="B17" s="249" t="s">
        <v>488</v>
      </c>
      <c r="D17" s="205" t="e">
        <f aca="false">HPLNK([4]Input!C17,'HC Load'!$I$1,'HC Load'!$I$2,'HC Load'!$A17,'HC Load'!D$6,'HC Load'!$I$3,'HC Load'!$I$4)</f>
        <v>#NAME?</v>
      </c>
      <c r="E17" s="205" t="e">
        <f aca="false">HPLNK([4]Input!D17,'HC Load'!$I$1,'HC Load'!$I$2,'HC Load'!$A17,'HC Load'!E$6,'HC Load'!$I$3,'HC Load'!$I$4)</f>
        <v>#NAME?</v>
      </c>
      <c r="F17" s="205" t="e">
        <f aca="false">HPLNK([4]Input!E17,'HC Load'!$I$1,'HC Load'!$I$2,'HC Load'!$A17,'HC Load'!F$6,'HC Load'!$I$3,'HC Load'!$I$4)</f>
        <v>#NAME?</v>
      </c>
      <c r="G17" s="205" t="e">
        <f aca="false">HPLNK([4]Input!F17,'HC Load'!$I$1,'HC Load'!$I$2,'HC Load'!$A17,'HC Load'!G$6,'HC Load'!$I$3,'HC Load'!$I$4)</f>
        <v>#NAME?</v>
      </c>
      <c r="H17" s="205" t="e">
        <f aca="false">HPLNK([4]Input!G17,'HC Load'!$I$1,'HC Load'!$I$2,'HC Load'!$A17,'HC Load'!H$6,'HC Load'!$I$3,'HC Load'!$I$4)</f>
        <v>#NAME?</v>
      </c>
      <c r="I17" s="205" t="e">
        <f aca="false">HPLNK([4]Input!H17,'HC Load'!$I$1,'HC Load'!$I$2,'HC Load'!$A17,'HC Load'!I$6,'HC Load'!$I$3,'HC Load'!$I$4)</f>
        <v>#NAME?</v>
      </c>
      <c r="J17" s="205" t="e">
        <f aca="false">HPLNK([4]Input!I17,'HC Load'!$I$1,'HC Load'!$I$2,'HC Load'!$A17,'HC Load'!J$6,'HC Load'!$I$3,'HC Load'!$I$4)</f>
        <v>#NAME?</v>
      </c>
      <c r="K17" s="205" t="e">
        <f aca="false">HPLNK([4]Input!J17,'HC Load'!$I$1,'HC Load'!$I$2,'HC Load'!$A17,'HC Load'!K$6,'HC Load'!$I$3,'HC Load'!$I$4)</f>
        <v>#NAME?</v>
      </c>
      <c r="L17" s="205" t="e">
        <f aca="false">HPLNK([4]Input!K17,'HC Load'!$I$1,'HC Load'!$I$2,'HC Load'!$A17,'HC Load'!L$6,'HC Load'!$I$3,'HC Load'!$I$4)</f>
        <v>#NAME?</v>
      </c>
      <c r="M17" s="205" t="e">
        <f aca="false">HPLNK([4]Input!L17,'HC Load'!$I$1,'HC Load'!$I$2,'HC Load'!$A17,'HC Load'!M$6,'HC Load'!$I$3,'HC Load'!$I$4)</f>
        <v>#NAME?</v>
      </c>
      <c r="N17" s="205" t="e">
        <f aca="false">HPLNK([4]Input!M17,'HC Load'!$I$1,'HC Load'!$I$2,'HC Load'!$A17,'HC Load'!N$6,'HC Load'!$I$3,'HC Load'!$I$4)</f>
        <v>#NAME?</v>
      </c>
      <c r="O17" s="205" t="e">
        <f aca="false">HPLNK([4]Input!N17,'HC Load'!$I$1,'HC Load'!$I$2,'HC Load'!$A17,'HC Load'!O$6,'HC Load'!$I$3,'HC Load'!$I$4)</f>
        <v>#NAME?</v>
      </c>
      <c r="P17" s="288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  <c r="GN17" s="263"/>
      <c r="GO17" s="263"/>
      <c r="GP17" s="263"/>
      <c r="GQ17" s="263"/>
      <c r="GR17" s="263"/>
      <c r="GS17" s="263"/>
      <c r="GT17" s="263"/>
      <c r="GU17" s="263"/>
      <c r="GV17" s="263"/>
      <c r="GW17" s="263"/>
      <c r="GX17" s="263"/>
      <c r="GY17" s="263"/>
      <c r="GZ17" s="263"/>
      <c r="HA17" s="263"/>
      <c r="HB17" s="263"/>
      <c r="HC17" s="263"/>
      <c r="HD17" s="263"/>
      <c r="HE17" s="263"/>
      <c r="HF17" s="263"/>
      <c r="HG17" s="263"/>
      <c r="HH17" s="263"/>
      <c r="HI17" s="263"/>
      <c r="HJ17" s="263"/>
      <c r="HK17" s="263"/>
      <c r="HL17" s="263"/>
      <c r="HM17" s="263"/>
      <c r="HN17" s="263"/>
      <c r="HO17" s="263"/>
      <c r="HP17" s="263"/>
      <c r="HQ17" s="263"/>
      <c r="HR17" s="263"/>
      <c r="HS17" s="263"/>
      <c r="HT17" s="263"/>
      <c r="HU17" s="263"/>
      <c r="HV17" s="263"/>
      <c r="HW17" s="263"/>
      <c r="HX17" s="263"/>
      <c r="HY17" s="263"/>
      <c r="HZ17" s="263"/>
      <c r="IA17" s="263"/>
      <c r="IB17" s="263"/>
      <c r="IC17" s="263"/>
      <c r="ID17" s="263"/>
      <c r="IE17" s="263"/>
      <c r="IF17" s="263"/>
      <c r="IG17" s="263"/>
      <c r="IH17" s="263"/>
      <c r="II17" s="263"/>
      <c r="IJ17" s="263"/>
      <c r="IK17" s="263"/>
      <c r="IL17" s="263"/>
      <c r="IM17" s="263"/>
      <c r="IN17" s="263"/>
      <c r="IO17" s="263"/>
      <c r="IP17" s="263"/>
      <c r="IQ17" s="263"/>
      <c r="IR17" s="263"/>
      <c r="IS17" s="263"/>
      <c r="IT17" s="263"/>
      <c r="IU17" s="263"/>
      <c r="IV17" s="263"/>
      <c r="IW17" s="263"/>
    </row>
    <row r="18" customFormat="false" ht="12.75" hidden="false" customHeight="false" outlineLevel="0" collapsed="false">
      <c r="A18" s="287" t="s">
        <v>517</v>
      </c>
      <c r="B18" s="249" t="s">
        <v>489</v>
      </c>
      <c r="D18" s="205" t="e">
        <f aca="false">HPLNK([4]Input!C18,'HC Load'!$I$1,'HC Load'!$I$2,'HC Load'!$A18,'HC Load'!D$6,'HC Load'!$I$3,'HC Load'!$I$4)</f>
        <v>#NAME?</v>
      </c>
      <c r="E18" s="205" t="e">
        <f aca="false">HPLNK([4]Input!D18,'HC Load'!$I$1,'HC Load'!$I$2,'HC Load'!$A18,'HC Load'!E$6,'HC Load'!$I$3,'HC Load'!$I$4)</f>
        <v>#NAME?</v>
      </c>
      <c r="F18" s="205" t="e">
        <f aca="false">HPLNK([4]Input!E18,'HC Load'!$I$1,'HC Load'!$I$2,'HC Load'!$A18,'HC Load'!F$6,'HC Load'!$I$3,'HC Load'!$I$4)</f>
        <v>#NAME?</v>
      </c>
      <c r="G18" s="205" t="e">
        <f aca="false">HPLNK([4]Input!F18,'HC Load'!$I$1,'HC Load'!$I$2,'HC Load'!$A18,'HC Load'!G$6,'HC Load'!$I$3,'HC Load'!$I$4)</f>
        <v>#NAME?</v>
      </c>
      <c r="H18" s="205" t="e">
        <f aca="false">HPLNK([4]Input!G18,'HC Load'!$I$1,'HC Load'!$I$2,'HC Load'!$A18,'HC Load'!H$6,'HC Load'!$I$3,'HC Load'!$I$4)</f>
        <v>#NAME?</v>
      </c>
      <c r="I18" s="205" t="e">
        <f aca="false">HPLNK([4]Input!H18,'HC Load'!$I$1,'HC Load'!$I$2,'HC Load'!$A18,'HC Load'!I$6,'HC Load'!$I$3,'HC Load'!$I$4)</f>
        <v>#NAME?</v>
      </c>
      <c r="J18" s="205" t="e">
        <f aca="false">HPLNK([4]Input!I18,'HC Load'!$I$1,'HC Load'!$I$2,'HC Load'!$A18,'HC Load'!J$6,'HC Load'!$I$3,'HC Load'!$I$4)</f>
        <v>#NAME?</v>
      </c>
      <c r="K18" s="205" t="e">
        <f aca="false">HPLNK([4]Input!J18,'HC Load'!$I$1,'HC Load'!$I$2,'HC Load'!$A18,'HC Load'!K$6,'HC Load'!$I$3,'HC Load'!$I$4)</f>
        <v>#NAME?</v>
      </c>
      <c r="L18" s="205" t="e">
        <f aca="false">HPLNK([4]Input!K18,'HC Load'!$I$1,'HC Load'!$I$2,'HC Load'!$A18,'HC Load'!L$6,'HC Load'!$I$3,'HC Load'!$I$4)</f>
        <v>#NAME?</v>
      </c>
      <c r="M18" s="205" t="e">
        <f aca="false">HPLNK([4]Input!L18,'HC Load'!$I$1,'HC Load'!$I$2,'HC Load'!$A18,'HC Load'!M$6,'HC Load'!$I$3,'HC Load'!$I$4)</f>
        <v>#NAME?</v>
      </c>
      <c r="N18" s="205" t="e">
        <f aca="false">HPLNK([4]Input!M18,'HC Load'!$I$1,'HC Load'!$I$2,'HC Load'!$A18,'HC Load'!N$6,'HC Load'!$I$3,'HC Load'!$I$4)</f>
        <v>#NAME?</v>
      </c>
      <c r="O18" s="205" t="e">
        <f aca="false">HPLNK([4]Input!N18,'HC Load'!$I$1,'HC Load'!$I$2,'HC Load'!$A18,'HC Load'!O$6,'HC Load'!$I$3,'HC Load'!$I$4)</f>
        <v>#NAME?</v>
      </c>
      <c r="P18" s="288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  <c r="GN18" s="263"/>
      <c r="GO18" s="263"/>
      <c r="GP18" s="263"/>
      <c r="GQ18" s="263"/>
      <c r="GR18" s="263"/>
      <c r="GS18" s="263"/>
      <c r="GT18" s="263"/>
      <c r="GU18" s="263"/>
      <c r="GV18" s="263"/>
      <c r="GW18" s="263"/>
      <c r="GX18" s="263"/>
      <c r="GY18" s="263"/>
      <c r="GZ18" s="263"/>
      <c r="HA18" s="263"/>
      <c r="HB18" s="263"/>
      <c r="HC18" s="263"/>
      <c r="HD18" s="263"/>
      <c r="HE18" s="263"/>
      <c r="HF18" s="263"/>
      <c r="HG18" s="263"/>
      <c r="HH18" s="263"/>
      <c r="HI18" s="263"/>
      <c r="HJ18" s="263"/>
      <c r="HK18" s="263"/>
      <c r="HL18" s="263"/>
      <c r="HM18" s="263"/>
      <c r="HN18" s="263"/>
      <c r="HO18" s="263"/>
      <c r="HP18" s="263"/>
      <c r="HQ18" s="263"/>
      <c r="HR18" s="263"/>
      <c r="HS18" s="263"/>
      <c r="HT18" s="263"/>
      <c r="HU18" s="263"/>
      <c r="HV18" s="263"/>
      <c r="HW18" s="263"/>
      <c r="HX18" s="263"/>
      <c r="HY18" s="263"/>
      <c r="HZ18" s="263"/>
      <c r="IA18" s="263"/>
      <c r="IB18" s="263"/>
      <c r="IC18" s="263"/>
      <c r="ID18" s="263"/>
      <c r="IE18" s="263"/>
      <c r="IF18" s="263"/>
      <c r="IG18" s="263"/>
      <c r="IH18" s="263"/>
      <c r="II18" s="263"/>
      <c r="IJ18" s="263"/>
      <c r="IK18" s="263"/>
      <c r="IL18" s="263"/>
      <c r="IM18" s="263"/>
      <c r="IN18" s="263"/>
      <c r="IO18" s="263"/>
      <c r="IP18" s="263"/>
      <c r="IQ18" s="263"/>
      <c r="IR18" s="263"/>
      <c r="IS18" s="263"/>
      <c r="IT18" s="263"/>
      <c r="IU18" s="263"/>
      <c r="IV18" s="263"/>
      <c r="IW18" s="263"/>
    </row>
    <row r="19" customFormat="false" ht="12.75" hidden="false" customHeight="false" outlineLevel="0" collapsed="false">
      <c r="A19" s="287"/>
      <c r="B19" s="266" t="s">
        <v>490</v>
      </c>
      <c r="D19" s="267" t="e">
        <f aca="false">SUM(D8:D18)</f>
        <v>#NAME?</v>
      </c>
      <c r="E19" s="267" t="e">
        <f aca="false">SUM(E8:E18)</f>
        <v>#NAME?</v>
      </c>
      <c r="F19" s="267" t="e">
        <f aca="false">SUM(F8:F18)</f>
        <v>#NAME?</v>
      </c>
      <c r="G19" s="267" t="e">
        <f aca="false">SUM(G8:G18)</f>
        <v>#NAME?</v>
      </c>
      <c r="H19" s="267" t="e">
        <f aca="false">SUM(H8:H18)</f>
        <v>#NAME?</v>
      </c>
      <c r="I19" s="267" t="e">
        <f aca="false">SUM(I8:I18)</f>
        <v>#NAME?</v>
      </c>
      <c r="J19" s="267" t="e">
        <f aca="false">SUM(J8:J18)</f>
        <v>#NAME?</v>
      </c>
      <c r="K19" s="267" t="e">
        <f aca="false">SUM(K8:K18)</f>
        <v>#NAME?</v>
      </c>
      <c r="L19" s="267" t="e">
        <f aca="false">SUM(L8:L18)</f>
        <v>#NAME?</v>
      </c>
      <c r="M19" s="267" t="e">
        <f aca="false">SUM(M8:M18)</f>
        <v>#NAME?</v>
      </c>
      <c r="N19" s="267" t="e">
        <f aca="false">SUM(N8:N18)</f>
        <v>#NAME?</v>
      </c>
      <c r="O19" s="267" t="e">
        <f aca="false">SUM(O8:O18)</f>
        <v>#NAME?</v>
      </c>
      <c r="P19" s="288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  <c r="GN19" s="263"/>
      <c r="GO19" s="263"/>
      <c r="GP19" s="263"/>
      <c r="GQ19" s="263"/>
      <c r="GR19" s="263"/>
      <c r="GS19" s="263"/>
      <c r="GT19" s="263"/>
      <c r="GU19" s="263"/>
      <c r="GV19" s="263"/>
      <c r="GW19" s="263"/>
      <c r="GX19" s="263"/>
      <c r="GY19" s="263"/>
      <c r="GZ19" s="263"/>
      <c r="HA19" s="263"/>
      <c r="HB19" s="263"/>
      <c r="HC19" s="263"/>
      <c r="HD19" s="263"/>
      <c r="HE19" s="263"/>
      <c r="HF19" s="263"/>
      <c r="HG19" s="263"/>
      <c r="HH19" s="263"/>
      <c r="HI19" s="263"/>
      <c r="HJ19" s="263"/>
      <c r="HK19" s="263"/>
      <c r="HL19" s="263"/>
      <c r="HM19" s="263"/>
      <c r="HN19" s="263"/>
      <c r="HO19" s="263"/>
      <c r="HP19" s="263"/>
      <c r="HQ19" s="263"/>
      <c r="HR19" s="263"/>
      <c r="HS19" s="263"/>
      <c r="HT19" s="263"/>
      <c r="HU19" s="263"/>
      <c r="HV19" s="263"/>
      <c r="HW19" s="263"/>
      <c r="HX19" s="263"/>
      <c r="HY19" s="263"/>
      <c r="HZ19" s="263"/>
      <c r="IA19" s="263"/>
      <c r="IB19" s="263"/>
      <c r="IC19" s="263"/>
      <c r="ID19" s="263"/>
      <c r="IE19" s="263"/>
      <c r="IF19" s="263"/>
      <c r="IG19" s="263"/>
      <c r="IH19" s="263"/>
      <c r="II19" s="263"/>
      <c r="IJ19" s="263"/>
      <c r="IK19" s="263"/>
      <c r="IL19" s="263"/>
      <c r="IM19" s="263"/>
      <c r="IN19" s="263"/>
      <c r="IO19" s="263"/>
      <c r="IP19" s="263"/>
      <c r="IQ19" s="263"/>
      <c r="IR19" s="263"/>
      <c r="IS19" s="263"/>
      <c r="IT19" s="263"/>
      <c r="IU19" s="263"/>
      <c r="IV19" s="263"/>
      <c r="IW19" s="263"/>
    </row>
    <row r="20" customFormat="false" ht="12.75" hidden="false" customHeight="false" outlineLevel="0" collapsed="false">
      <c r="A20" s="287" t="s">
        <v>518</v>
      </c>
      <c r="B20" s="268" t="s">
        <v>491</v>
      </c>
      <c r="D20" s="205" t="e">
        <f aca="false">HPLNK([4]Input!C20,'HC Load'!$I$1,'HC Load'!$I$2,'HC Load'!$A20,'HC Load'!D$6,'HC Load'!$I$3,'HC Load'!$I$4)</f>
        <v>#NAME?</v>
      </c>
      <c r="E20" s="205" t="e">
        <f aca="false">HPLNK([4]Input!D20,'HC Load'!$I$1,'HC Load'!$I$2,'HC Load'!$A20,'HC Load'!E$6,'HC Load'!$I$3,'HC Load'!$I$4)</f>
        <v>#NAME?</v>
      </c>
      <c r="F20" s="205" t="e">
        <f aca="false">HPLNK([4]Input!E20,'HC Load'!$I$1,'HC Load'!$I$2,'HC Load'!$A20,'HC Load'!F$6,'HC Load'!$I$3,'HC Load'!$I$4)</f>
        <v>#NAME?</v>
      </c>
      <c r="G20" s="205" t="e">
        <f aca="false">HPLNK([4]Input!F20,'HC Load'!$I$1,'HC Load'!$I$2,'HC Load'!$A20,'HC Load'!G$6,'HC Load'!$I$3,'HC Load'!$I$4)</f>
        <v>#NAME?</v>
      </c>
      <c r="H20" s="205" t="e">
        <f aca="false">HPLNK([4]Input!G20,'HC Load'!$I$1,'HC Load'!$I$2,'HC Load'!$A20,'HC Load'!H$6,'HC Load'!$I$3,'HC Load'!$I$4)</f>
        <v>#NAME?</v>
      </c>
      <c r="I20" s="205" t="e">
        <f aca="false">HPLNK([4]Input!H20,'HC Load'!$I$1,'HC Load'!$I$2,'HC Load'!$A20,'HC Load'!I$6,'HC Load'!$I$3,'HC Load'!$I$4)</f>
        <v>#NAME?</v>
      </c>
      <c r="J20" s="205" t="e">
        <f aca="false">HPLNK([4]Input!I20,'HC Load'!$I$1,'HC Load'!$I$2,'HC Load'!$A20,'HC Load'!J$6,'HC Load'!$I$3,'HC Load'!$I$4)</f>
        <v>#NAME?</v>
      </c>
      <c r="K20" s="205" t="e">
        <f aca="false">HPLNK([4]Input!J20,'HC Load'!$I$1,'HC Load'!$I$2,'HC Load'!$A20,'HC Load'!K$6,'HC Load'!$I$3,'HC Load'!$I$4)</f>
        <v>#NAME?</v>
      </c>
      <c r="L20" s="205" t="e">
        <f aca="false">HPLNK([4]Input!K20,'HC Load'!$I$1,'HC Load'!$I$2,'HC Load'!$A20,'HC Load'!L$6,'HC Load'!$I$3,'HC Load'!$I$4)</f>
        <v>#NAME?</v>
      </c>
      <c r="M20" s="205" t="e">
        <f aca="false">HPLNK([4]Input!L20,'HC Load'!$I$1,'HC Load'!$I$2,'HC Load'!$A20,'HC Load'!M$6,'HC Load'!$I$3,'HC Load'!$I$4)</f>
        <v>#NAME?</v>
      </c>
      <c r="N20" s="205" t="e">
        <f aca="false">HPLNK([4]Input!M20,'HC Load'!$I$1,'HC Load'!$I$2,'HC Load'!$A20,'HC Load'!N$6,'HC Load'!$I$3,'HC Load'!$I$4)</f>
        <v>#NAME?</v>
      </c>
      <c r="O20" s="205" t="e">
        <f aca="false">HPLNK([4]Input!N20,'HC Load'!$I$1,'HC Load'!$I$2,'HC Load'!$A20,'HC Load'!O$6,'HC Load'!$I$3,'HC Load'!$I$4)</f>
        <v>#NAME?</v>
      </c>
      <c r="P20" s="288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  <c r="GN20" s="263"/>
      <c r="GO20" s="263"/>
      <c r="GP20" s="263"/>
      <c r="GQ20" s="263"/>
      <c r="GR20" s="263"/>
      <c r="GS20" s="263"/>
      <c r="GT20" s="263"/>
      <c r="GU20" s="263"/>
      <c r="GV20" s="263"/>
      <c r="GW20" s="263"/>
      <c r="GX20" s="263"/>
      <c r="GY20" s="263"/>
      <c r="GZ20" s="263"/>
      <c r="HA20" s="263"/>
      <c r="HB20" s="263"/>
      <c r="HC20" s="263"/>
      <c r="HD20" s="263"/>
      <c r="HE20" s="263"/>
      <c r="HF20" s="263"/>
      <c r="HG20" s="263"/>
      <c r="HH20" s="263"/>
      <c r="HI20" s="263"/>
      <c r="HJ20" s="263"/>
      <c r="HK20" s="263"/>
      <c r="HL20" s="263"/>
      <c r="HM20" s="263"/>
      <c r="HN20" s="263"/>
      <c r="HO20" s="263"/>
      <c r="HP20" s="263"/>
      <c r="HQ20" s="263"/>
      <c r="HR20" s="263"/>
      <c r="HS20" s="263"/>
      <c r="HT20" s="263"/>
      <c r="HU20" s="263"/>
      <c r="HV20" s="263"/>
      <c r="HW20" s="263"/>
      <c r="HX20" s="263"/>
      <c r="HY20" s="263"/>
      <c r="HZ20" s="263"/>
      <c r="IA20" s="263"/>
      <c r="IB20" s="263"/>
      <c r="IC20" s="263"/>
      <c r="ID20" s="263"/>
      <c r="IE20" s="263"/>
      <c r="IF20" s="263"/>
      <c r="IG20" s="263"/>
      <c r="IH20" s="263"/>
      <c r="II20" s="263"/>
      <c r="IJ20" s="263"/>
      <c r="IK20" s="263"/>
      <c r="IL20" s="263"/>
      <c r="IM20" s="263"/>
      <c r="IN20" s="263"/>
      <c r="IO20" s="263"/>
      <c r="IP20" s="263"/>
      <c r="IQ20" s="263"/>
      <c r="IR20" s="263"/>
      <c r="IS20" s="263"/>
      <c r="IT20" s="263"/>
      <c r="IU20" s="263"/>
      <c r="IV20" s="263"/>
      <c r="IW20" s="263"/>
    </row>
    <row r="21" customFormat="false" ht="13.5" hidden="false" customHeight="false" outlineLevel="0" collapsed="false">
      <c r="A21" s="263"/>
      <c r="B21" s="269" t="s">
        <v>492</v>
      </c>
      <c r="D21" s="270" t="e">
        <f aca="false">D19+D20</f>
        <v>#NAME?</v>
      </c>
      <c r="E21" s="270" t="e">
        <f aca="false">E19+E20</f>
        <v>#NAME?</v>
      </c>
      <c r="F21" s="270" t="e">
        <f aca="false">F19+F20</f>
        <v>#NAME?</v>
      </c>
      <c r="G21" s="270" t="e">
        <f aca="false">G19+G20</f>
        <v>#NAME?</v>
      </c>
      <c r="H21" s="270" t="e">
        <f aca="false">H19+H20</f>
        <v>#NAME?</v>
      </c>
      <c r="I21" s="270" t="e">
        <f aca="false">I19+I20</f>
        <v>#NAME?</v>
      </c>
      <c r="J21" s="270" t="e">
        <f aca="false">J19+J20</f>
        <v>#NAME?</v>
      </c>
      <c r="K21" s="270" t="e">
        <f aca="false">K19+K20</f>
        <v>#NAME?</v>
      </c>
      <c r="L21" s="270" t="e">
        <f aca="false">L19+L20</f>
        <v>#NAME?</v>
      </c>
      <c r="M21" s="270" t="e">
        <f aca="false">M19+M20</f>
        <v>#NAME?</v>
      </c>
      <c r="N21" s="270" t="e">
        <f aca="false">N19+N20</f>
        <v>#NAME?</v>
      </c>
      <c r="O21" s="270" t="e">
        <f aca="false">O19+O20</f>
        <v>#NAME?</v>
      </c>
      <c r="P21" s="288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  <c r="ES21" s="263"/>
      <c r="ET21" s="263"/>
      <c r="EU21" s="263"/>
      <c r="EV21" s="263"/>
      <c r="EW21" s="263"/>
      <c r="EX21" s="263"/>
      <c r="EY21" s="263"/>
      <c r="EZ21" s="263"/>
      <c r="FA21" s="263"/>
      <c r="FB21" s="263"/>
      <c r="FC21" s="263"/>
      <c r="FD21" s="263"/>
      <c r="FE21" s="263"/>
      <c r="FF21" s="263"/>
      <c r="FG21" s="263"/>
      <c r="FH21" s="263"/>
      <c r="FI21" s="263"/>
      <c r="FJ21" s="263"/>
      <c r="FK21" s="263"/>
      <c r="FL21" s="263"/>
      <c r="FM21" s="263"/>
      <c r="FN21" s="263"/>
      <c r="FO21" s="263"/>
      <c r="FP21" s="263"/>
      <c r="FQ21" s="263"/>
      <c r="FR21" s="263"/>
      <c r="FS21" s="263"/>
      <c r="FT21" s="263"/>
      <c r="FU21" s="263"/>
      <c r="FV21" s="263"/>
      <c r="FW21" s="263"/>
      <c r="FX21" s="263"/>
      <c r="FY21" s="263"/>
      <c r="FZ21" s="263"/>
      <c r="GA21" s="263"/>
      <c r="GB21" s="263"/>
      <c r="GC21" s="263"/>
      <c r="GD21" s="263"/>
      <c r="GE21" s="263"/>
      <c r="GF21" s="263"/>
      <c r="GG21" s="263"/>
      <c r="GH21" s="263"/>
      <c r="GI21" s="263"/>
      <c r="GJ21" s="263"/>
      <c r="GK21" s="263"/>
      <c r="GL21" s="263"/>
      <c r="GM21" s="263"/>
      <c r="GN21" s="263"/>
      <c r="GO21" s="263"/>
      <c r="GP21" s="263"/>
      <c r="GQ21" s="263"/>
      <c r="GR21" s="263"/>
      <c r="GS21" s="263"/>
      <c r="GT21" s="263"/>
      <c r="GU21" s="263"/>
      <c r="GV21" s="263"/>
      <c r="GW21" s="263"/>
      <c r="GX21" s="263"/>
      <c r="GY21" s="263"/>
      <c r="GZ21" s="263"/>
      <c r="HA21" s="263"/>
      <c r="HB21" s="263"/>
      <c r="HC21" s="263"/>
      <c r="HD21" s="263"/>
      <c r="HE21" s="263"/>
      <c r="HF21" s="263"/>
      <c r="HG21" s="263"/>
      <c r="HH21" s="263"/>
      <c r="HI21" s="263"/>
      <c r="HJ21" s="263"/>
      <c r="HK21" s="263"/>
      <c r="HL21" s="263"/>
      <c r="HM21" s="263"/>
      <c r="HN21" s="263"/>
      <c r="HO21" s="263"/>
      <c r="HP21" s="263"/>
      <c r="HQ21" s="263"/>
      <c r="HR21" s="263"/>
      <c r="HS21" s="263"/>
      <c r="HT21" s="263"/>
      <c r="HU21" s="263"/>
      <c r="HV21" s="263"/>
      <c r="HW21" s="263"/>
      <c r="HX21" s="263"/>
      <c r="HY21" s="263"/>
      <c r="HZ21" s="263"/>
      <c r="IA21" s="263"/>
      <c r="IB21" s="263"/>
      <c r="IC21" s="263"/>
      <c r="ID21" s="263"/>
      <c r="IE21" s="263"/>
      <c r="IF21" s="263"/>
      <c r="IG21" s="263"/>
      <c r="IH21" s="263"/>
      <c r="II21" s="263"/>
      <c r="IJ21" s="263"/>
      <c r="IK21" s="263"/>
      <c r="IL21" s="263"/>
      <c r="IM21" s="263"/>
      <c r="IN21" s="263"/>
      <c r="IO21" s="263"/>
      <c r="IP21" s="263"/>
      <c r="IQ21" s="263"/>
      <c r="IR21" s="263"/>
      <c r="IS21" s="263"/>
      <c r="IT21" s="263"/>
      <c r="IU21" s="263"/>
      <c r="IV21" s="263"/>
      <c r="IW21" s="263"/>
    </row>
    <row r="22" customFormat="false" ht="13.5" hidden="false" customHeight="false" outlineLevel="0" collapsed="false">
      <c r="A22" s="263"/>
      <c r="B22" s="269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  <c r="EP22" s="263"/>
      <c r="EQ22" s="263"/>
      <c r="ER22" s="263"/>
      <c r="ES22" s="263"/>
      <c r="ET22" s="263"/>
      <c r="EU22" s="263"/>
      <c r="EV22" s="263"/>
      <c r="EW22" s="263"/>
      <c r="EX22" s="263"/>
      <c r="EY22" s="263"/>
      <c r="EZ22" s="263"/>
      <c r="FA22" s="263"/>
      <c r="FB22" s="263"/>
      <c r="FC22" s="263"/>
      <c r="FD22" s="263"/>
      <c r="FE22" s="263"/>
      <c r="FF22" s="263"/>
      <c r="FG22" s="263"/>
      <c r="FH22" s="263"/>
      <c r="FI22" s="263"/>
      <c r="FJ22" s="263"/>
      <c r="FK22" s="263"/>
      <c r="FL22" s="263"/>
      <c r="FM22" s="263"/>
      <c r="FN22" s="263"/>
      <c r="FO22" s="263"/>
      <c r="FP22" s="263"/>
      <c r="FQ22" s="263"/>
      <c r="FR22" s="263"/>
      <c r="FS22" s="263"/>
      <c r="FT22" s="263"/>
      <c r="FU22" s="263"/>
      <c r="FV22" s="263"/>
      <c r="FW22" s="263"/>
      <c r="FX22" s="263"/>
      <c r="FY22" s="263"/>
      <c r="FZ22" s="263"/>
      <c r="GA22" s="263"/>
      <c r="GB22" s="263"/>
      <c r="GC22" s="263"/>
      <c r="GD22" s="263"/>
      <c r="GE22" s="263"/>
      <c r="GF22" s="263"/>
      <c r="GG22" s="263"/>
      <c r="GH22" s="263"/>
      <c r="GI22" s="263"/>
      <c r="GJ22" s="263"/>
      <c r="GK22" s="263"/>
      <c r="GL22" s="263"/>
      <c r="GM22" s="263"/>
      <c r="GN22" s="263"/>
      <c r="GO22" s="263"/>
      <c r="GP22" s="263"/>
      <c r="GQ22" s="263"/>
      <c r="GR22" s="263"/>
      <c r="GS22" s="263"/>
      <c r="GT22" s="263"/>
      <c r="GU22" s="263"/>
      <c r="GV22" s="263"/>
      <c r="GW22" s="263"/>
      <c r="GX22" s="263"/>
      <c r="GY22" s="263"/>
      <c r="GZ22" s="263"/>
      <c r="HA22" s="263"/>
      <c r="HB22" s="263"/>
      <c r="HC22" s="263"/>
      <c r="HD22" s="263"/>
      <c r="HE22" s="263"/>
      <c r="HF22" s="263"/>
      <c r="HG22" s="263"/>
      <c r="HH22" s="263"/>
      <c r="HI22" s="263"/>
      <c r="HJ22" s="263"/>
      <c r="HK22" s="263"/>
      <c r="HL22" s="263"/>
      <c r="HM22" s="263"/>
      <c r="HN22" s="263"/>
      <c r="HO22" s="263"/>
      <c r="HP22" s="263"/>
      <c r="HQ22" s="263"/>
      <c r="HR22" s="263"/>
      <c r="HS22" s="263"/>
      <c r="HT22" s="263"/>
      <c r="HU22" s="263"/>
      <c r="HV22" s="263"/>
      <c r="HW22" s="263"/>
      <c r="HX22" s="263"/>
      <c r="HY22" s="263"/>
      <c r="HZ22" s="263"/>
      <c r="IA22" s="263"/>
      <c r="IB22" s="263"/>
      <c r="IC22" s="263"/>
      <c r="ID22" s="263"/>
      <c r="IE22" s="263"/>
      <c r="IF22" s="263"/>
      <c r="IG22" s="263"/>
      <c r="IH22" s="263"/>
      <c r="II22" s="263"/>
      <c r="IJ22" s="263"/>
      <c r="IK22" s="263"/>
      <c r="IL22" s="263"/>
      <c r="IM22" s="263"/>
      <c r="IN22" s="263"/>
      <c r="IO22" s="263"/>
      <c r="IP22" s="263"/>
      <c r="IQ22" s="263"/>
      <c r="IR22" s="263"/>
      <c r="IS22" s="263"/>
      <c r="IT22" s="263"/>
      <c r="IU22" s="263"/>
      <c r="IV22" s="263"/>
      <c r="IW22" s="263"/>
    </row>
    <row r="24" customFormat="false" ht="12.75" hidden="false" customHeight="false" outlineLevel="0" collapsed="false">
      <c r="A24" s="289" t="str">
        <f aca="true">CELL("FILENAME")</f>
        <v>'file:///mnt/12tb/@roms/datasets/enron/EDRM Enron Email Data Set v2 XML/filtered-attachments/xls/2002_Plan_Worksheet_Texas_Orig.xls'#$HC Load</v>
      </c>
    </row>
  </sheetData>
  <sheetProtection sheet="true" password="cb31" objects="true" scenarios="true"/>
  <printOptions headings="false" gridLines="false" gridLinesSet="true" horizontalCentered="true" verticalCentered="false"/>
  <pageMargins left="0.1" right="0.1" top="0.870138888888889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5.75" hidden="false" customHeight="false" outlineLevel="0" collapsed="false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Format="false" ht="15.75" hidden="false" customHeight="false" outlineLevel="0" collapsed="false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12.75" hidden="false" customHeight="false" outlineLevel="0" collapsed="false">
      <c r="A4" s="7"/>
      <c r="B4" s="45" t="s">
        <v>29</v>
      </c>
      <c r="C4" s="45" t="s">
        <v>30</v>
      </c>
      <c r="D4" s="45" t="s">
        <v>31</v>
      </c>
      <c r="E4" s="46" t="s">
        <v>32</v>
      </c>
      <c r="F4" s="45" t="s">
        <v>33</v>
      </c>
      <c r="G4" s="45" t="s">
        <v>34</v>
      </c>
      <c r="H4" s="45" t="s">
        <v>35</v>
      </c>
      <c r="I4" s="46" t="s">
        <v>36</v>
      </c>
      <c r="J4" s="45" t="s">
        <v>37</v>
      </c>
      <c r="K4" s="45" t="s">
        <v>38</v>
      </c>
      <c r="L4" s="45" t="s">
        <v>39</v>
      </c>
      <c r="M4" s="46" t="s">
        <v>40</v>
      </c>
      <c r="N4" s="45" t="s">
        <v>41</v>
      </c>
      <c r="O4" s="45" t="s">
        <v>42</v>
      </c>
      <c r="P4" s="45" t="s">
        <v>43</v>
      </c>
      <c r="Q4" s="46" t="s">
        <v>44</v>
      </c>
      <c r="R4" s="5" t="s">
        <v>45</v>
      </c>
    </row>
    <row r="5" customFormat="false" ht="13.5" hidden="false" customHeight="false" outlineLevel="0" collapsed="false">
      <c r="A5" s="7"/>
      <c r="B5" s="47" t="s">
        <v>46</v>
      </c>
      <c r="C5" s="47" t="s">
        <v>46</v>
      </c>
      <c r="D5" s="47" t="s">
        <v>46</v>
      </c>
      <c r="E5" s="48" t="s">
        <v>47</v>
      </c>
      <c r="F5" s="47" t="s">
        <v>46</v>
      </c>
      <c r="G5" s="47" t="s">
        <v>46</v>
      </c>
      <c r="H5" s="47" t="s">
        <v>46</v>
      </c>
      <c r="I5" s="48" t="s">
        <v>47</v>
      </c>
      <c r="J5" s="49" t="s">
        <v>46</v>
      </c>
      <c r="K5" s="50" t="s">
        <v>48</v>
      </c>
      <c r="L5" s="50" t="s">
        <v>49</v>
      </c>
      <c r="M5" s="48" t="s">
        <v>47</v>
      </c>
      <c r="N5" s="50" t="s">
        <v>49</v>
      </c>
      <c r="O5" s="50" t="s">
        <v>49</v>
      </c>
      <c r="P5" s="50" t="s">
        <v>49</v>
      </c>
      <c r="Q5" s="48" t="s">
        <v>47</v>
      </c>
      <c r="R5" s="47" t="s">
        <v>50</v>
      </c>
    </row>
    <row r="6" customFormat="false" ht="12.75" hidden="false" customHeight="false" outlineLevel="0" collapsed="false">
      <c r="A6" s="7"/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52" t="s">
        <v>51</v>
      </c>
      <c r="B7" s="12"/>
      <c r="C7" s="1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customFormat="false" ht="12.75" hidden="false" customHeight="false" outlineLevel="0" collapsed="false">
      <c r="A8" s="54" t="s">
        <v>52</v>
      </c>
      <c r="B8" s="17"/>
      <c r="C8" s="1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customFormat="false" ht="12.75" hidden="false" customHeight="false" outlineLevel="0" collapsed="false">
      <c r="A9" s="56" t="s">
        <v>53</v>
      </c>
      <c r="B9" s="57" t="n">
        <v>0</v>
      </c>
      <c r="C9" s="57" t="n">
        <v>0</v>
      </c>
      <c r="D9" s="57" t="n">
        <v>0</v>
      </c>
      <c r="E9" s="58" t="n">
        <f aca="false">AVERAGE(B9:D9)</f>
        <v>0</v>
      </c>
      <c r="F9" s="59" t="n">
        <v>0</v>
      </c>
      <c r="G9" s="59" t="n">
        <v>0</v>
      </c>
      <c r="H9" s="59" t="n">
        <v>0</v>
      </c>
      <c r="I9" s="58" t="n">
        <f aca="false">(F9+G9+H9)/3</f>
        <v>0</v>
      </c>
      <c r="J9" s="59" t="n">
        <v>0</v>
      </c>
      <c r="K9" s="60" t="n">
        <v>0</v>
      </c>
      <c r="L9" s="60" t="n">
        <v>0</v>
      </c>
      <c r="M9" s="58" t="n">
        <f aca="false">AVERAGE(J9:L9)</f>
        <v>0</v>
      </c>
      <c r="N9" s="60" t="n">
        <v>0</v>
      </c>
      <c r="O9" s="60" t="n">
        <v>0</v>
      </c>
      <c r="P9" s="60" t="n">
        <v>0</v>
      </c>
      <c r="Q9" s="58" t="n">
        <f aca="false">AVERAGE(N9:P9)</f>
        <v>0</v>
      </c>
      <c r="R9" s="61" t="n">
        <f aca="false">(E9+I9+M9+Q9)/4</f>
        <v>0</v>
      </c>
    </row>
    <row r="10" customFormat="false" ht="12.75" hidden="false" customHeight="false" outlineLevel="0" collapsed="false">
      <c r="A10" s="56" t="s">
        <v>54</v>
      </c>
      <c r="B10" s="57" t="n">
        <v>0</v>
      </c>
      <c r="C10" s="57" t="n">
        <v>0</v>
      </c>
      <c r="D10" s="57" t="n">
        <v>0</v>
      </c>
      <c r="E10" s="58" t="n">
        <f aca="false">AVERAGE(B10:D10)</f>
        <v>0</v>
      </c>
      <c r="F10" s="57" t="n">
        <v>0</v>
      </c>
      <c r="G10" s="57" t="n">
        <v>0</v>
      </c>
      <c r="H10" s="57" t="n">
        <v>0</v>
      </c>
      <c r="I10" s="58" t="n">
        <f aca="false">(F10+G10+H10)/3</f>
        <v>0</v>
      </c>
      <c r="J10" s="57" t="n">
        <v>0</v>
      </c>
      <c r="K10" s="57" t="n">
        <v>0</v>
      </c>
      <c r="L10" s="57" t="n">
        <v>0</v>
      </c>
      <c r="M10" s="58" t="n">
        <f aca="false">AVERAGE(J10:L10)</f>
        <v>0</v>
      </c>
      <c r="N10" s="57" t="n">
        <v>0</v>
      </c>
      <c r="O10" s="57" t="n">
        <v>0</v>
      </c>
      <c r="P10" s="57" t="n">
        <v>0</v>
      </c>
      <c r="Q10" s="58" t="n">
        <f aca="false">AVERAGE(N10:P10)</f>
        <v>0</v>
      </c>
      <c r="R10" s="61" t="n">
        <f aca="false">(E10+I10+M10+Q10)/4</f>
        <v>0</v>
      </c>
    </row>
    <row r="11" customFormat="false" ht="12.75" hidden="false" customHeight="false" outlineLevel="0" collapsed="false">
      <c r="A11" s="56" t="s">
        <v>55</v>
      </c>
      <c r="B11" s="57" t="n">
        <v>0</v>
      </c>
      <c r="C11" s="57" t="n">
        <v>0</v>
      </c>
      <c r="D11" s="57" t="n">
        <v>0</v>
      </c>
      <c r="E11" s="58" t="n">
        <f aca="false">AVERAGE(B11:D11)</f>
        <v>0</v>
      </c>
      <c r="F11" s="57" t="n">
        <v>0</v>
      </c>
      <c r="G11" s="57" t="n">
        <v>0</v>
      </c>
      <c r="H11" s="57" t="n">
        <v>0</v>
      </c>
      <c r="I11" s="58" t="n">
        <f aca="false">(F11+G11+H11)/3</f>
        <v>0</v>
      </c>
      <c r="J11" s="57" t="n">
        <v>0</v>
      </c>
      <c r="K11" s="57" t="n">
        <v>0</v>
      </c>
      <c r="L11" s="57" t="n">
        <v>0</v>
      </c>
      <c r="M11" s="58" t="n">
        <f aca="false">AVERAGE(J11:L11)</f>
        <v>0</v>
      </c>
      <c r="N11" s="57" t="n">
        <v>0</v>
      </c>
      <c r="O11" s="57" t="n">
        <v>0</v>
      </c>
      <c r="P11" s="57" t="n">
        <v>0</v>
      </c>
      <c r="Q11" s="58" t="n">
        <f aca="false">AVERAGE(N11:P11)</f>
        <v>0</v>
      </c>
      <c r="R11" s="61" t="n">
        <f aca="false">(E11+I11+M11+Q11)/4</f>
        <v>0</v>
      </c>
    </row>
    <row r="12" customFormat="false" ht="12.75" hidden="false" customHeight="false" outlineLevel="0" collapsed="false">
      <c r="A12" s="62" t="s">
        <v>56</v>
      </c>
      <c r="B12" s="63" t="n">
        <f aca="false">SUM(B9:B11)</f>
        <v>0</v>
      </c>
      <c r="C12" s="63" t="n">
        <f aca="false">SUM(C9:C11)</f>
        <v>0</v>
      </c>
      <c r="D12" s="63" t="n">
        <f aca="false">SUM(D9:D11)</f>
        <v>0</v>
      </c>
      <c r="E12" s="64" t="n">
        <f aca="false">AVERAGE(B12:D12)</f>
        <v>0</v>
      </c>
      <c r="F12" s="63" t="n">
        <f aca="false">SUM(F9:F11)</f>
        <v>0</v>
      </c>
      <c r="G12" s="63" t="n">
        <f aca="false">SUM(G9:G11)</f>
        <v>0</v>
      </c>
      <c r="H12" s="63" t="n">
        <f aca="false">SUM(H9:H11)</f>
        <v>0</v>
      </c>
      <c r="I12" s="64" t="n">
        <f aca="false">AVERAGE(F12:H12)</f>
        <v>0</v>
      </c>
      <c r="J12" s="63" t="n">
        <f aca="false">SUM(J9:J11)</f>
        <v>0</v>
      </c>
      <c r="K12" s="63" t="n">
        <f aca="false">SUM(K9:K11)</f>
        <v>0</v>
      </c>
      <c r="L12" s="63" t="n">
        <f aca="false">SUM(L9:L11)</f>
        <v>0</v>
      </c>
      <c r="M12" s="64" t="n">
        <f aca="false">AVERAGE(J12:L12)</f>
        <v>0</v>
      </c>
      <c r="N12" s="63" t="n">
        <f aca="false">SUM(N9:N11)</f>
        <v>0</v>
      </c>
      <c r="O12" s="63" t="n">
        <f aca="false">SUM(O9:O11)</f>
        <v>0</v>
      </c>
      <c r="P12" s="63" t="n">
        <f aca="false">SUM(P9:P11)</f>
        <v>0</v>
      </c>
      <c r="Q12" s="64" t="n">
        <f aca="false">AVERAGE(N12:P12)</f>
        <v>0</v>
      </c>
      <c r="R12" s="65" t="n">
        <f aca="false">(E12+I12+M12+Q12)/4</f>
        <v>0</v>
      </c>
    </row>
    <row r="13" customFormat="false" ht="12.75" hidden="false" customHeight="false" outlineLevel="0" collapsed="false">
      <c r="A13" s="62" t="s">
        <v>57</v>
      </c>
      <c r="B13" s="57"/>
      <c r="C13" s="57"/>
      <c r="D13" s="57"/>
      <c r="E13" s="58"/>
      <c r="F13" s="59"/>
      <c r="G13" s="59"/>
      <c r="H13" s="66"/>
      <c r="I13" s="58"/>
      <c r="J13" s="67" t="n">
        <f aca="false">SUM(B12+C12+D12+F12+G12+H12+J12)/7</f>
        <v>0</v>
      </c>
      <c r="K13" s="60"/>
      <c r="L13" s="60"/>
      <c r="M13" s="58"/>
      <c r="N13" s="60"/>
      <c r="O13" s="60"/>
      <c r="P13" s="60"/>
      <c r="Q13" s="58"/>
      <c r="R13" s="61"/>
    </row>
    <row r="14" customFormat="false" ht="12.75" hidden="false" customHeight="false" outlineLevel="0" collapsed="false">
      <c r="A14" s="56" t="s">
        <v>58</v>
      </c>
      <c r="B14" s="57" t="n">
        <v>0</v>
      </c>
      <c r="C14" s="57" t="n">
        <v>0</v>
      </c>
      <c r="D14" s="57" t="n">
        <v>0</v>
      </c>
      <c r="E14" s="58" t="n">
        <f aca="false">AVERAGE(B14:D14)</f>
        <v>0</v>
      </c>
      <c r="F14" s="57" t="n">
        <v>0</v>
      </c>
      <c r="G14" s="57" t="n">
        <v>0</v>
      </c>
      <c r="H14" s="57" t="n">
        <v>0</v>
      </c>
      <c r="I14" s="58" t="n">
        <f aca="false">(F14+G14+H14)/3</f>
        <v>0</v>
      </c>
      <c r="J14" s="57" t="n">
        <v>0</v>
      </c>
      <c r="K14" s="57" t="n">
        <v>0</v>
      </c>
      <c r="L14" s="57" t="n">
        <v>0</v>
      </c>
      <c r="M14" s="58" t="n">
        <f aca="false">AVERAGE(J14:L14)</f>
        <v>0</v>
      </c>
      <c r="N14" s="57" t="n">
        <v>0</v>
      </c>
      <c r="O14" s="57" t="n">
        <v>0</v>
      </c>
      <c r="P14" s="57" t="n">
        <v>0</v>
      </c>
      <c r="Q14" s="58" t="n">
        <f aca="false">AVERAGE(N14:P14)</f>
        <v>0</v>
      </c>
      <c r="R14" s="61" t="n">
        <f aca="false">(E14+I14+M14+Q14)/4</f>
        <v>0</v>
      </c>
    </row>
    <row r="15" customFormat="false" ht="12.75" hidden="false" customHeight="false" outlineLevel="0" collapsed="false">
      <c r="A15" s="56" t="s">
        <v>59</v>
      </c>
      <c r="B15" s="57" t="n">
        <v>0</v>
      </c>
      <c r="C15" s="57" t="n">
        <v>0</v>
      </c>
      <c r="D15" s="57" t="n">
        <v>0</v>
      </c>
      <c r="E15" s="58" t="n">
        <f aca="false">AVERAGE(B15:D15)</f>
        <v>0</v>
      </c>
      <c r="F15" s="57" t="n">
        <v>0</v>
      </c>
      <c r="G15" s="57" t="n">
        <v>0</v>
      </c>
      <c r="H15" s="57" t="n">
        <v>0</v>
      </c>
      <c r="I15" s="58" t="n">
        <f aca="false">(F15+G15+H15)/3</f>
        <v>0</v>
      </c>
      <c r="J15" s="57" t="n">
        <v>0</v>
      </c>
      <c r="K15" s="57" t="n">
        <v>0</v>
      </c>
      <c r="L15" s="57" t="n">
        <v>0</v>
      </c>
      <c r="M15" s="58" t="n">
        <f aca="false">AVERAGE(J15:L15)</f>
        <v>0</v>
      </c>
      <c r="N15" s="57" t="n">
        <v>0</v>
      </c>
      <c r="O15" s="57" t="n">
        <v>0</v>
      </c>
      <c r="P15" s="57" t="n">
        <v>0</v>
      </c>
      <c r="Q15" s="58" t="n">
        <f aca="false">AVERAGE(N15:P15)</f>
        <v>0</v>
      </c>
      <c r="R15" s="61" t="n">
        <f aca="false">(E15+I15+M15+Q15)/4</f>
        <v>0</v>
      </c>
    </row>
    <row r="16" customFormat="false" ht="12.75" hidden="false" customHeight="false" outlineLevel="0" collapsed="false">
      <c r="A16" s="68" t="s">
        <v>60</v>
      </c>
      <c r="B16" s="57" t="n">
        <v>0</v>
      </c>
      <c r="C16" s="57" t="n">
        <v>0</v>
      </c>
      <c r="D16" s="57" t="n">
        <v>0</v>
      </c>
      <c r="E16" s="58" t="n">
        <f aca="false">AVERAGE(B16:D16)</f>
        <v>0</v>
      </c>
      <c r="F16" s="57" t="n">
        <v>0</v>
      </c>
      <c r="G16" s="57" t="n">
        <v>0</v>
      </c>
      <c r="H16" s="57" t="n">
        <v>0</v>
      </c>
      <c r="I16" s="58" t="n">
        <f aca="false">(F16+G16+H16)/3</f>
        <v>0</v>
      </c>
      <c r="J16" s="57" t="n">
        <v>0</v>
      </c>
      <c r="K16" s="57" t="n">
        <v>0</v>
      </c>
      <c r="L16" s="57" t="n">
        <v>0</v>
      </c>
      <c r="M16" s="58" t="n">
        <f aca="false">AVERAGE(J16:L16)</f>
        <v>0</v>
      </c>
      <c r="N16" s="57" t="n">
        <v>0</v>
      </c>
      <c r="O16" s="57" t="n">
        <v>0</v>
      </c>
      <c r="P16" s="57" t="n">
        <v>0</v>
      </c>
      <c r="Q16" s="58" t="n">
        <f aca="false">AVERAGE(N16:P16)</f>
        <v>0</v>
      </c>
      <c r="R16" s="61" t="n">
        <f aca="false">(E16+I16+M16+Q16)/4</f>
        <v>0</v>
      </c>
    </row>
    <row r="17" customFormat="false" ht="12.75" hidden="false" customHeight="false" outlineLevel="0" collapsed="false">
      <c r="A17" s="68" t="s">
        <v>61</v>
      </c>
      <c r="B17" s="57" t="n">
        <v>0</v>
      </c>
      <c r="C17" s="57" t="n">
        <v>0</v>
      </c>
      <c r="D17" s="57" t="n">
        <v>0</v>
      </c>
      <c r="E17" s="58" t="n">
        <f aca="false">AVERAGE(B17:D17)</f>
        <v>0</v>
      </c>
      <c r="F17" s="57" t="n">
        <v>0</v>
      </c>
      <c r="G17" s="57" t="n">
        <v>0</v>
      </c>
      <c r="H17" s="57" t="n">
        <v>0</v>
      </c>
      <c r="I17" s="58" t="n">
        <f aca="false">(F17+G17+H17)/3</f>
        <v>0</v>
      </c>
      <c r="J17" s="57" t="n">
        <v>0</v>
      </c>
      <c r="K17" s="57" t="n">
        <v>0</v>
      </c>
      <c r="L17" s="57" t="n">
        <v>0</v>
      </c>
      <c r="M17" s="58" t="n">
        <f aca="false">AVERAGE(J17:L17)</f>
        <v>0</v>
      </c>
      <c r="N17" s="57" t="n">
        <v>0</v>
      </c>
      <c r="O17" s="57" t="n">
        <v>0</v>
      </c>
      <c r="P17" s="57" t="n">
        <v>0</v>
      </c>
      <c r="Q17" s="58" t="n">
        <f aca="false">AVERAGE(N17:P17)</f>
        <v>0</v>
      </c>
      <c r="R17" s="61" t="n">
        <f aca="false">(E17+I17+M17+Q17)/4</f>
        <v>0</v>
      </c>
    </row>
    <row r="18" customFormat="false" ht="12.75" hidden="false" customHeight="false" outlineLevel="0" collapsed="false">
      <c r="A18" s="68" t="s">
        <v>62</v>
      </c>
      <c r="B18" s="57" t="n">
        <v>0</v>
      </c>
      <c r="C18" s="57" t="n">
        <v>0</v>
      </c>
      <c r="D18" s="57" t="n">
        <v>0</v>
      </c>
      <c r="E18" s="58" t="n">
        <f aca="false">AVERAGE(B18:D18)</f>
        <v>0</v>
      </c>
      <c r="F18" s="57" t="n">
        <v>0</v>
      </c>
      <c r="G18" s="57" t="n">
        <v>0</v>
      </c>
      <c r="H18" s="57" t="n">
        <v>0</v>
      </c>
      <c r="I18" s="58" t="n">
        <f aca="false">(F18+G18+H18)/3</f>
        <v>0</v>
      </c>
      <c r="J18" s="57" t="n">
        <v>0</v>
      </c>
      <c r="K18" s="57" t="n">
        <v>0</v>
      </c>
      <c r="L18" s="57" t="n">
        <v>0</v>
      </c>
      <c r="M18" s="58" t="n">
        <f aca="false">AVERAGE(J18:L18)</f>
        <v>0</v>
      </c>
      <c r="N18" s="57" t="n">
        <v>0</v>
      </c>
      <c r="O18" s="57" t="n">
        <v>0</v>
      </c>
      <c r="P18" s="57" t="n">
        <v>0</v>
      </c>
      <c r="Q18" s="58" t="n">
        <f aca="false">AVERAGE(N18:P18)</f>
        <v>0</v>
      </c>
      <c r="R18" s="61" t="n">
        <f aca="false">(E18+I18+M18+Q18)/4</f>
        <v>0</v>
      </c>
    </row>
    <row r="19" customFormat="false" ht="12.75" hidden="false" customHeight="false" outlineLevel="0" collapsed="false">
      <c r="A19" s="68" t="s">
        <v>63</v>
      </c>
      <c r="B19" s="57" t="n">
        <v>0</v>
      </c>
      <c r="C19" s="57" t="n">
        <v>0</v>
      </c>
      <c r="D19" s="57" t="n">
        <v>0</v>
      </c>
      <c r="E19" s="58" t="n">
        <f aca="false">AVERAGE(B19:D19)</f>
        <v>0</v>
      </c>
      <c r="F19" s="59" t="n">
        <v>0</v>
      </c>
      <c r="G19" s="59" t="n">
        <v>0</v>
      </c>
      <c r="H19" s="59" t="n">
        <v>0</v>
      </c>
      <c r="I19" s="58" t="n">
        <f aca="false">(F19+G19+H19)/3</f>
        <v>0</v>
      </c>
      <c r="J19" s="60" t="n">
        <v>0</v>
      </c>
      <c r="K19" s="60" t="n">
        <v>0</v>
      </c>
      <c r="L19" s="60" t="n">
        <v>0</v>
      </c>
      <c r="M19" s="58" t="n">
        <f aca="false">AVERAGE(J19:L19)</f>
        <v>0</v>
      </c>
      <c r="N19" s="60" t="n">
        <v>0</v>
      </c>
      <c r="O19" s="60" t="n">
        <v>0</v>
      </c>
      <c r="P19" s="60" t="n">
        <v>0</v>
      </c>
      <c r="Q19" s="58" t="n">
        <f aca="false">AVERAGE(N19:P19)</f>
        <v>0</v>
      </c>
      <c r="R19" s="61" t="n">
        <f aca="false">(E19+I19+M19+Q19)/4</f>
        <v>0</v>
      </c>
    </row>
    <row r="20" customFormat="false" ht="12.75" hidden="false" customHeight="false" outlineLevel="0" collapsed="false">
      <c r="A20" s="62" t="s">
        <v>64</v>
      </c>
      <c r="B20" s="69" t="n">
        <f aca="false">SUM(B14:B19)</f>
        <v>0</v>
      </c>
      <c r="C20" s="69" t="n">
        <f aca="false">SUM(C14:C19)</f>
        <v>0</v>
      </c>
      <c r="D20" s="69" t="n">
        <f aca="false">SUM(D14:D19)</f>
        <v>0</v>
      </c>
      <c r="E20" s="64" t="n">
        <f aca="false">AVERAGE(B20:D20)</f>
        <v>0</v>
      </c>
      <c r="F20" s="69" t="n">
        <f aca="false">SUM(F14:F19)</f>
        <v>0</v>
      </c>
      <c r="G20" s="69" t="n">
        <f aca="false">SUM(G14:G19)</f>
        <v>0</v>
      </c>
      <c r="H20" s="69" t="n">
        <f aca="false">SUM(H14:H19)</f>
        <v>0</v>
      </c>
      <c r="I20" s="64" t="n">
        <f aca="false">AVERAGE(F20:H20)</f>
        <v>0</v>
      </c>
      <c r="J20" s="69" t="n">
        <f aca="false">SUM(J14:J19)</f>
        <v>0</v>
      </c>
      <c r="K20" s="69" t="n">
        <f aca="false">SUM(K14:K19)</f>
        <v>0</v>
      </c>
      <c r="L20" s="69" t="n">
        <f aca="false">SUM(L14:L19)</f>
        <v>0</v>
      </c>
      <c r="M20" s="64" t="n">
        <f aca="false">AVERAGE(J20:L20)</f>
        <v>0</v>
      </c>
      <c r="N20" s="69" t="n">
        <f aca="false">SUM(N14:N19)</f>
        <v>0</v>
      </c>
      <c r="O20" s="69" t="n">
        <f aca="false">SUM(O14:O19)</f>
        <v>0</v>
      </c>
      <c r="P20" s="69" t="n">
        <f aca="false">SUM(P14:P19)</f>
        <v>0</v>
      </c>
      <c r="Q20" s="64" t="n">
        <f aca="false">AVERAGE(N20:P20)</f>
        <v>0</v>
      </c>
      <c r="R20" s="65" t="n">
        <f aca="false">(E20+I20+M20+Q20)/4</f>
        <v>0</v>
      </c>
    </row>
    <row r="21" customFormat="false" ht="13.5" hidden="false" customHeight="false" outlineLevel="0" collapsed="false">
      <c r="A21" s="2" t="s">
        <v>65</v>
      </c>
      <c r="B21" s="70" t="n">
        <f aca="false">B12+B20</f>
        <v>0</v>
      </c>
      <c r="C21" s="70" t="n">
        <f aca="false">C12+C20</f>
        <v>0</v>
      </c>
      <c r="D21" s="70" t="n">
        <f aca="false">D12+D20</f>
        <v>0</v>
      </c>
      <c r="E21" s="71" t="n">
        <f aca="false">AVERAGE(B21:D21)</f>
        <v>0</v>
      </c>
      <c r="F21" s="70" t="n">
        <f aca="false">F12+F20</f>
        <v>0</v>
      </c>
      <c r="G21" s="70" t="n">
        <f aca="false">G12+G20</f>
        <v>0</v>
      </c>
      <c r="H21" s="70" t="n">
        <f aca="false">H12+H20</f>
        <v>0</v>
      </c>
      <c r="I21" s="71" t="n">
        <f aca="false">AVERAGE(F21:H21)</f>
        <v>0</v>
      </c>
      <c r="J21" s="70" t="n">
        <f aca="false">J12+J20</f>
        <v>0</v>
      </c>
      <c r="K21" s="70" t="n">
        <f aca="false">K12+K20</f>
        <v>0</v>
      </c>
      <c r="L21" s="70" t="n">
        <f aca="false">L12+L20</f>
        <v>0</v>
      </c>
      <c r="M21" s="71" t="n">
        <f aca="false">AVERAGE(J21:L21)</f>
        <v>0</v>
      </c>
      <c r="N21" s="70" t="n">
        <f aca="false">N12+N20</f>
        <v>0</v>
      </c>
      <c r="O21" s="70" t="n">
        <f aca="false">O12+O20</f>
        <v>0</v>
      </c>
      <c r="P21" s="70" t="n">
        <f aca="false">P12+P20</f>
        <v>0</v>
      </c>
      <c r="Q21" s="71" t="n">
        <f aca="false">AVERAGE(N21:P21)</f>
        <v>0</v>
      </c>
      <c r="R21" s="72" t="n">
        <f aca="false">(E21+I21+M21+Q21)/4</f>
        <v>0</v>
      </c>
    </row>
    <row r="22" customFormat="false" ht="13.5" hidden="false" customHeight="false" outlineLevel="0" collapsed="false">
      <c r="A22" s="62" t="s">
        <v>66</v>
      </c>
      <c r="B22" s="12"/>
      <c r="C22" s="12"/>
      <c r="D22" s="53"/>
      <c r="E22" s="53"/>
      <c r="F22" s="53"/>
      <c r="G22" s="53"/>
      <c r="I22" s="53"/>
      <c r="J22" s="67" t="n">
        <f aca="false">SUM(B21+C21+D21+F21+G21+H21+J21)/7</f>
        <v>0</v>
      </c>
      <c r="K22" s="53"/>
      <c r="L22" s="53"/>
      <c r="M22" s="53"/>
      <c r="N22" s="53"/>
      <c r="O22" s="53"/>
      <c r="P22" s="53"/>
      <c r="Q22" s="53"/>
      <c r="R22" s="53"/>
    </row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25" right="0.25" top="0.7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&amp;RO:\Fin_Ops\Engysvc\Hcount\&amp;F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41.28"/>
    <col collapsed="false" customWidth="true" hidden="false" outlineLevel="0" max="3" min="3" style="0" width="1.41"/>
    <col collapsed="false" customWidth="true" hidden="false" outlineLevel="0" max="4" min="4" style="0" width="12.85"/>
    <col collapsed="false" customWidth="true" hidden="false" outlineLevel="0" max="5" min="5" style="0" width="1.28"/>
    <col collapsed="false" customWidth="true" hidden="false" outlineLevel="0" max="6" min="6" style="0" width="11.99"/>
    <col collapsed="false" customWidth="true" hidden="false" outlineLevel="0" max="7" min="7" style="0" width="1.56"/>
    <col collapsed="false" customWidth="true" hidden="false" outlineLevel="0" max="8" min="8" style="0" width="11.42"/>
    <col collapsed="false" customWidth="true" hidden="false" outlineLevel="0" max="9" min="9" style="0" width="2.84"/>
    <col collapsed="false" customWidth="true" hidden="false" outlineLevel="0" max="10" min="10" style="0" width="28.41"/>
    <col collapsed="false" customWidth="true" hidden="false" outlineLevel="0" max="11" min="11" style="0" width="9.28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</row>
    <row r="5" customFormat="false" ht="12.75" hidden="false" customHeight="false" outlineLevel="0" collapsed="false">
      <c r="A5" s="74" t="s">
        <v>71</v>
      </c>
      <c r="B5" s="74"/>
      <c r="D5" s="75"/>
    </row>
    <row r="6" customFormat="false" ht="12.75" hidden="false" customHeight="false" outlineLevel="0" collapsed="false">
      <c r="A6" s="74" t="s">
        <v>72</v>
      </c>
      <c r="B6" s="74"/>
      <c r="D6" s="75"/>
    </row>
    <row r="7" customFormat="false" ht="12.75" hidden="false" customHeight="false" outlineLevel="0" collapsed="false">
      <c r="A7" s="76"/>
      <c r="B7" s="77"/>
      <c r="C7" s="77"/>
      <c r="D7" s="78"/>
      <c r="E7" s="77"/>
      <c r="F7" s="79" t="s">
        <v>73</v>
      </c>
      <c r="G7" s="77"/>
      <c r="H7" s="79" t="s">
        <v>73</v>
      </c>
      <c r="I7" s="77"/>
      <c r="J7" s="77"/>
      <c r="K7" s="77"/>
    </row>
    <row r="8" customFormat="false" ht="12.75" hidden="false" customHeight="false" outlineLevel="0" collapsed="false">
      <c r="A8" s="77"/>
      <c r="B8" s="77"/>
      <c r="C8" s="77"/>
      <c r="D8" s="78"/>
      <c r="E8" s="77"/>
      <c r="F8" s="80" t="s">
        <v>74</v>
      </c>
      <c r="G8" s="77"/>
      <c r="H8" s="80" t="s">
        <v>75</v>
      </c>
      <c r="I8" s="77"/>
      <c r="J8" s="77"/>
      <c r="K8" s="77"/>
    </row>
    <row r="9" customFormat="false" ht="12.75" hidden="false" customHeight="false" outlineLevel="0" collapsed="false">
      <c r="A9" s="77"/>
      <c r="B9" s="77"/>
      <c r="C9" s="77"/>
      <c r="D9" s="81" t="n">
        <v>37073</v>
      </c>
      <c r="E9" s="77"/>
      <c r="F9" s="82" t="s">
        <v>76</v>
      </c>
      <c r="G9" s="77"/>
      <c r="H9" s="82" t="s">
        <v>77</v>
      </c>
      <c r="I9" s="77"/>
      <c r="J9" s="77"/>
      <c r="K9" s="77"/>
    </row>
    <row r="10" customFormat="false" ht="12.75" hidden="false" customHeight="false" outlineLevel="0" collapsed="false">
      <c r="A10" s="77"/>
      <c r="B10" s="77"/>
      <c r="C10" s="77"/>
      <c r="D10" s="83" t="s">
        <v>78</v>
      </c>
      <c r="E10" s="77"/>
      <c r="F10" s="79" t="s">
        <v>79</v>
      </c>
      <c r="G10" s="77"/>
      <c r="H10" s="79" t="s">
        <v>80</v>
      </c>
      <c r="I10" s="77"/>
      <c r="J10" s="79" t="s">
        <v>81</v>
      </c>
      <c r="K10" s="77"/>
    </row>
    <row r="11" customFormat="false" ht="12.75" hidden="false" customHeight="false" outlineLevel="0" collapsed="false">
      <c r="A11" s="84" t="s">
        <v>82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</row>
    <row r="12" customFormat="false" ht="12.75" hidden="false" customHeight="false" outlineLevel="0" collapsed="false">
      <c r="A12" s="77" t="n">
        <v>52002000</v>
      </c>
      <c r="B12" s="85" t="s">
        <v>83</v>
      </c>
      <c r="C12" s="77"/>
      <c r="D12" s="86" t="n">
        <v>0</v>
      </c>
      <c r="E12" s="77"/>
      <c r="F12" s="87" t="e">
        <f aca="false">+D12/'2001 Headcount'!$J$13/7</f>
        <v>#DIV/0!</v>
      </c>
      <c r="G12" s="77"/>
      <c r="H12" s="88" t="e">
        <f aca="false">+D12/'2001 Headcount'!$J$22/7</f>
        <v>#DIV/0!</v>
      </c>
      <c r="I12" s="77"/>
      <c r="J12" s="77"/>
      <c r="K12" s="77"/>
    </row>
    <row r="13" customFormat="false" ht="12.75" hidden="false" customHeight="false" outlineLevel="0" collapsed="false">
      <c r="A13" s="77" t="n">
        <v>52002500</v>
      </c>
      <c r="B13" s="85" t="s">
        <v>84</v>
      </c>
      <c r="C13" s="77"/>
      <c r="D13" s="86" t="n">
        <v>0</v>
      </c>
      <c r="E13" s="77"/>
      <c r="F13" s="87" t="e">
        <f aca="false">+D13/'2001 Headcount'!$J$13/7</f>
        <v>#DIV/0!</v>
      </c>
      <c r="G13" s="77"/>
      <c r="H13" s="88" t="e">
        <f aca="false">+D13/'2001 Headcount'!$J$22/7</f>
        <v>#DIV/0!</v>
      </c>
      <c r="I13" s="77"/>
      <c r="J13" s="77"/>
      <c r="K13" s="77"/>
    </row>
    <row r="14" customFormat="false" ht="12.75" hidden="false" customHeight="false" outlineLevel="0" collapsed="false">
      <c r="A14" s="77" t="n">
        <v>52003000</v>
      </c>
      <c r="B14" s="85" t="s">
        <v>85</v>
      </c>
      <c r="C14" s="77"/>
      <c r="D14" s="86" t="n">
        <v>0</v>
      </c>
      <c r="E14" s="77"/>
      <c r="F14" s="87" t="e">
        <f aca="false">+D14/'2001 Headcount'!$J$13/7</f>
        <v>#DIV/0!</v>
      </c>
      <c r="G14" s="77"/>
      <c r="H14" s="88" t="e">
        <f aca="false">+D14/'2001 Headcount'!$J$22/7</f>
        <v>#DIV/0!</v>
      </c>
      <c r="I14" s="77"/>
      <c r="J14" s="77"/>
      <c r="K14" s="77"/>
    </row>
    <row r="15" customFormat="false" ht="12.75" hidden="false" customHeight="false" outlineLevel="0" collapsed="false">
      <c r="A15" s="77" t="n">
        <v>52004000</v>
      </c>
      <c r="B15" s="85" t="s">
        <v>86</v>
      </c>
      <c r="C15" s="77"/>
      <c r="D15" s="86" t="n">
        <v>0</v>
      </c>
      <c r="E15" s="77"/>
      <c r="F15" s="87" t="e">
        <f aca="false">+D15/'2001 Headcount'!$J$13/7</f>
        <v>#DIV/0!</v>
      </c>
      <c r="G15" s="77"/>
      <c r="H15" s="88" t="e">
        <f aca="false">+D15/'2001 Headcount'!$J$22/7</f>
        <v>#DIV/0!</v>
      </c>
      <c r="I15" s="77"/>
      <c r="J15" s="77"/>
      <c r="K15" s="77"/>
    </row>
    <row r="16" customFormat="false" ht="12.75" hidden="false" customHeight="false" outlineLevel="0" collapsed="false">
      <c r="A16" s="77" t="n">
        <v>52503500</v>
      </c>
      <c r="B16" s="89" t="s">
        <v>87</v>
      </c>
      <c r="C16" s="77"/>
      <c r="D16" s="90" t="n">
        <v>0</v>
      </c>
      <c r="E16" s="91"/>
      <c r="F16" s="87" t="e">
        <f aca="false">+D16/'2001 Headcount'!$J$13/7</f>
        <v>#DIV/0!</v>
      </c>
      <c r="G16" s="91"/>
      <c r="H16" s="88" t="e">
        <f aca="false">+D16/'2001 Headcount'!$J$22/7</f>
        <v>#DIV/0!</v>
      </c>
      <c r="I16" s="77"/>
      <c r="J16" s="77"/>
      <c r="K16" s="92"/>
    </row>
    <row r="17" customFormat="false" ht="12.75" hidden="false" customHeight="false" outlineLevel="0" collapsed="false">
      <c r="A17" s="77" t="n">
        <v>52003100</v>
      </c>
      <c r="B17" s="85" t="s">
        <v>88</v>
      </c>
      <c r="C17" s="77"/>
      <c r="D17" s="90" t="n">
        <v>0</v>
      </c>
      <c r="E17" s="77"/>
      <c r="F17" s="87" t="e">
        <f aca="false">+D17/'2001 Headcount'!$J$13/7</f>
        <v>#DIV/0!</v>
      </c>
      <c r="G17" s="77"/>
      <c r="H17" s="88" t="e">
        <f aca="false">+D17/'2001 Headcount'!$J$22/7</f>
        <v>#DIV/0!</v>
      </c>
      <c r="I17" s="77"/>
      <c r="J17" s="77"/>
      <c r="K17" s="92"/>
    </row>
    <row r="18" customFormat="false" ht="12.75" hidden="false" customHeight="false" outlineLevel="0" collapsed="false">
      <c r="A18" s="77" t="n">
        <v>52001500</v>
      </c>
      <c r="B18" s="85" t="s">
        <v>89</v>
      </c>
      <c r="C18" s="77"/>
      <c r="D18" s="90" t="n">
        <v>0</v>
      </c>
      <c r="E18" s="77"/>
      <c r="F18" s="87" t="e">
        <f aca="false">+D18/'2001 Headcount'!$J$13/7</f>
        <v>#DIV/0!</v>
      </c>
      <c r="G18" s="77"/>
      <c r="H18" s="88" t="e">
        <f aca="false">+D18/'2001 Headcount'!$J$22/7</f>
        <v>#DIV/0!</v>
      </c>
      <c r="I18" s="77"/>
      <c r="J18" s="77"/>
      <c r="K18" s="92"/>
    </row>
    <row r="19" customFormat="false" ht="12.75" hidden="false" customHeight="false" outlineLevel="0" collapsed="false">
      <c r="A19" s="77" t="n">
        <v>52003200</v>
      </c>
      <c r="B19" s="85" t="s">
        <v>90</v>
      </c>
      <c r="C19" s="77"/>
      <c r="D19" s="93" t="n">
        <v>0</v>
      </c>
      <c r="E19" s="77"/>
      <c r="F19" s="94" t="e">
        <f aca="false">+D19/'2001 Headcount'!$J$13/7</f>
        <v>#DIV/0!</v>
      </c>
      <c r="G19" s="77"/>
      <c r="H19" s="95" t="e">
        <f aca="false">+D19/'2001 Headcount'!$J$22/7</f>
        <v>#DIV/0!</v>
      </c>
      <c r="I19" s="77"/>
      <c r="J19" s="77"/>
      <c r="K19" s="92"/>
    </row>
    <row r="20" customFormat="false" ht="12.75" hidden="false" customHeight="false" outlineLevel="0" collapsed="false">
      <c r="A20" s="96" t="s">
        <v>91</v>
      </c>
      <c r="B20" s="77"/>
      <c r="C20" s="77"/>
      <c r="D20" s="97" t="n">
        <f aca="false">SUM(D12:D19)</f>
        <v>0</v>
      </c>
      <c r="E20" s="77"/>
      <c r="F20" s="87" t="e">
        <f aca="false">+D20/'2001 Headcount'!$J$13/7</f>
        <v>#DIV/0!</v>
      </c>
      <c r="G20" s="77"/>
      <c r="H20" s="88" t="e">
        <f aca="false">+D20/'2001 Headcount'!$J$22/7</f>
        <v>#DIV/0!</v>
      </c>
      <c r="I20" s="77"/>
      <c r="J20" s="77"/>
      <c r="K20" s="92"/>
    </row>
    <row r="21" customFormat="false" ht="12.75" hidden="false" customHeight="false" outlineLevel="0" collapsed="false">
      <c r="A21" s="96"/>
      <c r="B21" s="77"/>
      <c r="C21" s="77"/>
      <c r="D21" s="97"/>
      <c r="E21" s="77"/>
      <c r="F21" s="87"/>
      <c r="G21" s="77"/>
      <c r="H21" s="88"/>
      <c r="I21" s="77"/>
      <c r="J21" s="77"/>
      <c r="K21" s="92"/>
    </row>
    <row r="22" customFormat="false" ht="12.75" hidden="false" customHeight="false" outlineLevel="0" collapsed="false">
      <c r="A22" s="84" t="s">
        <v>92</v>
      </c>
      <c r="B22" s="77"/>
      <c r="C22" s="77"/>
      <c r="D22" s="97"/>
      <c r="E22" s="77"/>
      <c r="F22" s="87"/>
      <c r="G22" s="77"/>
      <c r="H22" s="88"/>
      <c r="I22" s="77"/>
      <c r="J22" s="77"/>
      <c r="K22" s="92"/>
    </row>
    <row r="23" customFormat="false" ht="12.75" hidden="false" customHeight="false" outlineLevel="0" collapsed="false">
      <c r="A23" s="77" t="n">
        <v>52004500</v>
      </c>
      <c r="B23" s="78" t="s">
        <v>93</v>
      </c>
      <c r="C23" s="77"/>
      <c r="D23" s="86" t="n">
        <v>0</v>
      </c>
      <c r="E23" s="77"/>
      <c r="F23" s="87" t="e">
        <f aca="false">+D23/'2001 Headcount'!$J$13/7</f>
        <v>#DIV/0!</v>
      </c>
      <c r="G23" s="77"/>
      <c r="H23" s="88" t="e">
        <f aca="false">+D23/'2001 Headcount'!$J$22/7</f>
        <v>#DIV/0!</v>
      </c>
      <c r="I23" s="77"/>
      <c r="J23" s="77"/>
      <c r="K23" s="92"/>
    </row>
    <row r="24" customFormat="false" ht="12.75" hidden="false" customHeight="false" outlineLevel="0" collapsed="false">
      <c r="A24" s="77" t="n">
        <v>52004600</v>
      </c>
      <c r="B24" s="78" t="s">
        <v>94</v>
      </c>
      <c r="C24" s="77"/>
      <c r="D24" s="86" t="n">
        <v>0</v>
      </c>
      <c r="E24" s="77"/>
      <c r="F24" s="87" t="e">
        <f aca="false">+D24/'2001 Headcount'!$J$13/7</f>
        <v>#DIV/0!</v>
      </c>
      <c r="G24" s="77"/>
      <c r="H24" s="88" t="e">
        <f aca="false">+D24/'2001 Headcount'!$J$22/7</f>
        <v>#DIV/0!</v>
      </c>
      <c r="I24" s="77"/>
      <c r="J24" s="77"/>
      <c r="K24" s="92"/>
    </row>
    <row r="25" customFormat="false" ht="12.75" hidden="false" customHeight="false" outlineLevel="0" collapsed="false">
      <c r="A25" s="77" t="n">
        <v>52004700</v>
      </c>
      <c r="B25" s="78" t="s">
        <v>95</v>
      </c>
      <c r="C25" s="77"/>
      <c r="D25" s="86" t="n">
        <v>0</v>
      </c>
      <c r="E25" s="77"/>
      <c r="F25" s="87" t="e">
        <f aca="false">+D25/'2001 Headcount'!$J$13/7</f>
        <v>#DIV/0!</v>
      </c>
      <c r="G25" s="77"/>
      <c r="H25" s="88" t="e">
        <f aca="false">+D25/'2001 Headcount'!$J$22/7</f>
        <v>#DIV/0!</v>
      </c>
      <c r="I25" s="77"/>
      <c r="J25" s="77"/>
      <c r="K25" s="92"/>
    </row>
    <row r="26" customFormat="false" ht="12.75" hidden="false" customHeight="false" outlineLevel="0" collapsed="false">
      <c r="A26" s="77" t="n">
        <v>52004800</v>
      </c>
      <c r="B26" s="78" t="s">
        <v>96</v>
      </c>
      <c r="C26" s="77"/>
      <c r="D26" s="86" t="n">
        <v>0</v>
      </c>
      <c r="E26" s="77"/>
      <c r="F26" s="87" t="e">
        <f aca="false">+D26/'2001 Headcount'!$J$13/7</f>
        <v>#DIV/0!</v>
      </c>
      <c r="G26" s="77"/>
      <c r="H26" s="88" t="e">
        <f aca="false">+D26/'2001 Headcount'!$J$22/7</f>
        <v>#DIV/0!</v>
      </c>
      <c r="I26" s="77"/>
      <c r="J26" s="77"/>
      <c r="K26" s="92"/>
    </row>
    <row r="27" customFormat="false" ht="12.75" hidden="false" customHeight="false" outlineLevel="0" collapsed="false">
      <c r="A27" s="77" t="n">
        <v>52003500</v>
      </c>
      <c r="B27" s="78" t="s">
        <v>97</v>
      </c>
      <c r="C27" s="77"/>
      <c r="D27" s="86" t="n">
        <v>0</v>
      </c>
      <c r="E27" s="77"/>
      <c r="F27" s="87" t="e">
        <f aca="false">+D27/'2001 Headcount'!$J$13/7</f>
        <v>#DIV/0!</v>
      </c>
      <c r="G27" s="77"/>
      <c r="H27" s="88" t="e">
        <f aca="false">+D27/'2001 Headcount'!$J$22/7</f>
        <v>#DIV/0!</v>
      </c>
      <c r="I27" s="77"/>
      <c r="J27" s="77"/>
      <c r="K27" s="92"/>
    </row>
    <row r="28" customFormat="false" ht="12.75" hidden="false" customHeight="false" outlineLevel="0" collapsed="false">
      <c r="A28" s="77" t="n">
        <v>52003600</v>
      </c>
      <c r="B28" s="77" t="s">
        <v>98</v>
      </c>
      <c r="C28" s="77"/>
      <c r="D28" s="93" t="n">
        <v>0</v>
      </c>
      <c r="E28" s="77"/>
      <c r="F28" s="94" t="e">
        <f aca="false">+D28/'2001 Headcount'!$J$13/7</f>
        <v>#DIV/0!</v>
      </c>
      <c r="G28" s="77"/>
      <c r="H28" s="95" t="e">
        <f aca="false">+D28/'2001 Headcount'!$J$22/7</f>
        <v>#DIV/0!</v>
      </c>
      <c r="I28" s="77"/>
      <c r="J28" s="77"/>
      <c r="K28" s="92"/>
    </row>
    <row r="29" customFormat="false" ht="12.75" hidden="false" customHeight="false" outlineLevel="0" collapsed="false">
      <c r="A29" s="96" t="s">
        <v>99</v>
      </c>
      <c r="B29" s="77"/>
      <c r="C29" s="77"/>
      <c r="D29" s="97" t="n">
        <f aca="false">SUM(D23:D28)</f>
        <v>0</v>
      </c>
      <c r="E29" s="77"/>
      <c r="F29" s="87" t="e">
        <f aca="false">+D29/'2001 Headcount'!$J$13/7</f>
        <v>#DIV/0!</v>
      </c>
      <c r="G29" s="77"/>
      <c r="H29" s="88" t="e">
        <f aca="false">+D29/'2001 Headcount'!$J$22/7</f>
        <v>#DIV/0!</v>
      </c>
      <c r="I29" s="77"/>
      <c r="J29" s="77"/>
      <c r="K29" s="92"/>
    </row>
    <row r="30" customFormat="false" ht="12.75" hidden="false" customHeight="false" outlineLevel="0" collapsed="false">
      <c r="A30" s="77"/>
      <c r="B30" s="77"/>
      <c r="C30" s="77"/>
      <c r="D30" s="97"/>
      <c r="E30" s="87"/>
      <c r="F30" s="92"/>
      <c r="G30" s="77"/>
      <c r="H30" s="77"/>
      <c r="I30" s="77"/>
      <c r="J30" s="77"/>
      <c r="K30" s="77"/>
    </row>
    <row r="31" customFormat="false" ht="12.75" hidden="false" customHeight="false" outlineLevel="0" collapsed="false">
      <c r="A31" s="84" t="s">
        <v>100</v>
      </c>
      <c r="B31" s="77"/>
      <c r="C31" s="77"/>
      <c r="D31" s="97"/>
      <c r="E31" s="87"/>
      <c r="F31" s="92"/>
      <c r="G31" s="77"/>
      <c r="H31" s="77"/>
      <c r="I31" s="77"/>
      <c r="J31" s="77"/>
      <c r="K31" s="77"/>
    </row>
    <row r="32" customFormat="false" ht="12.75" hidden="false" customHeight="false" outlineLevel="0" collapsed="false">
      <c r="A32" s="77" t="n">
        <v>52004100</v>
      </c>
      <c r="B32" s="77" t="s">
        <v>101</v>
      </c>
      <c r="C32" s="77"/>
      <c r="D32" s="86" t="n">
        <v>0</v>
      </c>
      <c r="E32" s="87"/>
      <c r="F32" s="87" t="e">
        <f aca="false">+D32/'2001 Headcount'!$J$13/7</f>
        <v>#DIV/0!</v>
      </c>
      <c r="G32" s="87"/>
      <c r="H32" s="88" t="e">
        <f aca="false">+D32/'2001 Headcount'!$J$22/7</f>
        <v>#DIV/0!</v>
      </c>
      <c r="I32" s="77"/>
      <c r="J32" s="77"/>
      <c r="K32" s="77"/>
    </row>
    <row r="33" customFormat="false" ht="12.75" hidden="false" customHeight="false" outlineLevel="0" collapsed="false">
      <c r="A33" s="77" t="n">
        <v>52004400</v>
      </c>
      <c r="B33" s="77" t="s">
        <v>102</v>
      </c>
      <c r="C33" s="77"/>
      <c r="D33" s="93" t="n">
        <v>0</v>
      </c>
      <c r="E33" s="87"/>
      <c r="F33" s="94" t="e">
        <f aca="false">+D33/'2001 Headcount'!$J$13/7</f>
        <v>#DIV/0!</v>
      </c>
      <c r="G33" s="87"/>
      <c r="H33" s="95" t="e">
        <f aca="false">+D33/'2001 Headcount'!$J$22/7</f>
        <v>#DIV/0!</v>
      </c>
      <c r="I33" s="77"/>
      <c r="J33" s="77"/>
      <c r="K33" s="77"/>
    </row>
    <row r="34" customFormat="false" ht="12.75" hidden="false" customHeight="false" outlineLevel="0" collapsed="false">
      <c r="A34" s="96" t="s">
        <v>103</v>
      </c>
      <c r="B34" s="77"/>
      <c r="C34" s="77"/>
      <c r="D34" s="97" t="n">
        <f aca="false">SUM(D32:D33)</f>
        <v>0</v>
      </c>
      <c r="E34" s="87"/>
      <c r="F34" s="87" t="e">
        <f aca="false">+D34/'2001 Headcount'!$J$13/7</f>
        <v>#DIV/0!</v>
      </c>
      <c r="G34" s="87"/>
      <c r="H34" s="88" t="e">
        <f aca="false">+D34/'2001 Headcount'!$J$22/7</f>
        <v>#DIV/0!</v>
      </c>
      <c r="I34" s="77"/>
      <c r="J34" s="77"/>
      <c r="K34" s="77"/>
    </row>
    <row r="35" customFormat="false" ht="12.75" hidden="false" customHeight="false" outlineLevel="0" collapsed="false">
      <c r="A35" s="77"/>
      <c r="B35" s="77"/>
      <c r="C35" s="77"/>
      <c r="D35" s="97"/>
      <c r="E35" s="87"/>
      <c r="F35" s="92"/>
      <c r="G35" s="77"/>
      <c r="H35" s="77"/>
      <c r="I35" s="77"/>
      <c r="J35" s="77"/>
      <c r="K35" s="77"/>
    </row>
    <row r="36" customFormat="false" ht="12.75" hidden="false" customHeight="false" outlineLevel="0" collapsed="false">
      <c r="A36" s="84" t="s">
        <v>104</v>
      </c>
      <c r="B36" s="77"/>
      <c r="C36" s="77"/>
      <c r="D36" s="97"/>
      <c r="E36" s="87"/>
      <c r="F36" s="92"/>
      <c r="G36" s="77"/>
      <c r="H36" s="77"/>
      <c r="I36" s="77"/>
      <c r="J36" s="77"/>
      <c r="K36" s="77"/>
    </row>
    <row r="37" customFormat="false" ht="12.75" hidden="false" customHeight="false" outlineLevel="0" collapsed="false">
      <c r="A37" s="77" t="n">
        <v>52507000</v>
      </c>
      <c r="B37" s="77" t="s">
        <v>105</v>
      </c>
      <c r="C37" s="77"/>
      <c r="D37" s="86" t="n">
        <v>0</v>
      </c>
      <c r="E37" s="87"/>
      <c r="F37" s="87" t="e">
        <f aca="false">+D37/'2001 Headcount'!$J$13/7</f>
        <v>#DIV/0!</v>
      </c>
      <c r="G37" s="87"/>
      <c r="H37" s="88" t="e">
        <f aca="false">+D37/'2001 Headcount'!$J$22/7</f>
        <v>#DIV/0!</v>
      </c>
      <c r="I37" s="77"/>
      <c r="J37" s="77"/>
      <c r="K37" s="77"/>
    </row>
    <row r="38" customFormat="false" ht="12.75" hidden="false" customHeight="false" outlineLevel="0" collapsed="false">
      <c r="A38" s="77" t="n">
        <v>52507100</v>
      </c>
      <c r="B38" s="77" t="s">
        <v>106</v>
      </c>
      <c r="C38" s="77"/>
      <c r="D38" s="86" t="n">
        <v>0</v>
      </c>
      <c r="E38" s="87"/>
      <c r="F38" s="87" t="e">
        <f aca="false">+D38/'2001 Headcount'!$J$13/7</f>
        <v>#DIV/0!</v>
      </c>
      <c r="G38" s="87"/>
      <c r="H38" s="88" t="e">
        <f aca="false">+D38/'2001 Headcount'!$J$22/7</f>
        <v>#DIV/0!</v>
      </c>
      <c r="I38" s="77"/>
      <c r="J38" s="77"/>
      <c r="K38" s="77"/>
    </row>
    <row r="39" customFormat="false" ht="12.75" hidden="false" customHeight="false" outlineLevel="0" collapsed="false">
      <c r="A39" s="77" t="n">
        <v>52507300</v>
      </c>
      <c r="B39" s="77" t="s">
        <v>107</v>
      </c>
      <c r="C39" s="77"/>
      <c r="D39" s="86" t="n">
        <v>0</v>
      </c>
      <c r="E39" s="87"/>
      <c r="F39" s="87" t="e">
        <f aca="false">+D39/'2001 Headcount'!$J$13/7</f>
        <v>#DIV/0!</v>
      </c>
      <c r="G39" s="87"/>
      <c r="H39" s="88" t="e">
        <f aca="false">+D39/'2001 Headcount'!$J$22/7</f>
        <v>#DIV/0!</v>
      </c>
      <c r="I39" s="77"/>
      <c r="J39" s="77"/>
      <c r="K39" s="77"/>
    </row>
    <row r="40" customFormat="false" ht="12.75" hidden="false" customHeight="false" outlineLevel="0" collapsed="false">
      <c r="A40" s="77" t="n">
        <v>52507400</v>
      </c>
      <c r="B40" s="77" t="s">
        <v>108</v>
      </c>
      <c r="C40" s="77"/>
      <c r="D40" s="86" t="n">
        <v>0</v>
      </c>
      <c r="E40" s="87"/>
      <c r="F40" s="87" t="e">
        <f aca="false">+D40/'2001 Headcount'!$J$13/7</f>
        <v>#DIV/0!</v>
      </c>
      <c r="G40" s="87"/>
      <c r="H40" s="88" t="e">
        <f aca="false">+D40/'2001 Headcount'!$J$22/7</f>
        <v>#DIV/0!</v>
      </c>
      <c r="I40" s="77"/>
      <c r="J40" s="77"/>
      <c r="K40" s="77"/>
    </row>
    <row r="41" customFormat="false" ht="12.75" hidden="false" customHeight="false" outlineLevel="0" collapsed="false">
      <c r="A41" s="77" t="n">
        <v>52507500</v>
      </c>
      <c r="B41" s="77" t="s">
        <v>109</v>
      </c>
      <c r="C41" s="77"/>
      <c r="D41" s="86" t="n">
        <v>0</v>
      </c>
      <c r="E41" s="87"/>
      <c r="F41" s="87" t="e">
        <f aca="false">+D41/'2001 Headcount'!$J$13/7</f>
        <v>#DIV/0!</v>
      </c>
      <c r="G41" s="87"/>
      <c r="H41" s="88" t="e">
        <f aca="false">+D41/'2001 Headcount'!$J$22/7</f>
        <v>#DIV/0!</v>
      </c>
      <c r="I41" s="77"/>
      <c r="J41" s="77"/>
      <c r="K41" s="77"/>
    </row>
    <row r="42" customFormat="false" ht="12.75" hidden="false" customHeight="false" outlineLevel="0" collapsed="false">
      <c r="A42" s="77" t="n">
        <v>52507600</v>
      </c>
      <c r="B42" s="77" t="s">
        <v>110</v>
      </c>
      <c r="C42" s="77"/>
      <c r="D42" s="86" t="n">
        <v>0</v>
      </c>
      <c r="E42" s="87"/>
      <c r="F42" s="87" t="e">
        <f aca="false">+D42/'2001 Headcount'!$J$13/7</f>
        <v>#DIV/0!</v>
      </c>
      <c r="G42" s="87"/>
      <c r="H42" s="88" t="e">
        <f aca="false">+D42/'2001 Headcount'!$J$22/7</f>
        <v>#DIV/0!</v>
      </c>
      <c r="I42" s="77"/>
      <c r="J42" s="77"/>
      <c r="K42" s="77"/>
    </row>
    <row r="43" customFormat="false" ht="12.75" hidden="false" customHeight="false" outlineLevel="0" collapsed="false">
      <c r="A43" s="77" t="n">
        <v>52507700</v>
      </c>
      <c r="B43" s="77" t="s">
        <v>111</v>
      </c>
      <c r="C43" s="77"/>
      <c r="D43" s="86" t="n">
        <v>0</v>
      </c>
      <c r="E43" s="87"/>
      <c r="F43" s="87" t="e">
        <f aca="false">+D43/'2001 Headcount'!$J$13/7</f>
        <v>#DIV/0!</v>
      </c>
      <c r="G43" s="87"/>
      <c r="H43" s="88" t="e">
        <f aca="false">+D43/'2001 Headcount'!$J$22/7</f>
        <v>#DIV/0!</v>
      </c>
      <c r="I43" s="77"/>
      <c r="J43" s="77"/>
      <c r="K43" s="77"/>
    </row>
    <row r="44" customFormat="false" ht="12.75" hidden="false" customHeight="false" outlineLevel="0" collapsed="false">
      <c r="A44" s="77" t="n">
        <v>52507100</v>
      </c>
      <c r="B44" s="77" t="s">
        <v>112</v>
      </c>
      <c r="C44" s="77"/>
      <c r="D44" s="86" t="n">
        <v>0</v>
      </c>
      <c r="E44" s="87"/>
      <c r="F44" s="87" t="e">
        <f aca="false">+D44/'2001 Headcount'!$J$13/7</f>
        <v>#DIV/0!</v>
      </c>
      <c r="G44" s="87"/>
      <c r="H44" s="88" t="e">
        <f aca="false">+D44/'2001 Headcount'!$J$22/7</f>
        <v>#DIV/0!</v>
      </c>
      <c r="I44" s="77"/>
      <c r="J44" s="77"/>
      <c r="K44" s="77"/>
    </row>
    <row r="45" customFormat="false" ht="12.75" hidden="false" customHeight="false" outlineLevel="0" collapsed="false">
      <c r="A45" s="77" t="n">
        <v>52508000</v>
      </c>
      <c r="B45" s="77" t="s">
        <v>113</v>
      </c>
      <c r="C45" s="77"/>
      <c r="D45" s="93" t="n">
        <v>0</v>
      </c>
      <c r="E45" s="87"/>
      <c r="F45" s="94" t="e">
        <f aca="false">+D45/'2001 Headcount'!$J$13/7</f>
        <v>#DIV/0!</v>
      </c>
      <c r="G45" s="87"/>
      <c r="H45" s="95" t="e">
        <f aca="false">+D45/'2001 Headcount'!$J$22/7</f>
        <v>#DIV/0!</v>
      </c>
      <c r="I45" s="77"/>
      <c r="J45" s="77"/>
      <c r="K45" s="77"/>
    </row>
    <row r="46" customFormat="false" ht="12.75" hidden="false" customHeight="false" outlineLevel="0" collapsed="false">
      <c r="A46" s="96" t="s">
        <v>114</v>
      </c>
      <c r="B46" s="77"/>
      <c r="C46" s="77"/>
      <c r="D46" s="97" t="n">
        <f aca="false">SUM(D37:D45)</f>
        <v>0</v>
      </c>
      <c r="E46" s="87"/>
      <c r="F46" s="87" t="e">
        <f aca="false">+D46/'2001 Headcount'!$J$13/7</f>
        <v>#DIV/0!</v>
      </c>
      <c r="G46" s="87"/>
      <c r="H46" s="88" t="e">
        <f aca="false">+D46/'2001 Headcount'!$J$22/7</f>
        <v>#DIV/0!</v>
      </c>
      <c r="I46" s="77"/>
      <c r="J46" s="77"/>
      <c r="K46" s="77"/>
    </row>
    <row r="47" customFormat="false" ht="12.75" hidden="false" customHeight="false" outlineLevel="0" collapsed="false">
      <c r="A47" s="77"/>
      <c r="B47" s="77"/>
      <c r="C47" s="77"/>
      <c r="D47" s="97"/>
      <c r="E47" s="87"/>
      <c r="F47" s="87"/>
      <c r="G47" s="87"/>
      <c r="H47" s="87"/>
      <c r="I47" s="77"/>
      <c r="J47" s="77"/>
      <c r="K47" s="77"/>
    </row>
    <row r="48" customFormat="false" ht="12.75" hidden="false" customHeight="false" outlineLevel="0" collapsed="false">
      <c r="A48" s="84" t="s">
        <v>115</v>
      </c>
      <c r="B48" s="77"/>
      <c r="C48" s="77"/>
      <c r="D48" s="97"/>
      <c r="E48" s="87"/>
      <c r="F48" s="87"/>
      <c r="G48" s="87"/>
      <c r="H48" s="87"/>
      <c r="I48" s="77"/>
      <c r="J48" s="77"/>
      <c r="K48" s="77"/>
    </row>
    <row r="49" customFormat="false" ht="12.75" hidden="false" customHeight="false" outlineLevel="0" collapsed="false">
      <c r="A49" s="77" t="n">
        <v>52508500</v>
      </c>
      <c r="B49" s="77" t="s">
        <v>116</v>
      </c>
      <c r="C49" s="77"/>
      <c r="D49" s="86" t="n">
        <v>0</v>
      </c>
      <c r="E49" s="87"/>
      <c r="F49" s="87" t="e">
        <f aca="false">+D49/'2001 Headcount'!$J$13/7</f>
        <v>#DIV/0!</v>
      </c>
      <c r="G49" s="87"/>
      <c r="H49" s="88" t="e">
        <f aca="false">+D49/'2001 Headcount'!$J$22/7</f>
        <v>#DIV/0!</v>
      </c>
      <c r="I49" s="77"/>
      <c r="J49" s="92"/>
      <c r="K49" s="77"/>
    </row>
    <row r="50" customFormat="false" ht="12.75" hidden="false" customHeight="false" outlineLevel="0" collapsed="false">
      <c r="A50" s="77" t="n">
        <v>52508100</v>
      </c>
      <c r="B50" s="77" t="s">
        <v>117</v>
      </c>
      <c r="C50" s="77"/>
      <c r="D50" s="86" t="n">
        <v>0</v>
      </c>
      <c r="E50" s="87"/>
      <c r="F50" s="87" t="e">
        <f aca="false">+D50/'2001 Headcount'!$J$13/7</f>
        <v>#DIV/0!</v>
      </c>
      <c r="G50" s="87"/>
      <c r="H50" s="88" t="e">
        <f aca="false">+D50/'2001 Headcount'!$J$22/7</f>
        <v>#DIV/0!</v>
      </c>
      <c r="I50" s="77"/>
      <c r="J50" s="77"/>
      <c r="K50" s="77"/>
    </row>
    <row r="51" customFormat="false" ht="12.75" hidden="false" customHeight="false" outlineLevel="0" collapsed="false">
      <c r="A51" s="77" t="n">
        <v>53600000</v>
      </c>
      <c r="B51" s="77" t="s">
        <v>118</v>
      </c>
      <c r="C51" s="77"/>
      <c r="D51" s="93" t="n">
        <v>0</v>
      </c>
      <c r="E51" s="87"/>
      <c r="F51" s="94" t="e">
        <f aca="false">+D51/'2001 Headcount'!$J$13/7</f>
        <v>#DIV/0!</v>
      </c>
      <c r="G51" s="87"/>
      <c r="H51" s="95" t="e">
        <f aca="false">+D51/'2001 Headcount'!$J$22/7</f>
        <v>#DIV/0!</v>
      </c>
      <c r="I51" s="77"/>
      <c r="J51" s="77"/>
      <c r="K51" s="77"/>
    </row>
    <row r="52" customFormat="false" ht="12.75" hidden="false" customHeight="false" outlineLevel="0" collapsed="false">
      <c r="A52" s="96" t="s">
        <v>119</v>
      </c>
      <c r="B52" s="77"/>
      <c r="C52" s="77"/>
      <c r="D52" s="97" t="n">
        <f aca="false">SUM(D49:D51)</f>
        <v>0</v>
      </c>
      <c r="E52" s="87"/>
      <c r="F52" s="87" t="e">
        <f aca="false">+D52/'2001 Headcount'!$J$13/7</f>
        <v>#DIV/0!</v>
      </c>
      <c r="G52" s="87"/>
      <c r="H52" s="88" t="e">
        <f aca="false">+D52/'2001 Headcount'!$J$22/7</f>
        <v>#DIV/0!</v>
      </c>
      <c r="I52" s="77"/>
      <c r="J52" s="77"/>
      <c r="K52" s="77"/>
    </row>
    <row r="53" customFormat="false" ht="12.75" hidden="false" customHeight="false" outlineLevel="0" collapsed="false">
      <c r="A53" s="77"/>
      <c r="B53" s="77"/>
      <c r="C53" s="77"/>
      <c r="D53" s="97"/>
      <c r="E53" s="87"/>
      <c r="F53" s="87"/>
      <c r="G53" s="87"/>
      <c r="H53" s="87"/>
      <c r="I53" s="77"/>
      <c r="J53" s="77"/>
      <c r="K53" s="77"/>
    </row>
    <row r="54" customFormat="false" ht="12.75" hidden="false" customHeight="false" outlineLevel="0" collapsed="false">
      <c r="A54" s="84" t="s">
        <v>120</v>
      </c>
      <c r="B54" s="77"/>
      <c r="C54" s="77"/>
      <c r="D54" s="97"/>
      <c r="E54" s="87"/>
      <c r="F54" s="87"/>
      <c r="G54" s="87"/>
      <c r="H54" s="87"/>
      <c r="I54" s="77"/>
      <c r="J54" s="77"/>
      <c r="K54" s="77"/>
    </row>
    <row r="55" customFormat="false" ht="12.75" hidden="false" customHeight="false" outlineLevel="0" collapsed="false">
      <c r="A55" s="77" t="n">
        <v>52500500</v>
      </c>
      <c r="B55" s="77" t="s">
        <v>121</v>
      </c>
      <c r="C55" s="77"/>
      <c r="D55" s="93" t="n">
        <v>0</v>
      </c>
      <c r="E55" s="87"/>
      <c r="F55" s="94" t="e">
        <f aca="false">+D55/'2001 Headcount'!$J$13/7</f>
        <v>#DIV/0!</v>
      </c>
      <c r="G55" s="87"/>
      <c r="H55" s="95" t="e">
        <f aca="false">+D55/'2001 Headcount'!$J$22/7</f>
        <v>#DIV/0!</v>
      </c>
      <c r="I55" s="77"/>
      <c r="J55" s="77"/>
      <c r="K55" s="77"/>
    </row>
    <row r="56" customFormat="false" ht="12.75" hidden="false" customHeight="false" outlineLevel="0" collapsed="false">
      <c r="A56" s="96" t="s">
        <v>122</v>
      </c>
      <c r="B56" s="77"/>
      <c r="C56" s="77"/>
      <c r="D56" s="97" t="n">
        <f aca="false">SUM(D55)</f>
        <v>0</v>
      </c>
      <c r="E56" s="87"/>
      <c r="F56" s="87" t="e">
        <f aca="false">+D56/'2001 Headcount'!$J$13/7</f>
        <v>#DIV/0!</v>
      </c>
      <c r="G56" s="87"/>
      <c r="H56" s="88" t="e">
        <f aca="false">+D56/'2001 Headcount'!$J$22/7</f>
        <v>#DIV/0!</v>
      </c>
      <c r="I56" s="77"/>
      <c r="J56" s="77"/>
      <c r="K56" s="77"/>
    </row>
    <row r="57" customFormat="false" ht="12.75" hidden="false" customHeight="false" outlineLevel="0" collapsed="false">
      <c r="A57" s="77"/>
      <c r="B57" s="77"/>
      <c r="C57" s="77"/>
      <c r="D57" s="97"/>
      <c r="E57" s="87"/>
      <c r="F57" s="87"/>
      <c r="G57" s="87"/>
      <c r="H57" s="87"/>
      <c r="I57" s="77"/>
      <c r="J57" s="77"/>
      <c r="K57" s="77"/>
    </row>
    <row r="58" customFormat="false" ht="12.75" hidden="false" customHeight="false" outlineLevel="0" collapsed="false">
      <c r="A58" s="84" t="s">
        <v>123</v>
      </c>
      <c r="B58" s="77"/>
      <c r="C58" s="77"/>
      <c r="D58" s="97"/>
      <c r="E58" s="87"/>
      <c r="F58" s="98"/>
      <c r="G58" s="87"/>
      <c r="H58" s="87"/>
      <c r="I58" s="77"/>
      <c r="J58" s="77"/>
      <c r="K58" s="77"/>
    </row>
    <row r="59" customFormat="false" ht="12.75" hidden="false" customHeight="false" outlineLevel="0" collapsed="false">
      <c r="A59" s="77" t="n">
        <v>52504500</v>
      </c>
      <c r="B59" s="77" t="s">
        <v>124</v>
      </c>
      <c r="C59" s="77"/>
      <c r="D59" s="93" t="n">
        <v>0</v>
      </c>
      <c r="E59" s="87"/>
      <c r="F59" s="94" t="e">
        <f aca="false">+D59/'2001 Headcount'!$J$13/7</f>
        <v>#DIV/0!</v>
      </c>
      <c r="G59" s="87"/>
      <c r="H59" s="95" t="e">
        <f aca="false">+D59/'2001 Headcount'!$J$22/7</f>
        <v>#DIV/0!</v>
      </c>
      <c r="I59" s="77"/>
      <c r="J59" s="77"/>
      <c r="K59" s="77"/>
    </row>
    <row r="60" customFormat="false" ht="12.75" hidden="false" customHeight="false" outlineLevel="0" collapsed="false">
      <c r="A60" s="96" t="s">
        <v>125</v>
      </c>
      <c r="B60" s="77"/>
      <c r="C60" s="77"/>
      <c r="D60" s="97" t="n">
        <f aca="false">SUM(D59)</f>
        <v>0</v>
      </c>
      <c r="E60" s="87"/>
      <c r="F60" s="87" t="e">
        <f aca="false">+D60/'2001 Headcount'!$J$13/7</f>
        <v>#DIV/0!</v>
      </c>
      <c r="G60" s="87"/>
      <c r="H60" s="88" t="e">
        <f aca="false">+D60/'2001 Headcount'!$J$22/7</f>
        <v>#DIV/0!</v>
      </c>
      <c r="I60" s="77"/>
      <c r="J60" s="77"/>
      <c r="K60" s="77"/>
    </row>
    <row r="61" customFormat="false" ht="12.75" hidden="false" customHeight="false" outlineLevel="0" collapsed="false">
      <c r="A61" s="77"/>
      <c r="B61" s="77"/>
      <c r="C61" s="77"/>
      <c r="D61" s="97"/>
      <c r="E61" s="87"/>
      <c r="F61" s="87"/>
      <c r="G61" s="87"/>
      <c r="H61" s="87"/>
      <c r="I61" s="77"/>
      <c r="J61" s="77"/>
      <c r="K61" s="77"/>
    </row>
    <row r="62" customFormat="false" ht="12.75" hidden="false" customHeight="false" outlineLevel="0" collapsed="false">
      <c r="A62" s="84" t="s">
        <v>126</v>
      </c>
      <c r="B62" s="77"/>
      <c r="C62" s="77"/>
      <c r="D62" s="97"/>
      <c r="E62" s="87"/>
      <c r="F62" s="87"/>
      <c r="G62" s="87"/>
      <c r="H62" s="87"/>
      <c r="I62" s="77"/>
      <c r="J62" s="77"/>
      <c r="K62" s="77"/>
    </row>
    <row r="63" customFormat="false" ht="12.75" hidden="false" customHeight="false" outlineLevel="0" collapsed="false">
      <c r="A63" s="77" t="n">
        <v>54000000</v>
      </c>
      <c r="B63" s="77" t="s">
        <v>127</v>
      </c>
      <c r="C63" s="77"/>
      <c r="D63" s="93" t="n">
        <v>0</v>
      </c>
      <c r="E63" s="87"/>
      <c r="F63" s="94" t="e">
        <f aca="false">+D63/'2001 Headcount'!$J$13/7</f>
        <v>#DIV/0!</v>
      </c>
      <c r="G63" s="87"/>
      <c r="H63" s="95" t="e">
        <f aca="false">+D63/'2001 Headcount'!$J$22/7</f>
        <v>#DIV/0!</v>
      </c>
      <c r="I63" s="77"/>
      <c r="J63" s="77"/>
      <c r="K63" s="77"/>
    </row>
    <row r="64" customFormat="false" ht="12.75" hidden="false" customHeight="false" outlineLevel="0" collapsed="false">
      <c r="A64" s="96" t="s">
        <v>128</v>
      </c>
      <c r="B64" s="77"/>
      <c r="C64" s="77"/>
      <c r="D64" s="97" t="n">
        <f aca="false">SUM(D63)</f>
        <v>0</v>
      </c>
      <c r="E64" s="87"/>
      <c r="F64" s="87" t="e">
        <f aca="false">+D64/'2001 Headcount'!$J$13/7</f>
        <v>#DIV/0!</v>
      </c>
      <c r="G64" s="87"/>
      <c r="H64" s="88" t="e">
        <f aca="false">+D64/'2001 Headcount'!$J$22/7</f>
        <v>#DIV/0!</v>
      </c>
      <c r="I64" s="77"/>
      <c r="J64" s="77"/>
      <c r="K64" s="77"/>
    </row>
    <row r="65" customFormat="false" ht="12.75" hidden="false" customHeight="false" outlineLevel="0" collapsed="false">
      <c r="A65" s="77"/>
      <c r="B65" s="77"/>
      <c r="C65" s="77"/>
      <c r="D65" s="97"/>
      <c r="E65" s="87"/>
      <c r="F65" s="87"/>
      <c r="G65" s="87"/>
      <c r="H65" s="87"/>
      <c r="I65" s="77"/>
      <c r="J65" s="77"/>
      <c r="K65" s="77"/>
    </row>
    <row r="66" customFormat="false" ht="12.75" hidden="false" customHeight="false" outlineLevel="0" collapsed="false">
      <c r="A66" s="84" t="s">
        <v>129</v>
      </c>
      <c r="B66" s="77"/>
      <c r="C66" s="77"/>
      <c r="D66" s="97"/>
      <c r="E66" s="87"/>
      <c r="F66" s="98"/>
      <c r="G66" s="87"/>
      <c r="H66" s="87"/>
      <c r="I66" s="77"/>
      <c r="J66" s="77"/>
      <c r="K66" s="77"/>
    </row>
    <row r="67" customFormat="false" ht="12.75" hidden="false" customHeight="false" outlineLevel="0" collapsed="false">
      <c r="A67" s="77" t="n">
        <v>52502000</v>
      </c>
      <c r="B67" s="77" t="s">
        <v>130</v>
      </c>
      <c r="C67" s="77"/>
      <c r="D67" s="93" t="n">
        <v>0</v>
      </c>
      <c r="E67" s="87"/>
      <c r="F67" s="94" t="e">
        <f aca="false">+D67/'2001 Headcount'!$J$13/7</f>
        <v>#DIV/0!</v>
      </c>
      <c r="G67" s="87"/>
      <c r="H67" s="95" t="e">
        <f aca="false">+D67/'2001 Headcount'!$J$22/7</f>
        <v>#DIV/0!</v>
      </c>
      <c r="I67" s="77"/>
      <c r="J67" s="77"/>
      <c r="K67" s="77"/>
    </row>
    <row r="68" customFormat="false" ht="12.75" hidden="false" customHeight="false" outlineLevel="0" collapsed="false">
      <c r="A68" s="96" t="s">
        <v>131</v>
      </c>
      <c r="B68" s="77"/>
      <c r="C68" s="77"/>
      <c r="D68" s="97" t="n">
        <f aca="false">SUM(D67)</f>
        <v>0</v>
      </c>
      <c r="E68" s="87"/>
      <c r="F68" s="87" t="e">
        <f aca="false">+D68/'2001 Headcount'!$J$13/7</f>
        <v>#DIV/0!</v>
      </c>
      <c r="G68" s="87"/>
      <c r="H68" s="88" t="e">
        <f aca="false">+D68/'2001 Headcount'!$J$22/7</f>
        <v>#DIV/0!</v>
      </c>
      <c r="I68" s="77"/>
      <c r="J68" s="77"/>
      <c r="K68" s="77"/>
    </row>
    <row r="69" customFormat="false" ht="12.75" hidden="false" customHeight="false" outlineLevel="0" collapsed="false">
      <c r="A69" s="77"/>
      <c r="B69" s="77"/>
      <c r="C69" s="77"/>
      <c r="D69" s="97"/>
      <c r="E69" s="87"/>
      <c r="F69" s="77"/>
      <c r="G69" s="77"/>
      <c r="H69" s="77"/>
      <c r="I69" s="77"/>
      <c r="J69" s="77"/>
      <c r="K69" s="77"/>
    </row>
    <row r="70" customFormat="false" ht="12.75" hidden="false" customHeight="false" outlineLevel="0" collapsed="false">
      <c r="A70" s="84" t="s">
        <v>132</v>
      </c>
      <c r="B70" s="77"/>
      <c r="C70" s="77"/>
      <c r="D70" s="97"/>
      <c r="E70" s="87"/>
      <c r="F70" s="98"/>
      <c r="G70" s="87"/>
      <c r="H70" s="87"/>
      <c r="I70" s="77"/>
      <c r="J70" s="77"/>
      <c r="K70" s="77"/>
    </row>
    <row r="71" customFormat="false" ht="12.75" hidden="false" customHeight="false" outlineLevel="0" collapsed="false">
      <c r="A71" s="77" t="n">
        <v>52502500</v>
      </c>
      <c r="B71" s="77" t="s">
        <v>133</v>
      </c>
      <c r="C71" s="77"/>
      <c r="D71" s="93" t="n">
        <v>0</v>
      </c>
      <c r="E71" s="87"/>
      <c r="F71" s="94" t="e">
        <f aca="false">+D71/'2001 Headcount'!$J$13/7</f>
        <v>#DIV/0!</v>
      </c>
      <c r="G71" s="87"/>
      <c r="H71" s="95" t="e">
        <f aca="false">+D71/'2001 Headcount'!$J$22/7</f>
        <v>#DIV/0!</v>
      </c>
      <c r="I71" s="77"/>
      <c r="J71" s="77"/>
      <c r="K71" s="77"/>
    </row>
    <row r="72" customFormat="false" ht="12.75" hidden="false" customHeight="false" outlineLevel="0" collapsed="false">
      <c r="A72" s="96" t="s">
        <v>134</v>
      </c>
      <c r="B72" s="77"/>
      <c r="C72" s="77"/>
      <c r="D72" s="97" t="n">
        <f aca="false">SUM(D71)</f>
        <v>0</v>
      </c>
      <c r="E72" s="87"/>
      <c r="F72" s="87" t="e">
        <f aca="false">+D72/'2001 Headcount'!$J$13/7</f>
        <v>#DIV/0!</v>
      </c>
      <c r="G72" s="87"/>
      <c r="H72" s="88" t="e">
        <f aca="false">+D72/'2001 Headcount'!$J$22/7</f>
        <v>#DIV/0!</v>
      </c>
      <c r="I72" s="77"/>
      <c r="J72" s="77"/>
      <c r="K72" s="77"/>
    </row>
    <row r="73" customFormat="false" ht="12.75" hidden="false" customHeight="false" outlineLevel="0" collapsed="false">
      <c r="A73" s="77"/>
      <c r="B73" s="77"/>
      <c r="C73" s="77"/>
      <c r="D73" s="97"/>
      <c r="E73" s="87"/>
      <c r="F73" s="77"/>
      <c r="G73" s="77"/>
      <c r="H73" s="77"/>
      <c r="I73" s="77"/>
      <c r="J73" s="77"/>
      <c r="K73" s="77"/>
    </row>
    <row r="74" customFormat="false" ht="12.75" hidden="false" customHeight="false" outlineLevel="0" collapsed="false">
      <c r="A74" s="84" t="s">
        <v>135</v>
      </c>
      <c r="B74" s="77"/>
      <c r="C74" s="77"/>
      <c r="D74" s="97"/>
      <c r="E74" s="87"/>
      <c r="F74" s="77"/>
      <c r="G74" s="77"/>
      <c r="H74" s="77"/>
      <c r="I74" s="77"/>
      <c r="J74" s="77"/>
      <c r="K74" s="77"/>
    </row>
    <row r="75" customFormat="false" ht="12.75" hidden="false" customHeight="false" outlineLevel="0" collapsed="false">
      <c r="A75" s="77" t="n">
        <v>52504000</v>
      </c>
      <c r="B75" s="77" t="s">
        <v>136</v>
      </c>
      <c r="C75" s="77"/>
      <c r="D75" s="86" t="n">
        <v>0</v>
      </c>
      <c r="E75" s="87"/>
      <c r="F75" s="99" t="e">
        <f aca="false">+D75/'2001 Headcount'!$J$13/7</f>
        <v>#DIV/0!</v>
      </c>
      <c r="G75" s="77"/>
      <c r="H75" s="88" t="e">
        <f aca="false">+D75/'2001 Headcount'!$J$22/7</f>
        <v>#DIV/0!</v>
      </c>
      <c r="I75" s="77"/>
      <c r="J75" s="77"/>
      <c r="K75" s="77"/>
    </row>
    <row r="76" customFormat="false" ht="12.75" hidden="false" customHeight="false" outlineLevel="0" collapsed="false">
      <c r="A76" s="77" t="n">
        <v>54005000</v>
      </c>
      <c r="B76" s="77" t="s">
        <v>137</v>
      </c>
      <c r="C76" s="77"/>
      <c r="D76" s="86" t="n">
        <v>0</v>
      </c>
      <c r="E76" s="87"/>
      <c r="F76" s="99" t="e">
        <f aca="false">+D76/'2001 Headcount'!$J$13/7</f>
        <v>#DIV/0!</v>
      </c>
      <c r="G76" s="77"/>
      <c r="H76" s="88" t="e">
        <f aca="false">+D76/'2001 Headcount'!$J$22/7</f>
        <v>#DIV/0!</v>
      </c>
      <c r="I76" s="77"/>
      <c r="J76" s="77"/>
      <c r="K76" s="77"/>
    </row>
    <row r="77" customFormat="false" ht="12.75" hidden="false" customHeight="false" outlineLevel="0" collapsed="false">
      <c r="A77" s="77" t="n">
        <v>52503100</v>
      </c>
      <c r="B77" s="77" t="s">
        <v>138</v>
      </c>
      <c r="C77" s="77"/>
      <c r="D77" s="93" t="n">
        <v>0</v>
      </c>
      <c r="E77" s="87"/>
      <c r="F77" s="94" t="e">
        <f aca="false">+D77/'2001 Headcount'!$J$13/7</f>
        <v>#DIV/0!</v>
      </c>
      <c r="G77" s="77"/>
      <c r="H77" s="95" t="e">
        <f aca="false">+D77/'2001 Headcount'!$J$22/7</f>
        <v>#DIV/0!</v>
      </c>
      <c r="I77" s="77"/>
      <c r="J77" s="77"/>
      <c r="K77" s="77"/>
    </row>
    <row r="78" customFormat="false" ht="12.75" hidden="false" customHeight="false" outlineLevel="0" collapsed="false">
      <c r="A78" s="96" t="s">
        <v>139</v>
      </c>
      <c r="B78" s="77"/>
      <c r="C78" s="77"/>
      <c r="D78" s="97" t="n">
        <f aca="false">SUM(D75:D77)</f>
        <v>0</v>
      </c>
      <c r="E78" s="87"/>
      <c r="F78" s="87" t="e">
        <f aca="false">SUM(F75:F77)</f>
        <v>#DIV/0!</v>
      </c>
      <c r="G78" s="77"/>
      <c r="H78" s="87" t="e">
        <f aca="false">SUM(H75:H77)</f>
        <v>#DIV/0!</v>
      </c>
      <c r="I78" s="77"/>
      <c r="J78" s="77"/>
      <c r="K78" s="77"/>
    </row>
    <row r="79" customFormat="false" ht="12.75" hidden="false" customHeight="false" outlineLevel="0" collapsed="false">
      <c r="A79" s="77"/>
      <c r="B79" s="77"/>
      <c r="C79" s="77"/>
      <c r="D79" s="97"/>
      <c r="E79" s="87"/>
      <c r="F79" s="87"/>
      <c r="G79" s="77"/>
      <c r="H79" s="87"/>
      <c r="I79" s="77"/>
      <c r="J79" s="77"/>
      <c r="K79" s="77"/>
    </row>
    <row r="80" customFormat="false" ht="12.75" hidden="false" customHeight="false" outlineLevel="0" collapsed="false">
      <c r="A80" s="84" t="s">
        <v>140</v>
      </c>
      <c r="B80" s="77"/>
      <c r="C80" s="77"/>
      <c r="D80" s="97"/>
      <c r="E80" s="87"/>
      <c r="F80" s="87"/>
      <c r="G80" s="77"/>
      <c r="H80" s="87"/>
      <c r="I80" s="77"/>
      <c r="J80" s="77"/>
      <c r="K80" s="77"/>
    </row>
    <row r="81" customFormat="false" ht="12.75" hidden="false" customHeight="false" outlineLevel="0" collapsed="false">
      <c r="A81" s="77" t="n">
        <v>53801000</v>
      </c>
      <c r="B81" s="77" t="s">
        <v>141</v>
      </c>
      <c r="C81" s="77"/>
      <c r="D81" s="86" t="n">
        <v>0</v>
      </c>
      <c r="E81" s="87"/>
      <c r="F81" s="99" t="e">
        <f aca="false">+D81/'2001 Headcount'!$J$13/7</f>
        <v>#DIV/0!</v>
      </c>
      <c r="G81" s="91"/>
      <c r="H81" s="88" t="e">
        <f aca="false">+D81/'2001 Headcount'!$J$22/7</f>
        <v>#DIV/0!</v>
      </c>
      <c r="I81" s="77"/>
      <c r="J81" s="77"/>
      <c r="K81" s="77"/>
    </row>
    <row r="82" customFormat="false" ht="12.75" hidden="false" customHeight="false" outlineLevel="0" collapsed="false">
      <c r="A82" s="77" t="n">
        <v>53800000</v>
      </c>
      <c r="B82" s="77" t="s">
        <v>142</v>
      </c>
      <c r="C82" s="77"/>
      <c r="D82" s="93" t="n">
        <v>0</v>
      </c>
      <c r="E82" s="87"/>
      <c r="F82" s="94" t="e">
        <f aca="false">+D82/'2001 Headcount'!$J$13/7</f>
        <v>#DIV/0!</v>
      </c>
      <c r="G82" s="77"/>
      <c r="H82" s="95" t="e">
        <f aca="false">+D82/'2001 Headcount'!$J$22/7</f>
        <v>#DIV/0!</v>
      </c>
      <c r="I82" s="77"/>
      <c r="J82" s="77"/>
      <c r="K82" s="77"/>
    </row>
    <row r="83" customFormat="false" ht="12.75" hidden="false" customHeight="false" outlineLevel="0" collapsed="false">
      <c r="A83" s="96" t="s">
        <v>143</v>
      </c>
      <c r="B83" s="77"/>
      <c r="C83" s="77"/>
      <c r="D83" s="97" t="n">
        <f aca="false">SUM(D80:D82)</f>
        <v>0</v>
      </c>
      <c r="E83" s="87"/>
      <c r="F83" s="87" t="e">
        <f aca="false">SUM(F80:F82)</f>
        <v>#DIV/0!</v>
      </c>
      <c r="G83" s="77"/>
      <c r="H83" s="87" t="e">
        <f aca="false">SUM(H81:H82)</f>
        <v>#DIV/0!</v>
      </c>
      <c r="I83" s="77"/>
      <c r="J83" s="77"/>
      <c r="K83" s="77"/>
    </row>
    <row r="84" customFormat="false" ht="12.75" hidden="false" customHeight="false" outlineLevel="0" collapsed="false">
      <c r="A84" s="77"/>
      <c r="B84" s="77"/>
      <c r="C84" s="77"/>
      <c r="D84" s="97"/>
      <c r="E84" s="87"/>
      <c r="F84" s="87"/>
      <c r="G84" s="77"/>
      <c r="H84" s="87"/>
      <c r="I84" s="77"/>
      <c r="J84" s="77"/>
      <c r="K84" s="77"/>
    </row>
    <row r="85" customFormat="false" ht="12.75" hidden="false" customHeight="false" outlineLevel="0" collapsed="false">
      <c r="A85" s="84" t="s">
        <v>144</v>
      </c>
      <c r="B85" s="77"/>
      <c r="C85" s="77"/>
      <c r="D85" s="97"/>
      <c r="E85" s="87"/>
      <c r="F85" s="77"/>
      <c r="G85" s="77"/>
      <c r="H85" s="77"/>
      <c r="I85" s="77"/>
      <c r="J85" s="77"/>
      <c r="K85" s="77"/>
    </row>
    <row r="86" customFormat="false" ht="12.75" hidden="false" customHeight="false" outlineLevel="0" collapsed="false">
      <c r="A86" s="77" t="n">
        <v>59099900</v>
      </c>
      <c r="B86" s="77" t="s">
        <v>144</v>
      </c>
      <c r="C86" s="77"/>
      <c r="D86" s="93" t="n">
        <v>0</v>
      </c>
      <c r="E86" s="87"/>
      <c r="F86" s="94" t="e">
        <f aca="false">+D86/'2001 Headcount'!$J$13/7</f>
        <v>#DIV/0!</v>
      </c>
      <c r="G86" s="77"/>
      <c r="H86" s="95" t="e">
        <f aca="false">+D86/'2001 Headcount'!$J$22/7</f>
        <v>#DIV/0!</v>
      </c>
      <c r="I86" s="77"/>
      <c r="J86" s="77"/>
      <c r="K86" s="77"/>
    </row>
    <row r="87" customFormat="false" ht="12.75" hidden="false" customHeight="false" outlineLevel="0" collapsed="false">
      <c r="A87" s="96" t="s">
        <v>145</v>
      </c>
      <c r="B87" s="77"/>
      <c r="C87" s="77"/>
      <c r="D87" s="97" t="n">
        <f aca="false">SUM(D86)</f>
        <v>0</v>
      </c>
      <c r="E87" s="87"/>
      <c r="F87" s="87" t="e">
        <f aca="false">SUM(F86)</f>
        <v>#DIV/0!</v>
      </c>
      <c r="G87" s="77"/>
      <c r="H87" s="87" t="e">
        <f aca="false">SUM(H86)</f>
        <v>#DIV/0!</v>
      </c>
      <c r="I87" s="77"/>
      <c r="J87" s="77"/>
      <c r="K87" s="77"/>
    </row>
    <row r="88" customFormat="false" ht="12.75" hidden="false" customHeight="false" outlineLevel="0" collapsed="false">
      <c r="A88" s="77"/>
      <c r="B88" s="77"/>
      <c r="C88" s="77"/>
      <c r="D88" s="97"/>
      <c r="E88" s="87"/>
      <c r="F88" s="77"/>
      <c r="G88" s="77"/>
      <c r="H88" s="77"/>
      <c r="I88" s="77"/>
      <c r="J88" s="77"/>
      <c r="K88" s="77"/>
    </row>
    <row r="89" customFormat="false" ht="12.75" hidden="false" customHeight="false" outlineLevel="0" collapsed="false">
      <c r="A89" s="77"/>
      <c r="B89" s="77"/>
      <c r="C89" s="77"/>
      <c r="D89" s="97" t="n">
        <f aca="false">+D87+D83+D78+D72+D68+D64+D60+D56+D52+D46+D34+D29+D20</f>
        <v>0</v>
      </c>
      <c r="E89" s="87"/>
      <c r="F89" s="99" t="e">
        <f aca="false">+D89/'2001 Headcount'!$J$13/7</f>
        <v>#DIV/0!</v>
      </c>
      <c r="G89" s="77"/>
      <c r="H89" s="88" t="e">
        <f aca="false">+D89/'2001 Headcount'!$J$22/7</f>
        <v>#DIV/0!</v>
      </c>
      <c r="I89" s="77"/>
      <c r="J89" s="77"/>
      <c r="K89" s="77"/>
    </row>
    <row r="90" customFormat="false" ht="12.75" hidden="false" customHeight="false" outlineLevel="0" collapsed="false">
      <c r="A90" s="77"/>
      <c r="B90" s="77"/>
      <c r="C90" s="77"/>
      <c r="D90" s="97"/>
      <c r="E90" s="87"/>
      <c r="F90" s="77"/>
      <c r="G90" s="77"/>
      <c r="H90" s="77"/>
      <c r="I90" s="77"/>
      <c r="J90" s="77"/>
      <c r="K90" s="77"/>
    </row>
    <row r="91" customFormat="false" ht="12.75" hidden="false" customHeight="false" outlineLevel="0" collapsed="false">
      <c r="A91" s="77"/>
      <c r="B91" s="77"/>
      <c r="C91" s="77"/>
      <c r="D91" s="97"/>
      <c r="E91" s="87"/>
      <c r="F91" s="77"/>
      <c r="G91" s="77"/>
      <c r="H91" s="77"/>
      <c r="I91" s="77"/>
      <c r="J91" s="77"/>
      <c r="K91" s="77"/>
    </row>
    <row r="92" customFormat="false" ht="12.75" hidden="false" customHeight="false" outlineLevel="0" collapsed="false">
      <c r="A92" s="77"/>
      <c r="B92" s="77"/>
      <c r="C92" s="77"/>
      <c r="D92" s="97"/>
      <c r="E92" s="87"/>
      <c r="F92" s="77"/>
      <c r="G92" s="77"/>
      <c r="H92" s="77"/>
      <c r="I92" s="77"/>
      <c r="J92" s="77"/>
      <c r="K92" s="77"/>
    </row>
    <row r="93" customFormat="false" ht="12.75" hidden="false" customHeight="false" outlineLevel="0" collapsed="false">
      <c r="A93" s="77"/>
      <c r="B93" s="77"/>
      <c r="C93" s="77"/>
      <c r="D93" s="97"/>
      <c r="E93" s="87"/>
      <c r="F93" s="77"/>
      <c r="G93" s="77"/>
      <c r="H93" s="77"/>
      <c r="I93" s="77"/>
      <c r="J93" s="77"/>
      <c r="K93" s="77"/>
    </row>
    <row r="94" customFormat="false" ht="12.75" hidden="false" customHeight="false" outlineLevel="0" collapsed="false">
      <c r="A94" s="77"/>
      <c r="B94" s="77"/>
      <c r="C94" s="77"/>
      <c r="D94" s="97"/>
      <c r="E94" s="87"/>
      <c r="F94" s="77"/>
      <c r="G94" s="77"/>
      <c r="H94" s="77"/>
      <c r="I94" s="77"/>
      <c r="J94" s="77"/>
      <c r="K94" s="77"/>
    </row>
    <row r="95" customFormat="false" ht="12.75" hidden="false" customHeight="false" outlineLevel="0" collapsed="false">
      <c r="A95" s="77"/>
      <c r="B95" s="77"/>
      <c r="C95" s="77"/>
      <c r="D95" s="97"/>
      <c r="E95" s="87"/>
      <c r="F95" s="77"/>
      <c r="G95" s="77"/>
      <c r="H95" s="77"/>
      <c r="I95" s="77"/>
      <c r="J95" s="77"/>
      <c r="K95" s="77"/>
    </row>
    <row r="96" customFormat="false" ht="12.75" hidden="false" customHeight="false" outlineLevel="0" collapsed="false">
      <c r="A96" s="77"/>
      <c r="B96" s="77"/>
      <c r="C96" s="77"/>
      <c r="D96" s="97"/>
      <c r="E96" s="87"/>
      <c r="F96" s="77"/>
      <c r="G96" s="77"/>
      <c r="H96" s="77"/>
      <c r="I96" s="77"/>
      <c r="J96" s="77"/>
      <c r="K96" s="77"/>
    </row>
    <row r="97" customFormat="false" ht="12.75" hidden="false" customHeight="false" outlineLevel="0" collapsed="false">
      <c r="A97" s="77"/>
      <c r="B97" s="77"/>
      <c r="C97" s="77"/>
      <c r="D97" s="97"/>
      <c r="E97" s="87"/>
      <c r="F97" s="77"/>
      <c r="G97" s="77"/>
      <c r="H97" s="77"/>
      <c r="I97" s="77"/>
      <c r="J97" s="77"/>
      <c r="K97" s="77"/>
    </row>
    <row r="98" customFormat="false" ht="12.75" hidden="false" customHeight="false" outlineLevel="0" collapsed="false">
      <c r="A98" s="77"/>
      <c r="B98" s="77"/>
      <c r="C98" s="77"/>
      <c r="D98" s="97"/>
      <c r="E98" s="87"/>
      <c r="F98" s="77"/>
      <c r="G98" s="77"/>
      <c r="H98" s="77"/>
      <c r="I98" s="77"/>
      <c r="J98" s="77"/>
      <c r="K98" s="77"/>
    </row>
    <row r="99" customFormat="false" ht="12.75" hidden="false" customHeight="false" outlineLevel="0" collapsed="false">
      <c r="A99" s="77"/>
      <c r="B99" s="77"/>
      <c r="C99" s="77"/>
      <c r="D99" s="97"/>
      <c r="E99" s="87"/>
      <c r="F99" s="77"/>
      <c r="G99" s="77"/>
      <c r="H99" s="77"/>
      <c r="I99" s="77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97"/>
      <c r="E100" s="77"/>
      <c r="F100" s="77"/>
      <c r="G100" s="77"/>
      <c r="H100" s="77"/>
      <c r="I100" s="77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97"/>
      <c r="E101" s="77"/>
      <c r="F101" s="77"/>
      <c r="G101" s="77"/>
      <c r="H101" s="77"/>
      <c r="I101" s="77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97"/>
      <c r="E102" s="77"/>
      <c r="F102" s="77"/>
      <c r="G102" s="77"/>
      <c r="H102" s="77"/>
      <c r="I102" s="77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97"/>
      <c r="E103" s="77"/>
      <c r="F103" s="77"/>
      <c r="G103" s="77"/>
      <c r="H103" s="77"/>
      <c r="I103" s="77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97"/>
      <c r="E104" s="77"/>
      <c r="F104" s="77"/>
      <c r="G104" s="77"/>
      <c r="H104" s="77"/>
      <c r="I104" s="77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97"/>
      <c r="E105" s="77"/>
      <c r="F105" s="77"/>
      <c r="G105" s="77"/>
      <c r="H105" s="77"/>
      <c r="I105" s="77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8"/>
      <c r="E106" s="77"/>
      <c r="F106" s="77"/>
      <c r="G106" s="77"/>
      <c r="H106" s="77"/>
      <c r="I106" s="77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8"/>
      <c r="E107" s="77"/>
      <c r="F107" s="77"/>
      <c r="G107" s="77"/>
      <c r="H107" s="77"/>
      <c r="I107" s="77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8"/>
      <c r="E108" s="77"/>
      <c r="F108" s="77"/>
      <c r="G108" s="77"/>
      <c r="H108" s="77"/>
      <c r="I108" s="77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8"/>
      <c r="E109" s="77"/>
      <c r="F109" s="77"/>
      <c r="G109" s="77"/>
      <c r="H109" s="77"/>
      <c r="I109" s="77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8"/>
      <c r="E110" s="77"/>
      <c r="F110" s="77"/>
      <c r="G110" s="77"/>
      <c r="H110" s="77"/>
      <c r="I110" s="77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8"/>
      <c r="E111" s="77"/>
      <c r="F111" s="77"/>
      <c r="G111" s="77"/>
      <c r="H111" s="77"/>
      <c r="I111" s="77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8"/>
      <c r="E112" s="77"/>
      <c r="F112" s="77"/>
      <c r="G112" s="77"/>
      <c r="H112" s="77"/>
      <c r="I112" s="77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8"/>
      <c r="E113" s="77"/>
      <c r="F113" s="77"/>
      <c r="G113" s="77"/>
      <c r="H113" s="77"/>
      <c r="I113" s="77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8"/>
      <c r="E114" s="77"/>
      <c r="F114" s="77"/>
      <c r="G114" s="77"/>
      <c r="H114" s="77"/>
      <c r="I114" s="77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8"/>
      <c r="E115" s="77"/>
      <c r="F115" s="77"/>
      <c r="G115" s="77"/>
      <c r="H115" s="77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8"/>
      <c r="E116" s="77"/>
      <c r="F116" s="77"/>
      <c r="G116" s="77"/>
      <c r="H116" s="77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8"/>
      <c r="E117" s="77"/>
      <c r="F117" s="77"/>
      <c r="G117" s="77"/>
      <c r="H117" s="77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8"/>
      <c r="E118" s="77"/>
      <c r="F118" s="77"/>
      <c r="G118" s="77"/>
      <c r="H118" s="77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8"/>
      <c r="E119" s="77"/>
      <c r="F119" s="77"/>
      <c r="G119" s="77"/>
      <c r="H119" s="77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8"/>
      <c r="E120" s="77"/>
      <c r="F120" s="77"/>
      <c r="G120" s="77"/>
      <c r="H120" s="77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8"/>
      <c r="E121" s="77"/>
      <c r="F121" s="77"/>
      <c r="G121" s="77"/>
      <c r="H121" s="77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8"/>
      <c r="E122" s="77"/>
      <c r="F122" s="77"/>
      <c r="G122" s="77"/>
      <c r="H122" s="77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8"/>
      <c r="E123" s="77"/>
      <c r="F123" s="77"/>
      <c r="G123" s="77"/>
      <c r="H123" s="77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8"/>
      <c r="E124" s="77"/>
      <c r="F124" s="77"/>
      <c r="G124" s="77"/>
      <c r="H124" s="77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8"/>
      <c r="E125" s="77"/>
      <c r="F125" s="77"/>
      <c r="G125" s="77"/>
      <c r="H125" s="77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8"/>
      <c r="E126" s="77"/>
      <c r="F126" s="77"/>
      <c r="G126" s="77"/>
      <c r="H126" s="77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8"/>
      <c r="E127" s="77"/>
      <c r="F127" s="77"/>
      <c r="G127" s="77"/>
      <c r="H127" s="77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8"/>
      <c r="E128" s="77"/>
      <c r="F128" s="77"/>
      <c r="G128" s="77"/>
      <c r="H128" s="77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8"/>
      <c r="E129" s="77"/>
      <c r="F129" s="77"/>
      <c r="G129" s="77"/>
      <c r="H129" s="77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8"/>
      <c r="E130" s="77"/>
      <c r="F130" s="77"/>
      <c r="G130" s="77"/>
      <c r="H130" s="77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8"/>
      <c r="E131" s="77"/>
      <c r="F131" s="77"/>
      <c r="G131" s="77"/>
      <c r="H131" s="77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8"/>
      <c r="E132" s="77"/>
      <c r="F132" s="77"/>
      <c r="G132" s="77"/>
      <c r="H132" s="77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8"/>
      <c r="E133" s="77"/>
      <c r="F133" s="77"/>
      <c r="G133" s="77"/>
      <c r="H133" s="77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8"/>
      <c r="E134" s="77"/>
      <c r="F134" s="77"/>
      <c r="G134" s="77"/>
      <c r="H134" s="77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8"/>
      <c r="E135" s="77"/>
      <c r="F135" s="77"/>
      <c r="G135" s="77"/>
      <c r="H135" s="77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8"/>
      <c r="E136" s="77"/>
      <c r="F136" s="77"/>
      <c r="G136" s="77"/>
      <c r="H136" s="77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8"/>
      <c r="E137" s="77"/>
      <c r="F137" s="77"/>
      <c r="G137" s="77"/>
      <c r="H137" s="77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8"/>
      <c r="E138" s="77"/>
      <c r="F138" s="77"/>
      <c r="G138" s="77"/>
      <c r="H138" s="77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8"/>
      <c r="E139" s="77"/>
      <c r="F139" s="77"/>
      <c r="G139" s="77"/>
      <c r="H139" s="77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8"/>
      <c r="E140" s="77"/>
      <c r="F140" s="77"/>
      <c r="G140" s="77"/>
      <c r="H140" s="77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8"/>
      <c r="E141" s="77"/>
      <c r="F141" s="77"/>
      <c r="G141" s="77"/>
      <c r="H141" s="77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8"/>
      <c r="E142" s="77"/>
      <c r="F142" s="77"/>
      <c r="G142" s="77"/>
      <c r="H142" s="77"/>
      <c r="I142" s="77"/>
      <c r="J142" s="77"/>
      <c r="K142" s="77"/>
    </row>
    <row r="143" customFormat="false" ht="12.75" hidden="false" customHeight="false" outlineLevel="0" collapsed="false">
      <c r="A143" s="77"/>
      <c r="B143" s="77"/>
      <c r="C143" s="77"/>
      <c r="D143" s="78"/>
      <c r="E143" s="77"/>
      <c r="F143" s="77"/>
      <c r="G143" s="77"/>
      <c r="H143" s="77"/>
      <c r="I143" s="77"/>
      <c r="J143" s="77"/>
      <c r="K143" s="77"/>
    </row>
    <row r="144" customFormat="false" ht="12.75" hidden="false" customHeight="false" outlineLevel="0" collapsed="false">
      <c r="A144" s="77"/>
      <c r="B144" s="77"/>
      <c r="C144" s="77"/>
      <c r="D144" s="78"/>
      <c r="E144" s="77"/>
      <c r="F144" s="77"/>
      <c r="G144" s="77"/>
      <c r="H144" s="77"/>
      <c r="I144" s="77"/>
      <c r="J144" s="77"/>
      <c r="K144" s="77"/>
    </row>
    <row r="145" customFormat="false" ht="12.75" hidden="false" customHeight="false" outlineLevel="0" collapsed="false">
      <c r="A145" s="77"/>
      <c r="B145" s="77"/>
      <c r="C145" s="77"/>
      <c r="D145" s="78"/>
      <c r="E145" s="77"/>
      <c r="F145" s="77"/>
      <c r="G145" s="77"/>
      <c r="H145" s="77"/>
      <c r="I145" s="77"/>
      <c r="J145" s="77"/>
      <c r="K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</row>
    <row r="147" customFormat="false" ht="12.75" hidden="false" customHeight="false" outlineLevel="0" collapsed="false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</row>
    <row r="148" customFormat="false" ht="12.75" hidden="false" customHeight="false" outlineLevel="0" collapsed="false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</row>
    <row r="149" customFormat="false" ht="12.75" hidden="false" customHeight="fals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</row>
    <row r="150" customFormat="false" ht="12.75" hidden="false" customHeight="false" outlineLevel="0" collapsed="false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</row>
    <row r="151" customFormat="false" ht="12.75" hidden="false" customHeight="false" outlineLevel="0" collapsed="false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</row>
    <row r="152" customFormat="false" ht="12.75" hidden="false" customHeight="false" outlineLevel="0" collapsed="false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</row>
    <row r="153" customFormat="false" ht="12.75" hidden="false" customHeight="false" outlineLevel="0" collapsed="false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</row>
    <row r="154" customFormat="false" ht="12.75" hidden="false" customHeight="false" outlineLevel="0" collapsed="false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</row>
    <row r="155" customFormat="false" ht="12.75" hidden="false" customHeight="false" outlineLevel="0" collapsed="false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</row>
    <row r="156" customFormat="false" ht="12.75" hidden="false" customHeight="false" outlineLevel="0" collapsed="false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</row>
    <row r="157" customFormat="false" ht="12.75" hidden="false" customHeight="false" outlineLevel="0" collapsed="false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</row>
    <row r="158" customFormat="false" ht="12.75" hidden="false" customHeight="false" outlineLevel="0" collapsed="false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</row>
    <row r="159" customFormat="false" ht="12.75" hidden="false" customHeight="false" outlineLevel="0" collapsed="false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</row>
    <row r="160" customFormat="false" ht="12.75" hidden="false" customHeight="false" outlineLevel="0" collapsed="false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</row>
    <row r="161" customFormat="false" ht="12.75" hidden="false" customHeight="false" outlineLevel="0" collapsed="false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</row>
    <row r="162" customFormat="false" ht="12.75" hidden="false" customHeight="fals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</row>
    <row r="163" customFormat="false" ht="12.75" hidden="false" customHeight="false" outlineLevel="0" collapsed="false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</row>
    <row r="164" customFormat="false" ht="12.75" hidden="false" customHeight="false" outlineLevel="0" collapsed="false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</row>
    <row r="165" customFormat="false" ht="12.75" hidden="false" customHeight="false" outlineLevel="0" collapsed="false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</row>
    <row r="166" customFormat="false" ht="12.75" hidden="false" customHeight="false" outlineLevel="0" collapsed="false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</row>
    <row r="167" customFormat="false" ht="12.75" hidden="false" customHeight="false" outlineLevel="0" collapsed="false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customFormat="false" ht="12.75" hidden="false" customHeight="false" outlineLevel="0" collapsed="false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</row>
    <row r="169" customFormat="false" ht="12.75" hidden="false" customHeight="false" outlineLevel="0" collapsed="false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</row>
    <row r="170" customFormat="false" ht="12.75" hidden="false" customHeight="false" outlineLevel="0" collapsed="false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</row>
    <row r="171" customFormat="false" ht="12.75" hidden="false" customHeight="fals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</row>
    <row r="172" customFormat="false" ht="12.75" hidden="false" customHeight="fals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</row>
    <row r="173" customFormat="false" ht="12.75" hidden="false" customHeight="false" outlineLevel="0" collapsed="false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</row>
    <row r="174" customFormat="false" ht="12.75" hidden="false" customHeight="false" outlineLevel="0" collapsed="false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</row>
    <row r="175" customFormat="false" ht="12.75" hidden="false" customHeight="false" outlineLevel="0" collapsed="false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</row>
    <row r="176" customFormat="false" ht="12.75" hidden="false" customHeight="false" outlineLevel="0" collapsed="false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</row>
  </sheetData>
  <mergeCells count="6">
    <mergeCell ref="A1:J1"/>
    <mergeCell ref="A2:J2"/>
    <mergeCell ref="A3:J3"/>
    <mergeCell ref="A4:J4"/>
    <mergeCell ref="A5:B5"/>
    <mergeCell ref="A6:B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9" topLeftCell="G23" activePane="bottomRight" state="frozen"/>
      <selection pane="topLeft" activeCell="A1" activeCellId="0" sqref="A1"/>
      <selection pane="topRight" activeCell="G1" activeCellId="0" sqref="G1"/>
      <selection pane="bottomLeft" activeCell="A23" activeCellId="0" sqref="A23"/>
      <selection pane="bottomRigh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0" width="9.14"/>
    <col collapsed="false" customWidth="true" hidden="false" outlineLevel="0" max="2" min="2" style="100" width="14.28"/>
    <col collapsed="false" customWidth="false" hidden="false" outlineLevel="0" max="6" min="3" style="100" width="9.14"/>
    <col collapsed="false" customWidth="true" hidden="false" outlineLevel="0" max="7" min="7" style="101" width="11.13"/>
    <col collapsed="false" customWidth="true" hidden="false" outlineLevel="0" max="8" min="8" style="102" width="12.42"/>
    <col collapsed="false" customWidth="true" hidden="false" outlineLevel="0" max="9" min="9" style="101" width="12.42"/>
    <col collapsed="false" customWidth="true" hidden="true" outlineLevel="0" max="10" min="10" style="100" width="12.42"/>
    <col collapsed="false" customWidth="true" hidden="true" outlineLevel="0" max="11" min="11" style="100" width="3.28"/>
    <col collapsed="false" customWidth="true" hidden="true" outlineLevel="0" max="12" min="12" style="100" width="12.42"/>
    <col collapsed="false" customWidth="true" hidden="false" outlineLevel="0" max="13" min="13" style="102" width="12.42"/>
    <col collapsed="false" customWidth="true" hidden="false" outlineLevel="0" max="14" min="14" style="100" width="2.84"/>
    <col collapsed="false" customWidth="true" hidden="true" outlineLevel="0" max="16" min="15" style="39" width="11.7"/>
    <col collapsed="false" customWidth="true" hidden="true" outlineLevel="0" max="17" min="17" style="100" width="3.14"/>
    <col collapsed="false" customWidth="true" hidden="true" outlineLevel="0" max="18" min="18" style="100" width="10.85"/>
    <col collapsed="false" customWidth="true" hidden="true" outlineLevel="0" max="19" min="19" style="100" width="2.84"/>
    <col collapsed="false" customWidth="true" hidden="true" outlineLevel="0" max="20" min="20" style="100" width="3.42"/>
    <col collapsed="false" customWidth="true" hidden="false" outlineLevel="0" max="21" min="21" style="100" width="70.99"/>
    <col collapsed="false" customWidth="false" hidden="false" outlineLevel="0" max="22" min="22" style="100" width="9.14"/>
    <col collapsed="false" customWidth="true" hidden="false" outlineLevel="0" max="23" min="23" style="100" width="9.41"/>
    <col collapsed="false" customWidth="false" hidden="false" outlineLevel="0" max="257" min="24" style="100" width="9.14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12.75" hidden="false" customHeight="false" outlineLevel="0" collapsed="false">
      <c r="A5" s="103" t="s">
        <v>146</v>
      </c>
      <c r="B5" s="103"/>
      <c r="C5" s="103"/>
      <c r="D5" s="104"/>
      <c r="E5" s="104"/>
      <c r="F5" s="104"/>
      <c r="G5" s="105"/>
      <c r="H5" s="106"/>
      <c r="I5" s="105"/>
      <c r="J5" s="104"/>
      <c r="K5" s="104"/>
      <c r="L5" s="104"/>
      <c r="M5" s="106"/>
      <c r="N5" s="104"/>
      <c r="O5" s="107"/>
      <c r="P5" s="107"/>
      <c r="Q5" s="104"/>
      <c r="R5" s="104"/>
    </row>
    <row r="6" customFormat="false" ht="12.75" hidden="false" customHeight="false" outlineLevel="0" collapsed="false">
      <c r="A6" s="103" t="s">
        <v>147</v>
      </c>
      <c r="B6" s="103"/>
      <c r="C6" s="108"/>
      <c r="D6" s="104"/>
      <c r="E6" s="104"/>
      <c r="F6" s="104"/>
      <c r="G6" s="105"/>
      <c r="H6" s="106"/>
      <c r="I6" s="105"/>
      <c r="J6" s="108" t="s">
        <v>148</v>
      </c>
      <c r="K6" s="104"/>
      <c r="L6" s="104"/>
      <c r="M6" s="106"/>
      <c r="N6" s="104"/>
      <c r="O6" s="107"/>
      <c r="P6" s="107"/>
      <c r="Q6" s="104"/>
      <c r="R6" s="104"/>
    </row>
    <row r="7" customFormat="false" ht="12.75" hidden="false" customHeight="false" outlineLevel="0" collapsed="false">
      <c r="A7" s="76"/>
      <c r="B7" s="76"/>
      <c r="C7" s="76"/>
      <c r="G7" s="109" t="s">
        <v>149</v>
      </c>
      <c r="H7" s="110" t="s">
        <v>149</v>
      </c>
      <c r="I7" s="109" t="s">
        <v>149</v>
      </c>
      <c r="J7" s="108" t="s">
        <v>150</v>
      </c>
      <c r="K7" s="108"/>
      <c r="L7" s="108" t="s">
        <v>151</v>
      </c>
      <c r="M7" s="110" t="s">
        <v>152</v>
      </c>
      <c r="O7" s="111" t="s">
        <v>153</v>
      </c>
      <c r="P7" s="111"/>
      <c r="R7" s="111" t="s">
        <v>154</v>
      </c>
    </row>
    <row r="8" customFormat="false" ht="12.75" hidden="false" customHeight="false" outlineLevel="0" collapsed="false">
      <c r="A8" s="76"/>
      <c r="B8" s="76"/>
      <c r="C8" s="76"/>
      <c r="G8" s="109" t="s">
        <v>155</v>
      </c>
      <c r="H8" s="110" t="s">
        <v>156</v>
      </c>
      <c r="I8" s="109" t="s">
        <v>157</v>
      </c>
      <c r="J8" s="112" t="s">
        <v>158</v>
      </c>
      <c r="K8" s="108"/>
      <c r="L8" s="113" t="s">
        <v>149</v>
      </c>
      <c r="M8" s="110" t="s">
        <v>157</v>
      </c>
      <c r="O8" s="114" t="s">
        <v>159</v>
      </c>
      <c r="P8" s="114" t="s">
        <v>160</v>
      </c>
      <c r="R8" s="115" t="s">
        <v>161</v>
      </c>
      <c r="U8" s="116" t="s">
        <v>162</v>
      </c>
    </row>
    <row r="9" customFormat="false" ht="12.75" hidden="false" customHeight="false" outlineLevel="0" collapsed="false">
      <c r="A9" s="76" t="s">
        <v>163</v>
      </c>
    </row>
    <row r="10" customFormat="false" ht="12.75" hidden="false" customHeight="false" outlineLevel="0" collapsed="false">
      <c r="B10" s="117" t="s">
        <v>164</v>
      </c>
      <c r="C10" s="118" t="s">
        <v>165</v>
      </c>
      <c r="D10" s="118" t="s">
        <v>166</v>
      </c>
      <c r="E10" s="118"/>
      <c r="F10" s="104"/>
      <c r="G10" s="105"/>
      <c r="H10" s="106"/>
      <c r="I10" s="105"/>
    </row>
    <row r="11" customFormat="false" ht="12.75" hidden="false" customHeight="false" outlineLevel="0" collapsed="false">
      <c r="B11" s="100" t="s">
        <v>167</v>
      </c>
      <c r="C11" s="119" t="n">
        <v>1</v>
      </c>
      <c r="D11" s="120" t="n">
        <v>0</v>
      </c>
      <c r="E11" s="120"/>
      <c r="J11" s="100" t="n">
        <f aca="false">D11*C11</f>
        <v>0</v>
      </c>
      <c r="L11" s="100" t="n">
        <f aca="false">J11*12</f>
        <v>0</v>
      </c>
    </row>
    <row r="12" customFormat="false" ht="12.75" hidden="false" customHeight="false" outlineLevel="0" collapsed="false">
      <c r="B12" s="100" t="s">
        <v>168</v>
      </c>
      <c r="C12" s="119" t="n">
        <v>2</v>
      </c>
      <c r="D12" s="120" t="n">
        <v>0</v>
      </c>
      <c r="J12" s="100" t="n">
        <f aca="false">D12*C12</f>
        <v>0</v>
      </c>
      <c r="L12" s="100" t="n">
        <f aca="false">J12*12</f>
        <v>0</v>
      </c>
    </row>
    <row r="13" customFormat="false" ht="13.5" hidden="false" customHeight="false" outlineLevel="0" collapsed="false">
      <c r="B13" s="100" t="s">
        <v>169</v>
      </c>
      <c r="C13" s="119" t="n">
        <v>3</v>
      </c>
      <c r="D13" s="120" t="n">
        <v>0</v>
      </c>
      <c r="J13" s="116" t="n">
        <f aca="false">D13*C13</f>
        <v>0</v>
      </c>
      <c r="L13" s="116" t="n">
        <f aca="false">J13*12</f>
        <v>0</v>
      </c>
    </row>
    <row r="14" customFormat="false" ht="13.5" hidden="false" customHeight="false" outlineLevel="0" collapsed="false">
      <c r="A14" s="100" t="s">
        <v>170</v>
      </c>
      <c r="C14" s="121" t="n">
        <f aca="false">SUM(C11:C13)</f>
        <v>6</v>
      </c>
      <c r="D14" s="122"/>
      <c r="J14" s="100" t="n">
        <f aca="false">SUM(J11:J13)</f>
        <v>0</v>
      </c>
      <c r="L14" s="100" t="n">
        <f aca="false">SUM(L11:L13)</f>
        <v>0</v>
      </c>
    </row>
    <row r="15" customFormat="false" ht="12.75" hidden="false" customHeight="false" outlineLevel="0" collapsed="false">
      <c r="C15" s="123"/>
      <c r="D15" s="122"/>
      <c r="F15" s="39"/>
      <c r="G15" s="124"/>
      <c r="H15" s="125"/>
      <c r="I15" s="124"/>
    </row>
    <row r="16" customFormat="false" ht="12.75" hidden="false" customHeight="false" outlineLevel="0" collapsed="false">
      <c r="B16" s="100" t="s">
        <v>171</v>
      </c>
      <c r="C16" s="119" t="n">
        <v>2</v>
      </c>
      <c r="D16" s="120" t="n">
        <v>0</v>
      </c>
      <c r="J16" s="100" t="n">
        <f aca="false">D16*C16</f>
        <v>0</v>
      </c>
      <c r="L16" s="100" t="n">
        <f aca="false">J16*12</f>
        <v>0</v>
      </c>
    </row>
    <row r="17" customFormat="false" ht="12.75" hidden="false" customHeight="false" outlineLevel="0" collapsed="false">
      <c r="B17" s="100" t="s">
        <v>172</v>
      </c>
      <c r="C17" s="119" t="n">
        <v>1</v>
      </c>
      <c r="D17" s="120" t="n">
        <v>0</v>
      </c>
      <c r="J17" s="100" t="n">
        <f aca="false">D17*C17</f>
        <v>0</v>
      </c>
      <c r="L17" s="100" t="n">
        <f aca="false">J17*12</f>
        <v>0</v>
      </c>
    </row>
    <row r="18" customFormat="false" ht="12.75" hidden="false" customHeight="false" outlineLevel="0" collapsed="false">
      <c r="B18" s="100" t="s">
        <v>173</v>
      </c>
      <c r="C18" s="119" t="n">
        <v>0</v>
      </c>
      <c r="D18" s="120" t="n">
        <v>0</v>
      </c>
      <c r="J18" s="100" t="n">
        <f aca="false">D18*C18</f>
        <v>0</v>
      </c>
      <c r="L18" s="100" t="n">
        <f aca="false">J18*12</f>
        <v>0</v>
      </c>
    </row>
    <row r="19" customFormat="false" ht="12.75" hidden="false" customHeight="false" outlineLevel="0" collapsed="false">
      <c r="B19" s="100" t="s">
        <v>174</v>
      </c>
      <c r="C19" s="119" t="n">
        <v>0</v>
      </c>
      <c r="D19" s="120" t="n">
        <v>0</v>
      </c>
      <c r="J19" s="100" t="n">
        <f aca="false">D19*C19</f>
        <v>0</v>
      </c>
      <c r="L19" s="100" t="n">
        <f aca="false">J19*12</f>
        <v>0</v>
      </c>
    </row>
    <row r="20" customFormat="false" ht="12.75" hidden="false" customHeight="false" outlineLevel="0" collapsed="false">
      <c r="B20" s="100" t="s">
        <v>175</v>
      </c>
      <c r="C20" s="119" t="n">
        <v>0</v>
      </c>
      <c r="D20" s="120" t="n">
        <v>0</v>
      </c>
      <c r="J20" s="100" t="n">
        <f aca="false">D20*C20</f>
        <v>0</v>
      </c>
      <c r="L20" s="100" t="n">
        <f aca="false">J20*12</f>
        <v>0</v>
      </c>
    </row>
    <row r="21" customFormat="false" ht="13.5" hidden="false" customHeight="false" outlineLevel="0" collapsed="false">
      <c r="B21" s="100" t="s">
        <v>176</v>
      </c>
      <c r="C21" s="119" t="n">
        <v>1</v>
      </c>
      <c r="D21" s="120" t="n">
        <v>0</v>
      </c>
      <c r="J21" s="116" t="n">
        <f aca="false">D21*C21</f>
        <v>0</v>
      </c>
      <c r="L21" s="116" t="n">
        <f aca="false">J21*12</f>
        <v>0</v>
      </c>
    </row>
    <row r="22" customFormat="false" ht="13.5" hidden="false" customHeight="false" outlineLevel="0" collapsed="false">
      <c r="A22" s="100" t="s">
        <v>177</v>
      </c>
      <c r="C22" s="121" t="n">
        <f aca="false">SUM(C16:C21)</f>
        <v>4</v>
      </c>
      <c r="D22" s="120"/>
      <c r="J22" s="100" t="n">
        <f aca="false">SUM(J16:J21)</f>
        <v>0</v>
      </c>
      <c r="L22" s="100" t="n">
        <f aca="false">SUM(L16:L21)</f>
        <v>0</v>
      </c>
    </row>
    <row r="23" customFormat="false" ht="12.75" hidden="false" customHeight="false" outlineLevel="0" collapsed="false">
      <c r="A23" s="76" t="s">
        <v>178</v>
      </c>
      <c r="B23" s="76"/>
      <c r="C23" s="126"/>
      <c r="D23" s="127"/>
      <c r="E23" s="76"/>
      <c r="F23" s="76"/>
      <c r="G23" s="128"/>
      <c r="H23" s="129"/>
      <c r="I23" s="128"/>
      <c r="J23" s="76"/>
      <c r="K23" s="76"/>
      <c r="L23" s="76"/>
      <c r="M23" s="129"/>
    </row>
    <row r="24" customFormat="false" ht="13.5" hidden="false" customHeight="false" outlineLevel="0" collapsed="false">
      <c r="C24" s="130"/>
    </row>
    <row r="25" customFormat="false" ht="13.5" hidden="false" customHeight="false" outlineLevel="0" collapsed="false">
      <c r="A25" s="100" t="s">
        <v>179</v>
      </c>
      <c r="C25" s="131" t="n">
        <f aca="false">C22+C14</f>
        <v>10</v>
      </c>
      <c r="F25" s="108" t="s">
        <v>29</v>
      </c>
      <c r="G25" s="109"/>
      <c r="H25" s="110"/>
      <c r="I25" s="109"/>
      <c r="J25" s="100" t="n">
        <f aca="false">J22+J14</f>
        <v>0</v>
      </c>
      <c r="L25" s="100" t="n">
        <f aca="false">J25</f>
        <v>0</v>
      </c>
    </row>
    <row r="26" customFormat="false" ht="12.75" hidden="false" customHeight="false" outlineLevel="0" collapsed="false">
      <c r="A26" s="78"/>
      <c r="C26" s="100" t="s">
        <v>180</v>
      </c>
      <c r="D26" s="104"/>
      <c r="E26" s="132" t="n">
        <v>0.0425</v>
      </c>
      <c r="J26" s="100" t="n">
        <f aca="false">+J25*E26</f>
        <v>0</v>
      </c>
      <c r="K26" s="104"/>
    </row>
    <row r="27" customFormat="false" ht="13.5" hidden="false" customHeight="false" outlineLevel="0" collapsed="false">
      <c r="A27" s="78"/>
      <c r="C27" s="100" t="s">
        <v>181</v>
      </c>
      <c r="D27" s="104"/>
      <c r="E27" s="132" t="n">
        <v>0.025</v>
      </c>
      <c r="J27" s="116" t="n">
        <f aca="false">+J25*E27</f>
        <v>0</v>
      </c>
      <c r="K27" s="104"/>
    </row>
    <row r="28" customFormat="false" ht="13.5" hidden="false" customHeight="false" outlineLevel="0" collapsed="false">
      <c r="A28" s="100" t="s">
        <v>182</v>
      </c>
      <c r="C28" s="131" t="n">
        <f aca="false">C25</f>
        <v>10</v>
      </c>
      <c r="F28" s="108" t="s">
        <v>183</v>
      </c>
      <c r="G28" s="109"/>
      <c r="H28" s="110"/>
      <c r="I28" s="109"/>
      <c r="J28" s="100" t="n">
        <f aca="false">SUM(J25:J27)</f>
        <v>0</v>
      </c>
      <c r="L28" s="100" t="n">
        <f aca="false">J28*11</f>
        <v>0</v>
      </c>
    </row>
    <row r="29" customFormat="false" ht="12.75" hidden="false" customHeight="false" outlineLevel="0" collapsed="false">
      <c r="C29" s="133"/>
      <c r="L29" s="116"/>
      <c r="O29" s="134"/>
      <c r="P29" s="134"/>
      <c r="R29" s="116"/>
    </row>
    <row r="30" customFormat="false" ht="12.75" hidden="false" customHeight="false" outlineLevel="0" collapsed="false">
      <c r="A30" s="100" t="s">
        <v>184</v>
      </c>
      <c r="B30" s="76"/>
      <c r="C30" s="135"/>
      <c r="D30" s="76"/>
      <c r="E30" s="76"/>
      <c r="F30" s="76"/>
      <c r="G30" s="128"/>
      <c r="H30" s="129"/>
      <c r="I30" s="128" t="n">
        <v>800760</v>
      </c>
      <c r="J30" s="76"/>
      <c r="K30" s="76"/>
      <c r="L30" s="76" t="n">
        <f aca="false">SUM(L25:L29)</f>
        <v>0</v>
      </c>
      <c r="M30" s="129"/>
      <c r="N30" s="76"/>
      <c r="O30" s="136" t="n">
        <f aca="false">1427861+2017416</f>
        <v>3445277</v>
      </c>
      <c r="P30" s="136" t="n">
        <f aca="false">+L30-O30</f>
        <v>-3445277</v>
      </c>
      <c r="R30" s="100" t="n">
        <v>3721931</v>
      </c>
    </row>
    <row r="31" customFormat="false" ht="12.75" hidden="false" customHeight="false" outlineLevel="0" collapsed="false">
      <c r="C31" s="133"/>
    </row>
    <row r="32" customFormat="false" ht="12.75" hidden="false" customHeight="false" outlineLevel="0" collapsed="false">
      <c r="A32" s="76" t="s">
        <v>185</v>
      </c>
      <c r="C32" s="133"/>
    </row>
    <row r="33" customFormat="false" ht="12.75" hidden="false" customHeight="false" outlineLevel="0" collapsed="false">
      <c r="B33" s="100" t="s">
        <v>186</v>
      </c>
      <c r="C33" s="133"/>
      <c r="J33" s="120" t="n">
        <v>0</v>
      </c>
      <c r="L33" s="120" t="n">
        <v>0</v>
      </c>
      <c r="M33" s="137"/>
    </row>
    <row r="34" customFormat="false" ht="12.75" hidden="false" customHeight="false" outlineLevel="0" collapsed="false">
      <c r="B34" s="100" t="s">
        <v>187</v>
      </c>
      <c r="C34" s="133"/>
      <c r="J34" s="120" t="n">
        <v>0</v>
      </c>
      <c r="L34" s="120" t="n">
        <v>0</v>
      </c>
      <c r="M34" s="137"/>
    </row>
    <row r="35" customFormat="false" ht="12.75" hidden="false" customHeight="false" outlineLevel="0" collapsed="false">
      <c r="B35" s="100" t="s">
        <v>188</v>
      </c>
      <c r="C35" s="133"/>
      <c r="J35" s="120" t="n">
        <v>0</v>
      </c>
      <c r="L35" s="100" t="n">
        <f aca="false">J35*3</f>
        <v>0</v>
      </c>
    </row>
    <row r="36" customFormat="false" ht="12.75" hidden="false" customHeight="false" outlineLevel="0" collapsed="false">
      <c r="B36" s="138" t="s">
        <v>189</v>
      </c>
      <c r="C36" s="133"/>
      <c r="I36" s="101" t="n">
        <v>55000</v>
      </c>
      <c r="J36" s="139" t="n">
        <v>0</v>
      </c>
      <c r="L36" s="120" t="n">
        <v>0</v>
      </c>
      <c r="M36" s="137"/>
      <c r="O36" s="39" t="n">
        <v>131000</v>
      </c>
      <c r="R36" s="100" t="n">
        <v>790000</v>
      </c>
      <c r="U36" s="120" t="s">
        <v>190</v>
      </c>
    </row>
    <row r="37" customFormat="false" ht="12.75" hidden="false" customHeight="false" outlineLevel="0" collapsed="false">
      <c r="B37" s="100" t="s">
        <v>191</v>
      </c>
      <c r="C37" s="133"/>
      <c r="J37" s="120" t="n">
        <v>0</v>
      </c>
      <c r="L37" s="120" t="n">
        <v>0</v>
      </c>
      <c r="M37" s="137"/>
    </row>
    <row r="38" customFormat="false" ht="12.75" hidden="false" customHeight="false" outlineLevel="0" collapsed="false">
      <c r="B38" s="100" t="s">
        <v>192</v>
      </c>
      <c r="C38" s="133"/>
      <c r="I38" s="140"/>
      <c r="J38" s="141" t="n">
        <v>0</v>
      </c>
      <c r="L38" s="141" t="n">
        <v>0</v>
      </c>
      <c r="M38" s="137"/>
      <c r="O38" s="134"/>
      <c r="P38" s="134"/>
    </row>
    <row r="39" customFormat="false" ht="12.75" hidden="false" customHeight="false" outlineLevel="0" collapsed="false">
      <c r="A39" s="100" t="s">
        <v>193</v>
      </c>
      <c r="C39" s="133"/>
      <c r="J39" s="100" t="n">
        <f aca="false">SUM(J33:J38)</f>
        <v>0</v>
      </c>
      <c r="L39" s="100" t="n">
        <f aca="false">SUM(L33:L38)</f>
        <v>0</v>
      </c>
      <c r="O39" s="39" t="n">
        <f aca="false">SUM(O33:O38)</f>
        <v>131000</v>
      </c>
      <c r="R39" s="142" t="n">
        <f aca="false">SUM(R33:R38)</f>
        <v>790000</v>
      </c>
    </row>
    <row r="40" customFormat="false" ht="12.75" hidden="false" customHeight="false" outlineLevel="0" collapsed="false">
      <c r="A40" s="76" t="s">
        <v>194</v>
      </c>
      <c r="B40" s="76"/>
      <c r="C40" s="135"/>
      <c r="D40" s="76"/>
      <c r="E40" s="76"/>
      <c r="F40" s="76"/>
      <c r="G40" s="128" t="n">
        <v>310811</v>
      </c>
      <c r="H40" s="129" t="n">
        <f aca="false">(G40/7)*12</f>
        <v>532818.857142857</v>
      </c>
      <c r="I40" s="128" t="n">
        <f aca="false">SUM(I30:I38)</f>
        <v>855760</v>
      </c>
      <c r="J40" s="76" t="n">
        <f aca="false">+L40/12</f>
        <v>0</v>
      </c>
      <c r="K40" s="76"/>
      <c r="L40" s="76" t="n">
        <f aca="false">L39+L30</f>
        <v>0</v>
      </c>
      <c r="M40" s="129"/>
      <c r="N40" s="76"/>
      <c r="O40" s="136" t="n">
        <f aca="false">O30+O39</f>
        <v>3576277</v>
      </c>
      <c r="P40" s="136" t="n">
        <f aca="false">P30+P39</f>
        <v>-3445277</v>
      </c>
      <c r="Q40" s="76"/>
      <c r="R40" s="136" t="n">
        <f aca="false">R30+R39</f>
        <v>4511931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C41" s="133"/>
      <c r="R41" s="39"/>
    </row>
    <row r="42" customFormat="false" ht="12.75" hidden="false" customHeight="false" outlineLevel="0" collapsed="false">
      <c r="A42" s="76" t="s">
        <v>195</v>
      </c>
      <c r="R42" s="39"/>
    </row>
    <row r="43" customFormat="false" ht="12.75" hidden="false" customHeight="false" outlineLevel="0" collapsed="false">
      <c r="A43" s="100" t="s">
        <v>196</v>
      </c>
      <c r="G43" s="101" t="n">
        <v>42995</v>
      </c>
      <c r="H43" s="129" t="n">
        <f aca="false">(G43/7)*12</f>
        <v>73705.7142857143</v>
      </c>
      <c r="I43" s="128" t="n">
        <v>112758</v>
      </c>
      <c r="J43" s="100" t="n">
        <f aca="false">+L43/12</f>
        <v>0</v>
      </c>
      <c r="L43" s="120" t="n">
        <v>0</v>
      </c>
      <c r="M43" s="137"/>
      <c r="O43" s="39" t="n">
        <f aca="false">164412+279889</f>
        <v>444301</v>
      </c>
      <c r="P43" s="39" t="n">
        <f aca="false">+L43-O43</f>
        <v>-444301</v>
      </c>
      <c r="R43" s="39" t="n">
        <v>577677</v>
      </c>
      <c r="U43" s="100" t="s">
        <v>197</v>
      </c>
    </row>
    <row r="44" customFormat="false" ht="12.75" hidden="false" customHeight="false" outlineLevel="0" collapsed="false">
      <c r="R44" s="39"/>
    </row>
    <row r="45" customFormat="false" ht="12.75" hidden="false" customHeight="false" outlineLevel="0" collapsed="false">
      <c r="A45" s="76" t="s">
        <v>198</v>
      </c>
      <c r="R45" s="39"/>
    </row>
    <row r="46" customFormat="false" ht="12.75" hidden="false" customHeight="false" outlineLevel="0" collapsed="false">
      <c r="A46" s="100" t="s">
        <v>199</v>
      </c>
      <c r="G46" s="101" t="n">
        <f aca="false">4437.9+112+156.9</f>
        <v>4706.8</v>
      </c>
      <c r="H46" s="129" t="n">
        <f aca="false">(G46/7)*12</f>
        <v>8068.8</v>
      </c>
      <c r="I46" s="128" t="n">
        <v>54453</v>
      </c>
      <c r="J46" s="100" t="n">
        <f aca="false">+L46/12</f>
        <v>0</v>
      </c>
      <c r="L46" s="120" t="n">
        <v>0</v>
      </c>
      <c r="M46" s="137"/>
      <c r="O46" s="39" t="n">
        <f aca="false">106795+130236</f>
        <v>237031</v>
      </c>
      <c r="P46" s="39" t="n">
        <f aca="false">+L46-O46</f>
        <v>-237031</v>
      </c>
      <c r="R46" s="39" t="n">
        <v>257026</v>
      </c>
      <c r="U46" s="100" t="s">
        <v>197</v>
      </c>
    </row>
    <row r="47" customFormat="false" ht="12.75" hidden="false" customHeight="false" outlineLevel="0" collapsed="false">
      <c r="C47" s="77"/>
      <c r="R47" s="39"/>
    </row>
    <row r="48" customFormat="false" ht="12.75" hidden="false" customHeight="false" outlineLevel="0" collapsed="false">
      <c r="A48" s="76" t="s">
        <v>200</v>
      </c>
      <c r="R48" s="39"/>
    </row>
    <row r="49" customFormat="false" ht="12.75" hidden="false" customHeight="false" outlineLevel="0" collapsed="false">
      <c r="A49" s="76"/>
      <c r="B49" s="100" t="s">
        <v>201</v>
      </c>
      <c r="G49" s="101" t="n">
        <v>1124</v>
      </c>
      <c r="H49" s="129" t="n">
        <f aca="false">(G49/7)*12</f>
        <v>1926.85714285714</v>
      </c>
      <c r="I49" s="128" t="n">
        <v>5112</v>
      </c>
      <c r="J49" s="100" t="e">
        <f aca="false">'Cost rates'!F17*Assumptions!C14</f>
        <v>#DIV/0!</v>
      </c>
      <c r="L49" s="100" t="e">
        <f aca="false">J49*12</f>
        <v>#DIV/0!</v>
      </c>
      <c r="O49" s="39" t="n">
        <f aca="false">85195+39594</f>
        <v>124789</v>
      </c>
      <c r="P49" s="39" t="e">
        <f aca="false">+L49-O49</f>
        <v>#DIV/0!</v>
      </c>
      <c r="R49" s="39" t="n">
        <v>79187</v>
      </c>
    </row>
    <row r="50" customFormat="false" ht="12.75" hidden="false" customHeight="false" outlineLevel="0" collapsed="false">
      <c r="A50" s="76"/>
      <c r="B50" s="100" t="s">
        <v>202</v>
      </c>
      <c r="G50" s="101" t="n">
        <v>0</v>
      </c>
      <c r="H50" s="129" t="n">
        <f aca="false">(G50/7)*12</f>
        <v>0</v>
      </c>
      <c r="I50" s="128" t="n">
        <v>0</v>
      </c>
      <c r="J50" s="100" t="e">
        <f aca="false">'Cost rates'!F15*Assumptions!C14</f>
        <v>#DIV/0!</v>
      </c>
      <c r="L50" s="100" t="e">
        <f aca="false">J50*12</f>
        <v>#DIV/0!</v>
      </c>
      <c r="O50" s="39" t="n">
        <f aca="false">2146+3690</f>
        <v>5836</v>
      </c>
      <c r="P50" s="39" t="e">
        <f aca="false">+L50-O50</f>
        <v>#DIV/0!</v>
      </c>
      <c r="R50" s="39" t="n">
        <v>6149</v>
      </c>
    </row>
    <row r="51" customFormat="false" ht="12.75" hidden="false" customHeight="false" outlineLevel="0" collapsed="false">
      <c r="A51" s="76"/>
      <c r="B51" s="100" t="s">
        <v>85</v>
      </c>
      <c r="G51" s="101" t="n">
        <v>19870</v>
      </c>
      <c r="H51" s="129" t="n">
        <f aca="false">(G51/7)*12</f>
        <v>34062.8571428571</v>
      </c>
      <c r="I51" s="128" t="n">
        <v>13308</v>
      </c>
      <c r="J51" s="100" t="e">
        <f aca="false">'Cost rates'!F14*Assumptions!C14</f>
        <v>#DIV/0!</v>
      </c>
      <c r="L51" s="100" t="e">
        <f aca="false">J51*12</f>
        <v>#DIV/0!</v>
      </c>
      <c r="O51" s="39" t="n">
        <f aca="false">26465+16770</f>
        <v>43235</v>
      </c>
      <c r="P51" s="39" t="e">
        <f aca="false">+L51-O51</f>
        <v>#DIV/0!</v>
      </c>
      <c r="R51" s="39" t="n">
        <v>32919</v>
      </c>
    </row>
    <row r="52" customFormat="false" ht="12.75" hidden="false" customHeight="false" outlineLevel="0" collapsed="false">
      <c r="A52" s="76"/>
      <c r="B52" s="100" t="s">
        <v>203</v>
      </c>
      <c r="G52" s="101" t="n">
        <v>0</v>
      </c>
      <c r="H52" s="129" t="n">
        <f aca="false">(G52/7)*12</f>
        <v>0</v>
      </c>
      <c r="I52" s="128" t="n">
        <v>0</v>
      </c>
      <c r="J52" s="100" t="e">
        <f aca="false">'Cost rates'!F19*Assumptions!C14</f>
        <v>#DIV/0!</v>
      </c>
      <c r="L52" s="100" t="e">
        <f aca="false">J52*12</f>
        <v>#DIV/0!</v>
      </c>
      <c r="R52" s="39"/>
    </row>
    <row r="53" customFormat="false" ht="12.75" hidden="false" customHeight="false" outlineLevel="0" collapsed="false">
      <c r="A53" s="76"/>
      <c r="B53" s="100" t="s">
        <v>204</v>
      </c>
      <c r="G53" s="101" t="n">
        <v>4390</v>
      </c>
      <c r="H53" s="129" t="n">
        <f aca="false">(G53/7)*12</f>
        <v>7525.71428571429</v>
      </c>
      <c r="I53" s="128" t="n">
        <v>6708</v>
      </c>
      <c r="J53" s="100" t="e">
        <f aca="false">'Cost rates'!F16*Assumptions!C14</f>
        <v>#DIV/0!</v>
      </c>
      <c r="L53" s="100" t="e">
        <f aca="false">J53*12</f>
        <v>#DIV/0!</v>
      </c>
      <c r="O53" s="39" t="n">
        <f aca="false">29602+67548</f>
        <v>97150</v>
      </c>
      <c r="P53" s="39" t="e">
        <f aca="false">+L53-O53</f>
        <v>#DIV/0!</v>
      </c>
      <c r="R53" s="39" t="n">
        <v>134475</v>
      </c>
    </row>
    <row r="54" customFormat="false" ht="12.75" hidden="false" customHeight="false" outlineLevel="0" collapsed="false">
      <c r="A54" s="76"/>
      <c r="B54" s="100" t="s">
        <v>89</v>
      </c>
      <c r="G54" s="101" t="n">
        <v>10</v>
      </c>
      <c r="H54" s="102" t="n">
        <f aca="false">(G54/7)*12</f>
        <v>17.1428571428571</v>
      </c>
      <c r="I54" s="101" t="n">
        <v>0</v>
      </c>
      <c r="J54" s="100" t="e">
        <f aca="false">'Cost rates'!F18*Assumptions!C14</f>
        <v>#DIV/0!</v>
      </c>
      <c r="L54" s="100" t="e">
        <f aca="false">+J54*12</f>
        <v>#DIV/0!</v>
      </c>
      <c r="R54" s="39"/>
    </row>
    <row r="55" customFormat="false" ht="12.75" hidden="false" customHeight="false" outlineLevel="0" collapsed="false">
      <c r="A55" s="76"/>
      <c r="B55" s="100" t="s">
        <v>83</v>
      </c>
      <c r="G55" s="101" t="n">
        <v>0</v>
      </c>
      <c r="H55" s="102" t="n">
        <f aca="false">(G55/7)*12</f>
        <v>0</v>
      </c>
      <c r="I55" s="101" t="n">
        <v>0</v>
      </c>
      <c r="J55" s="100" t="e">
        <f aca="false">'Cost rates'!F12*Assumptions!C14</f>
        <v>#DIV/0!</v>
      </c>
      <c r="L55" s="100" t="e">
        <f aca="false">J55*12</f>
        <v>#DIV/0!</v>
      </c>
      <c r="R55" s="39"/>
    </row>
    <row r="56" customFormat="false" ht="12.75" hidden="false" customHeight="false" outlineLevel="0" collapsed="false">
      <c r="B56" s="100" t="s">
        <v>205</v>
      </c>
      <c r="G56" s="140" t="n">
        <v>0</v>
      </c>
      <c r="H56" s="143" t="n">
        <f aca="false">(G56/7)*12</f>
        <v>0</v>
      </c>
      <c r="I56" s="140" t="n">
        <v>54012</v>
      </c>
      <c r="J56" s="116" t="e">
        <f aca="false">'Cost rates'!F13*Assumptions!C14</f>
        <v>#DIV/0!</v>
      </c>
      <c r="L56" s="116" t="e">
        <f aca="false">J56*12</f>
        <v>#DIV/0!</v>
      </c>
      <c r="M56" s="143"/>
      <c r="O56" s="134" t="n">
        <f aca="false">47692+22026+126</f>
        <v>69844</v>
      </c>
      <c r="P56" s="134" t="e">
        <f aca="false">+L56-O56</f>
        <v>#DIV/0!</v>
      </c>
      <c r="R56" s="134" t="n">
        <f aca="false">126+43435</f>
        <v>43561</v>
      </c>
    </row>
    <row r="57" customFormat="false" ht="12.75" hidden="false" customHeight="false" outlineLevel="0" collapsed="false">
      <c r="A57" s="100" t="s">
        <v>206</v>
      </c>
      <c r="G57" s="144" t="n">
        <f aca="false">SUM(G49:G56)</f>
        <v>25394</v>
      </c>
      <c r="H57" s="100" t="n">
        <f aca="false">SUM(H49:H56)</f>
        <v>43532.5714285714</v>
      </c>
      <c r="I57" s="101" t="n">
        <f aca="false">SUM(I49:I56)</f>
        <v>79140</v>
      </c>
      <c r="J57" s="100" t="e">
        <f aca="false">SUM(J49:J56)</f>
        <v>#DIV/0!</v>
      </c>
      <c r="L57" s="100" t="e">
        <f aca="false">SUM(L49:L56)</f>
        <v>#DIV/0!</v>
      </c>
      <c r="M57" s="102" t="n">
        <f aca="false">SUM(M49:M56)</f>
        <v>0</v>
      </c>
      <c r="O57" s="39" t="n">
        <f aca="false">SUM(O49:O56)</f>
        <v>340854</v>
      </c>
      <c r="P57" s="39" t="e">
        <f aca="false">SUM(P49:P56)</f>
        <v>#DIV/0!</v>
      </c>
      <c r="R57" s="39" t="n">
        <f aca="false">SUM(R49:R56)</f>
        <v>296291</v>
      </c>
    </row>
    <row r="58" customFormat="false" ht="12.75" hidden="false" customHeight="false" outlineLevel="0" collapsed="false">
      <c r="R58" s="39"/>
    </row>
    <row r="59" customFormat="false" ht="12.75" hidden="false" customHeight="false" outlineLevel="0" collapsed="false">
      <c r="A59" s="76" t="s">
        <v>207</v>
      </c>
      <c r="R59" s="39"/>
    </row>
    <row r="60" customFormat="false" ht="12.75" hidden="false" customHeight="false" outlineLevel="0" collapsed="false">
      <c r="B60" s="100" t="s">
        <v>208</v>
      </c>
      <c r="R60" s="39"/>
    </row>
    <row r="61" customFormat="false" ht="12.75" hidden="false" customHeight="false" outlineLevel="0" collapsed="false">
      <c r="B61" s="77" t="s">
        <v>209</v>
      </c>
      <c r="J61" s="100" t="e">
        <f aca="false">$C$14*'Cost rates'!F23</f>
        <v>#DIV/0!</v>
      </c>
      <c r="L61" s="100" t="e">
        <f aca="false">J61*12</f>
        <v>#DIV/0!</v>
      </c>
      <c r="R61" s="39"/>
    </row>
    <row r="62" customFormat="false" ht="12.75" hidden="false" customHeight="false" outlineLevel="0" collapsed="false">
      <c r="B62" s="77" t="s">
        <v>210</v>
      </c>
      <c r="J62" s="100" t="e">
        <f aca="false">$C$14*'Cost rates'!F24</f>
        <v>#DIV/0!</v>
      </c>
      <c r="L62" s="100" t="e">
        <f aca="false">J62*12</f>
        <v>#DIV/0!</v>
      </c>
      <c r="R62" s="39"/>
    </row>
    <row r="63" customFormat="false" ht="12.75" hidden="false" customHeight="false" outlineLevel="0" collapsed="false">
      <c r="B63" s="77" t="s">
        <v>211</v>
      </c>
      <c r="J63" s="100" t="e">
        <f aca="false">$C$14*'Cost rates'!F25</f>
        <v>#DIV/0!</v>
      </c>
      <c r="L63" s="100" t="e">
        <f aca="false">J63*12</f>
        <v>#DIV/0!</v>
      </c>
      <c r="R63" s="39"/>
    </row>
    <row r="64" customFormat="false" ht="12.75" hidden="false" customHeight="false" outlineLevel="0" collapsed="false">
      <c r="B64" s="77" t="s">
        <v>212</v>
      </c>
      <c r="J64" s="116" t="e">
        <f aca="false">$C$14*'Cost rates'!F26</f>
        <v>#DIV/0!</v>
      </c>
      <c r="L64" s="116" t="e">
        <f aca="false">J64*12</f>
        <v>#DIV/0!</v>
      </c>
      <c r="R64" s="39"/>
    </row>
    <row r="65" customFormat="false" ht="12.75" hidden="false" customHeight="false" outlineLevel="0" collapsed="false">
      <c r="B65" s="100" t="s">
        <v>213</v>
      </c>
      <c r="G65" s="101" t="n">
        <v>54484</v>
      </c>
      <c r="H65" s="129" t="n">
        <f aca="false">(G65/7)*12</f>
        <v>93401.1428571429</v>
      </c>
      <c r="I65" s="128" t="n">
        <v>20088</v>
      </c>
      <c r="J65" s="100" t="e">
        <f aca="false">SUM(J61:J64)</f>
        <v>#DIV/0!</v>
      </c>
      <c r="L65" s="100" t="e">
        <f aca="false">SUM(L61:L64)</f>
        <v>#DIV/0!</v>
      </c>
      <c r="R65" s="39"/>
    </row>
    <row r="66" customFormat="false" ht="12.75" hidden="false" customHeight="false" outlineLevel="0" collapsed="false">
      <c r="B66" s="77" t="s">
        <v>97</v>
      </c>
      <c r="G66" s="101" t="n">
        <v>6445</v>
      </c>
      <c r="H66" s="129" t="n">
        <f aca="false">(G66/7)*12</f>
        <v>11048.5714285714</v>
      </c>
      <c r="I66" s="128" t="n">
        <v>50004</v>
      </c>
      <c r="J66" s="100" t="e">
        <f aca="false">$C$14*'Cost rates'!F27</f>
        <v>#DIV/0!</v>
      </c>
      <c r="L66" s="100" t="e">
        <f aca="false">J66*12</f>
        <v>#DIV/0!</v>
      </c>
      <c r="R66" s="39"/>
    </row>
    <row r="67" customFormat="false" ht="12.75" hidden="false" customHeight="false" outlineLevel="0" collapsed="false">
      <c r="B67" s="77" t="s">
        <v>98</v>
      </c>
      <c r="G67" s="140" t="n">
        <v>0</v>
      </c>
      <c r="H67" s="143" t="n">
        <v>0</v>
      </c>
      <c r="I67" s="140" t="n">
        <v>0</v>
      </c>
      <c r="J67" s="116" t="e">
        <f aca="false">$C$14*'Cost rates'!F28</f>
        <v>#DIV/0!</v>
      </c>
      <c r="L67" s="116" t="e">
        <f aca="false">J67*12</f>
        <v>#DIV/0!</v>
      </c>
      <c r="M67" s="143"/>
      <c r="R67" s="39"/>
    </row>
    <row r="68" customFormat="false" ht="12.75" hidden="false" customHeight="false" outlineLevel="0" collapsed="false">
      <c r="A68" s="100" t="s">
        <v>214</v>
      </c>
      <c r="G68" s="144" t="n">
        <f aca="false">SUM(G65:G67)</f>
        <v>60929</v>
      </c>
      <c r="H68" s="100" t="n">
        <f aca="false">SUM(H65:H67)</f>
        <v>104449.714285714</v>
      </c>
      <c r="I68" s="101" t="n">
        <f aca="false">SUM(I65:I67)</f>
        <v>70092</v>
      </c>
      <c r="J68" s="100" t="e">
        <f aca="false">SUM(J65:J67)</f>
        <v>#DIV/0!</v>
      </c>
      <c r="L68" s="100" t="e">
        <f aca="false">SUM(L65:L67)</f>
        <v>#DIV/0!</v>
      </c>
      <c r="M68" s="102" t="n">
        <f aca="false">SUM(M65:M67)</f>
        <v>0</v>
      </c>
      <c r="R68" s="39"/>
    </row>
    <row r="69" customFormat="false" ht="12.75" hidden="false" customHeight="false" outlineLevel="0" collapsed="false">
      <c r="R69" s="39"/>
    </row>
    <row r="70" customFormat="false" ht="12.75" hidden="false" customHeight="false" outlineLevel="0" collapsed="false">
      <c r="A70" s="76" t="s">
        <v>215</v>
      </c>
      <c r="R70" s="39"/>
    </row>
    <row r="71" customFormat="false" ht="12.75" hidden="false" customHeight="false" outlineLevel="0" collapsed="false">
      <c r="B71" s="100" t="s">
        <v>216</v>
      </c>
      <c r="G71" s="101" t="n">
        <v>0</v>
      </c>
      <c r="H71" s="129" t="n">
        <f aca="false">(G71/7)*12</f>
        <v>0</v>
      </c>
      <c r="I71" s="128" t="n">
        <v>0</v>
      </c>
      <c r="J71" s="100" t="e">
        <f aca="false">$C$14*'Cost rates'!F32</f>
        <v>#DIV/0!</v>
      </c>
      <c r="L71" s="100" t="e">
        <f aca="false">J71*12</f>
        <v>#DIV/0!</v>
      </c>
      <c r="O71" s="39" t="n">
        <v>40415</v>
      </c>
      <c r="P71" s="39" t="e">
        <f aca="false">+L71-O71</f>
        <v>#DIV/0!</v>
      </c>
      <c r="R71" s="39" t="n">
        <v>0</v>
      </c>
    </row>
    <row r="72" customFormat="false" ht="12.75" hidden="false" customHeight="false" outlineLevel="0" collapsed="false">
      <c r="B72" s="100" t="s">
        <v>102</v>
      </c>
      <c r="G72" s="140" t="n">
        <v>0</v>
      </c>
      <c r="H72" s="145" t="n">
        <f aca="false">(G72/7)*12</f>
        <v>0</v>
      </c>
      <c r="I72" s="146" t="n">
        <v>0</v>
      </c>
      <c r="J72" s="116" t="e">
        <f aca="false">$C$14*'Cost rates'!F33</f>
        <v>#DIV/0!</v>
      </c>
      <c r="L72" s="116" t="e">
        <f aca="false">J72*12</f>
        <v>#DIV/0!</v>
      </c>
      <c r="M72" s="143"/>
      <c r="O72" s="134" t="n">
        <f aca="false">1539+2418</f>
        <v>3957</v>
      </c>
      <c r="P72" s="134" t="e">
        <f aca="false">+L72-O72</f>
        <v>#DIV/0!</v>
      </c>
      <c r="R72" s="134" t="n">
        <v>4832</v>
      </c>
    </row>
    <row r="73" customFormat="false" ht="12.75" hidden="false" customHeight="false" outlineLevel="0" collapsed="false">
      <c r="A73" s="100" t="s">
        <v>217</v>
      </c>
      <c r="G73" s="147" t="n">
        <f aca="false">SUM(G71:G72)</f>
        <v>0</v>
      </c>
      <c r="H73" s="148" t="n">
        <f aca="false">SUM(H71:H72)</f>
        <v>0</v>
      </c>
      <c r="I73" s="101" t="n">
        <f aca="false">SUM(I71:I72)</f>
        <v>0</v>
      </c>
      <c r="J73" s="100" t="e">
        <f aca="false">SUM(J71:J72)</f>
        <v>#DIV/0!</v>
      </c>
      <c r="L73" s="100" t="e">
        <f aca="false">SUM(L71:L72)</f>
        <v>#DIV/0!</v>
      </c>
      <c r="M73" s="148" t="n">
        <f aca="false">SUM(M71:M72)</f>
        <v>0</v>
      </c>
      <c r="O73" s="39" t="n">
        <f aca="false">SUM(O71:O72)</f>
        <v>44372</v>
      </c>
      <c r="P73" s="39" t="e">
        <f aca="false">SUM(P71:P72)</f>
        <v>#DIV/0!</v>
      </c>
      <c r="R73" s="39" t="n">
        <f aca="false">SUM(R71:R72)</f>
        <v>4832</v>
      </c>
    </row>
    <row r="74" customFormat="false" ht="12.75" hidden="false" customHeight="false" outlineLevel="0" collapsed="false">
      <c r="R74" s="39"/>
    </row>
    <row r="75" customFormat="false" ht="12.75" hidden="false" customHeight="false" outlineLevel="0" collapsed="false">
      <c r="A75" s="76" t="s">
        <v>104</v>
      </c>
      <c r="R75" s="39"/>
    </row>
    <row r="76" customFormat="false" ht="12.75" hidden="false" customHeight="false" outlineLevel="0" collapsed="false">
      <c r="B76" s="77" t="s">
        <v>105</v>
      </c>
      <c r="G76" s="101" t="n">
        <v>0</v>
      </c>
      <c r="H76" s="129" t="n">
        <f aca="false">(G76/7)*12</f>
        <v>0</v>
      </c>
      <c r="I76" s="128" t="n">
        <v>100000</v>
      </c>
      <c r="J76" s="100" t="e">
        <f aca="false">$C$14*'Cost rates'!F37</f>
        <v>#DIV/0!</v>
      </c>
      <c r="L76" s="100" t="e">
        <f aca="false">J76*12</f>
        <v>#DIV/0!</v>
      </c>
      <c r="O76" s="39" t="n">
        <f aca="false">-107758+250002</f>
        <v>142244</v>
      </c>
      <c r="P76" s="39" t="e">
        <f aca="false">+L76-O76</f>
        <v>#DIV/0!</v>
      </c>
      <c r="R76" s="39" t="n">
        <v>500000</v>
      </c>
    </row>
    <row r="77" customFormat="false" ht="12.75" hidden="false" customHeight="false" outlineLevel="0" collapsed="false">
      <c r="B77" s="77" t="s">
        <v>106</v>
      </c>
      <c r="G77" s="101" t="n">
        <v>0</v>
      </c>
      <c r="H77" s="129" t="n">
        <f aca="false">(G77/7)*12</f>
        <v>0</v>
      </c>
      <c r="I77" s="128" t="n">
        <v>0</v>
      </c>
      <c r="J77" s="100" t="e">
        <f aca="false">$C$14*'Cost rates'!F38</f>
        <v>#DIV/0!</v>
      </c>
      <c r="K77" s="39"/>
      <c r="L77" s="100" t="e">
        <f aca="false">J77*12</f>
        <v>#DIV/0!</v>
      </c>
      <c r="O77" s="39" t="n">
        <f aca="false">8184+4218</f>
        <v>12402</v>
      </c>
      <c r="P77" s="39" t="e">
        <f aca="false">+L77-O77</f>
        <v>#DIV/0!</v>
      </c>
      <c r="R77" s="39" t="n">
        <v>7818</v>
      </c>
    </row>
    <row r="78" customFormat="false" ht="12.75" hidden="false" customHeight="false" outlineLevel="0" collapsed="false">
      <c r="B78" s="77" t="s">
        <v>107</v>
      </c>
      <c r="G78" s="101" t="n">
        <v>0</v>
      </c>
      <c r="H78" s="129" t="n">
        <f aca="false">(G78/7)*12</f>
        <v>0</v>
      </c>
      <c r="I78" s="128" t="n">
        <v>2000</v>
      </c>
      <c r="J78" s="100" t="e">
        <f aca="false">$C$14*'Cost rates'!F39</f>
        <v>#DIV/0!</v>
      </c>
      <c r="K78" s="39"/>
      <c r="L78" s="100" t="e">
        <f aca="false">J78*12</f>
        <v>#DIV/0!</v>
      </c>
      <c r="R78" s="39"/>
    </row>
    <row r="79" customFormat="false" ht="12.75" hidden="false" customHeight="false" outlineLevel="0" collapsed="false">
      <c r="B79" s="77" t="s">
        <v>108</v>
      </c>
      <c r="G79" s="101" t="n">
        <v>0</v>
      </c>
      <c r="H79" s="129" t="n">
        <f aca="false">(G79/7)*12</f>
        <v>0</v>
      </c>
      <c r="I79" s="128" t="n">
        <v>0</v>
      </c>
      <c r="J79" s="100" t="e">
        <f aca="false">$C$14*'Cost rates'!F40</f>
        <v>#DIV/0!</v>
      </c>
      <c r="K79" s="39"/>
      <c r="L79" s="100" t="e">
        <f aca="false">J79*12</f>
        <v>#DIV/0!</v>
      </c>
      <c r="R79" s="39"/>
    </row>
    <row r="80" customFormat="false" ht="12.75" hidden="false" customHeight="false" outlineLevel="0" collapsed="false">
      <c r="B80" s="77" t="s">
        <v>109</v>
      </c>
      <c r="G80" s="101" t="n">
        <v>0</v>
      </c>
      <c r="H80" s="129" t="n">
        <f aca="false">(G80/7)*12</f>
        <v>0</v>
      </c>
      <c r="I80" s="128" t="n">
        <v>0</v>
      </c>
      <c r="J80" s="100" t="e">
        <f aca="false">$C$14*'Cost rates'!F41</f>
        <v>#DIV/0!</v>
      </c>
      <c r="K80" s="39"/>
      <c r="L80" s="100" t="e">
        <f aca="false">J80*12</f>
        <v>#DIV/0!</v>
      </c>
      <c r="R80" s="39"/>
    </row>
    <row r="81" customFormat="false" ht="12.75" hidden="false" customHeight="false" outlineLevel="0" collapsed="false">
      <c r="B81" s="77" t="s">
        <v>110</v>
      </c>
      <c r="G81" s="101" t="n">
        <v>0</v>
      </c>
      <c r="H81" s="129" t="n">
        <f aca="false">(G81/7)*12</f>
        <v>0</v>
      </c>
      <c r="I81" s="128" t="n">
        <v>0</v>
      </c>
      <c r="J81" s="100" t="e">
        <f aca="false">$C$14*'Cost rates'!F42</f>
        <v>#DIV/0!</v>
      </c>
      <c r="K81" s="39"/>
      <c r="L81" s="100" t="e">
        <f aca="false">J81*12</f>
        <v>#DIV/0!</v>
      </c>
      <c r="R81" s="39"/>
    </row>
    <row r="82" customFormat="false" ht="12.75" hidden="false" customHeight="false" outlineLevel="0" collapsed="false">
      <c r="B82" s="77" t="s">
        <v>111</v>
      </c>
      <c r="G82" s="101" t="n">
        <v>0</v>
      </c>
      <c r="H82" s="129" t="n">
        <f aca="false">(G82/7)*12</f>
        <v>0</v>
      </c>
      <c r="I82" s="128" t="n">
        <v>0</v>
      </c>
      <c r="J82" s="100" t="e">
        <f aca="false">$C$14*'Cost rates'!F43</f>
        <v>#DIV/0!</v>
      </c>
      <c r="K82" s="39"/>
      <c r="L82" s="100" t="e">
        <f aca="false">J82*12</f>
        <v>#DIV/0!</v>
      </c>
      <c r="R82" s="39"/>
    </row>
    <row r="83" customFormat="false" ht="12.75" hidden="false" customHeight="false" outlineLevel="0" collapsed="false">
      <c r="B83" s="77" t="s">
        <v>112</v>
      </c>
      <c r="G83" s="101" t="n">
        <v>0</v>
      </c>
      <c r="H83" s="129" t="n">
        <f aca="false">(G83/7)*12</f>
        <v>0</v>
      </c>
      <c r="I83" s="128" t="n">
        <v>0</v>
      </c>
      <c r="J83" s="100" t="e">
        <f aca="false">$C$14*'Cost rates'!F44</f>
        <v>#DIV/0!</v>
      </c>
      <c r="K83" s="39"/>
      <c r="L83" s="100" t="e">
        <f aca="false">J83*12</f>
        <v>#DIV/0!</v>
      </c>
      <c r="R83" s="39"/>
    </row>
    <row r="84" customFormat="false" ht="12.75" hidden="false" customHeight="false" outlineLevel="0" collapsed="false">
      <c r="B84" s="77" t="s">
        <v>113</v>
      </c>
      <c r="G84" s="140" t="n">
        <v>0</v>
      </c>
      <c r="H84" s="145" t="n">
        <f aca="false">(G84/7)*12</f>
        <v>0</v>
      </c>
      <c r="I84" s="146" t="n">
        <v>0</v>
      </c>
      <c r="J84" s="116" t="e">
        <f aca="false">$C$14*'Cost rates'!F45</f>
        <v>#DIV/0!</v>
      </c>
      <c r="K84" s="39"/>
      <c r="L84" s="116" t="e">
        <f aca="false">J84*12</f>
        <v>#DIV/0!</v>
      </c>
      <c r="M84" s="143"/>
      <c r="R84" s="39"/>
    </row>
    <row r="85" customFormat="false" ht="12.75" hidden="false" customHeight="false" outlineLevel="0" collapsed="false">
      <c r="A85" s="100" t="s">
        <v>114</v>
      </c>
      <c r="G85" s="147" t="n">
        <f aca="false">SUM(G76:G84)</f>
        <v>0</v>
      </c>
      <c r="H85" s="148" t="n">
        <f aca="false">SUM(H76:H84)</f>
        <v>0</v>
      </c>
      <c r="I85" s="101" t="n">
        <f aca="false">SUM(I76:I84)</f>
        <v>102000</v>
      </c>
      <c r="J85" s="100" t="e">
        <f aca="false">SUM(J76:J84)</f>
        <v>#DIV/0!</v>
      </c>
      <c r="L85" s="100" t="e">
        <f aca="false">SUM(L76:L84)</f>
        <v>#DIV/0!</v>
      </c>
      <c r="M85" s="148" t="n">
        <f aca="false">SUM(M76:M84)</f>
        <v>0</v>
      </c>
      <c r="O85" s="39" t="n">
        <f aca="false">SUM(O76:O84)</f>
        <v>154646</v>
      </c>
      <c r="P85" s="39" t="e">
        <f aca="false">SUM(P76:P84)</f>
        <v>#DIV/0!</v>
      </c>
      <c r="R85" s="39" t="n">
        <f aca="false">SUM(R76:R84)</f>
        <v>507818</v>
      </c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76" t="s">
        <v>218</v>
      </c>
      <c r="R87" s="39"/>
    </row>
    <row r="88" customFormat="false" ht="12.75" hidden="false" customHeight="false" outlineLevel="0" collapsed="false">
      <c r="B88" s="77" t="s">
        <v>116</v>
      </c>
      <c r="G88" s="101" t="n">
        <v>48</v>
      </c>
      <c r="H88" s="129" t="n">
        <f aca="false">(G88/7)*12</f>
        <v>82.2857142857143</v>
      </c>
      <c r="I88" s="128" t="n">
        <v>0</v>
      </c>
      <c r="J88" s="100" t="e">
        <f aca="false">$C$25*'Cost rates'!H49</f>
        <v>#DIV/0!</v>
      </c>
      <c r="L88" s="100" t="e">
        <f aca="false">J88*12</f>
        <v>#DIV/0!</v>
      </c>
      <c r="O88" s="39" t="n">
        <f aca="false">425+22422</f>
        <v>22847</v>
      </c>
      <c r="P88" s="39" t="e">
        <f aca="false">+L88-O88</f>
        <v>#DIV/0!</v>
      </c>
      <c r="R88" s="39" t="n">
        <v>44846</v>
      </c>
    </row>
    <row r="89" customFormat="false" ht="12.75" hidden="false" customHeight="false" outlineLevel="0" collapsed="false">
      <c r="B89" s="77" t="s">
        <v>117</v>
      </c>
      <c r="G89" s="101" t="n">
        <v>0</v>
      </c>
      <c r="H89" s="129" t="n">
        <f aca="false">(G89/7)*12</f>
        <v>0</v>
      </c>
      <c r="I89" s="128" t="n">
        <v>0</v>
      </c>
      <c r="J89" s="100" t="e">
        <f aca="false">$C$25*'Cost rates'!H50</f>
        <v>#DIV/0!</v>
      </c>
      <c r="L89" s="100" t="e">
        <f aca="false">J89*12</f>
        <v>#DIV/0!</v>
      </c>
      <c r="O89" s="39" t="n">
        <f aca="false">5333+5778</f>
        <v>11111</v>
      </c>
      <c r="P89" s="39" t="e">
        <f aca="false">+L89-O89</f>
        <v>#DIV/0!</v>
      </c>
      <c r="R89" s="39" t="n">
        <v>11250</v>
      </c>
    </row>
    <row r="90" customFormat="false" ht="12.75" hidden="false" customHeight="false" outlineLevel="0" collapsed="false">
      <c r="B90" s="77" t="s">
        <v>118</v>
      </c>
      <c r="G90" s="140" t="n">
        <v>2165</v>
      </c>
      <c r="H90" s="145" t="n">
        <f aca="false">(G90/7)*12</f>
        <v>3711.42857142857</v>
      </c>
      <c r="I90" s="146" t="n">
        <v>9000</v>
      </c>
      <c r="J90" s="116" t="e">
        <f aca="false">$C$25*'Cost rates'!H51</f>
        <v>#DIV/0!</v>
      </c>
      <c r="L90" s="116" t="e">
        <f aca="false">J90*12</f>
        <v>#DIV/0!</v>
      </c>
      <c r="M90" s="143"/>
      <c r="O90" s="134" t="n">
        <v>1428</v>
      </c>
      <c r="P90" s="134" t="e">
        <f aca="false">+L90-O90</f>
        <v>#DIV/0!</v>
      </c>
      <c r="R90" s="134" t="n">
        <v>2858</v>
      </c>
    </row>
    <row r="91" customFormat="false" ht="12.75" hidden="false" customHeight="false" outlineLevel="0" collapsed="false">
      <c r="A91" s="100" t="s">
        <v>219</v>
      </c>
      <c r="G91" s="144" t="n">
        <f aca="false">SUM(G88:G90)</f>
        <v>2213</v>
      </c>
      <c r="H91" s="102" t="n">
        <f aca="false">SUM(H88:H90)</f>
        <v>3793.71428571429</v>
      </c>
      <c r="I91" s="101" t="n">
        <f aca="false">SUM(I88:I90)</f>
        <v>9000</v>
      </c>
      <c r="J91" s="100" t="e">
        <f aca="false">SUM(J88:J90)</f>
        <v>#DIV/0!</v>
      </c>
      <c r="L91" s="100" t="e">
        <f aca="false">SUM(L88:L90)</f>
        <v>#DIV/0!</v>
      </c>
      <c r="M91" s="102" t="n">
        <f aca="false">SUM(M88:M90)</f>
        <v>0</v>
      </c>
      <c r="O91" s="39" t="n">
        <f aca="false">SUM(O88:O90)</f>
        <v>35386</v>
      </c>
      <c r="P91" s="39" t="e">
        <f aca="false">SUM(P88:P90)</f>
        <v>#DIV/0!</v>
      </c>
      <c r="R91" s="39" t="n">
        <f aca="false">SUM(R88:R90)</f>
        <v>58954</v>
      </c>
    </row>
    <row r="92" customFormat="false" ht="12.75" hidden="false" customHeight="false" outlineLevel="0" collapsed="false">
      <c r="R92" s="39"/>
    </row>
    <row r="93" customFormat="false" ht="12.75" hidden="false" customHeight="false" outlineLevel="0" collapsed="false">
      <c r="A93" s="76" t="s">
        <v>220</v>
      </c>
      <c r="R93" s="39"/>
    </row>
    <row r="94" customFormat="false" ht="12.75" hidden="false" customHeight="false" outlineLevel="0" collapsed="false">
      <c r="B94" s="100" t="s">
        <v>121</v>
      </c>
      <c r="G94" s="140" t="n">
        <v>0</v>
      </c>
      <c r="H94" s="145" t="n">
        <f aca="false">(G94/7)*12</f>
        <v>0</v>
      </c>
      <c r="I94" s="146" t="n">
        <v>0</v>
      </c>
      <c r="J94" s="116" t="e">
        <f aca="false">$C$14*'Cost rates'!F55</f>
        <v>#DIV/0!</v>
      </c>
      <c r="L94" s="116" t="e">
        <f aca="false">J94*12</f>
        <v>#DIV/0!</v>
      </c>
      <c r="M94" s="143"/>
      <c r="O94" s="39" t="n">
        <f aca="false">5492+4752</f>
        <v>10244</v>
      </c>
      <c r="P94" s="39" t="e">
        <f aca="false">+L94-O94</f>
        <v>#DIV/0!</v>
      </c>
      <c r="R94" s="39" t="n">
        <v>9500</v>
      </c>
    </row>
    <row r="95" customFormat="false" ht="12.75" hidden="false" customHeight="false" outlineLevel="0" collapsed="false">
      <c r="A95" s="100" t="s">
        <v>221</v>
      </c>
      <c r="G95" s="147" t="n">
        <f aca="false">SUM(G94)</f>
        <v>0</v>
      </c>
      <c r="H95" s="148" t="n">
        <f aca="false">SUM(H94)</f>
        <v>0</v>
      </c>
      <c r="I95" s="101" t="n">
        <f aca="false">SUM(I94)</f>
        <v>0</v>
      </c>
      <c r="J95" s="100" t="e">
        <f aca="false">SUM(J94)</f>
        <v>#DIV/0!</v>
      </c>
      <c r="L95" s="100" t="e">
        <f aca="false">SUM(L94)</f>
        <v>#DIV/0!</v>
      </c>
      <c r="M95" s="148" t="n">
        <f aca="false">SUM(M94)</f>
        <v>0</v>
      </c>
      <c r="O95" s="39" t="n">
        <f aca="false">SUM(O94)</f>
        <v>10244</v>
      </c>
      <c r="P95" s="39" t="e">
        <f aca="false">SUM(P94)</f>
        <v>#DIV/0!</v>
      </c>
      <c r="R95" s="39" t="n">
        <f aca="false">SUM(R94)</f>
        <v>9500</v>
      </c>
    </row>
    <row r="96" customFormat="false" ht="12.75" hidden="false" customHeight="false" outlineLevel="0" collapsed="false">
      <c r="R96" s="39"/>
    </row>
    <row r="97" customFormat="false" ht="12.75" hidden="false" customHeight="false" outlineLevel="0" collapsed="false">
      <c r="A97" s="76" t="s">
        <v>222</v>
      </c>
      <c r="R97" s="39"/>
    </row>
    <row r="98" customFormat="false" ht="12.75" hidden="false" customHeight="false" outlineLevel="0" collapsed="false">
      <c r="B98" s="100" t="s">
        <v>223</v>
      </c>
      <c r="G98" s="140" t="n">
        <v>500</v>
      </c>
      <c r="H98" s="143" t="n">
        <v>500</v>
      </c>
      <c r="I98" s="140" t="n">
        <v>0</v>
      </c>
      <c r="J98" s="141" t="n">
        <v>0</v>
      </c>
      <c r="L98" s="141" t="n">
        <v>0</v>
      </c>
      <c r="M98" s="149"/>
      <c r="O98" s="134" t="n">
        <v>17614</v>
      </c>
      <c r="P98" s="134" t="n">
        <f aca="false">+L98-O98</f>
        <v>-17614</v>
      </c>
      <c r="Q98" s="120"/>
      <c r="R98" s="134" t="n">
        <v>0</v>
      </c>
      <c r="U98" s="100" t="s">
        <v>224</v>
      </c>
    </row>
    <row r="99" customFormat="false" ht="12.75" hidden="false" customHeight="false" outlineLevel="0" collapsed="false">
      <c r="A99" s="100" t="s">
        <v>225</v>
      </c>
      <c r="G99" s="144" t="n">
        <f aca="false">SUM(G98)</f>
        <v>500</v>
      </c>
      <c r="H99" s="100" t="n">
        <f aca="false">SUM(H98)</f>
        <v>500</v>
      </c>
      <c r="I99" s="101" t="n">
        <f aca="false">SUM(I98)</f>
        <v>0</v>
      </c>
      <c r="J99" s="100" t="n">
        <f aca="false">SUM(J98)</f>
        <v>0</v>
      </c>
      <c r="L99" s="100" t="n">
        <f aca="false">SUM(L98)</f>
        <v>0</v>
      </c>
      <c r="M99" s="102" t="n">
        <f aca="false">SUM(M98)</f>
        <v>0</v>
      </c>
      <c r="O99" s="39" t="n">
        <f aca="false">SUM(O98)</f>
        <v>17614</v>
      </c>
      <c r="P99" s="39" t="n">
        <f aca="false">SUM(P98)</f>
        <v>-17614</v>
      </c>
      <c r="R99" s="39" t="n">
        <f aca="false">SUM(R98)</f>
        <v>0</v>
      </c>
    </row>
    <row r="100" customFormat="false" ht="12.75" hidden="false" customHeight="false" outlineLevel="0" collapsed="false">
      <c r="R100" s="39"/>
    </row>
    <row r="101" customFormat="false" ht="12.75" hidden="false" customHeight="false" outlineLevel="0" collapsed="false">
      <c r="A101" s="76" t="s">
        <v>226</v>
      </c>
      <c r="R101" s="39"/>
    </row>
    <row r="102" customFormat="false" ht="12.75" hidden="false" customHeight="false" outlineLevel="0" collapsed="false">
      <c r="A102" s="76"/>
      <c r="B102" s="100" t="s">
        <v>227</v>
      </c>
      <c r="G102" s="101" t="n">
        <v>0</v>
      </c>
      <c r="H102" s="129" t="n">
        <f aca="false">(G102/7)*12</f>
        <v>0</v>
      </c>
      <c r="I102" s="128" t="n">
        <v>0</v>
      </c>
      <c r="J102" s="100" t="n">
        <f aca="false">+'Cost rates'!D81*1.05/7</f>
        <v>0</v>
      </c>
      <c r="L102" s="100" t="n">
        <f aca="false">+J102*12</f>
        <v>0</v>
      </c>
      <c r="O102" s="39" t="n">
        <v>0</v>
      </c>
      <c r="P102" s="39" t="n">
        <f aca="false">+L102-O102</f>
        <v>0</v>
      </c>
      <c r="R102" s="39" t="n">
        <v>0</v>
      </c>
    </row>
    <row r="103" customFormat="false" ht="12.75" hidden="false" customHeight="false" outlineLevel="0" collapsed="false">
      <c r="A103" s="76"/>
      <c r="B103" s="100" t="s">
        <v>228</v>
      </c>
      <c r="G103" s="140" t="n">
        <v>0</v>
      </c>
      <c r="H103" s="145" t="n">
        <f aca="false">(G103/7)*12</f>
        <v>0</v>
      </c>
      <c r="I103" s="146" t="n">
        <v>0</v>
      </c>
      <c r="J103" s="116" t="n">
        <f aca="false">+'Cost rates'!D82*1.05/7</f>
        <v>0</v>
      </c>
      <c r="L103" s="116" t="n">
        <f aca="false">+J103*12</f>
        <v>0</v>
      </c>
      <c r="M103" s="143"/>
      <c r="O103" s="134" t="n">
        <f aca="false">244+1968</f>
        <v>2212</v>
      </c>
      <c r="P103" s="134" t="n">
        <f aca="false">+L103-O103</f>
        <v>-2212</v>
      </c>
      <c r="R103" s="134" t="n">
        <v>3941</v>
      </c>
    </row>
    <row r="104" customFormat="false" ht="12.75" hidden="false" customHeight="false" outlineLevel="0" collapsed="false">
      <c r="A104" s="100" t="s">
        <v>229</v>
      </c>
      <c r="G104" s="147" t="n">
        <f aca="false">SUM(G102:G103)</f>
        <v>0</v>
      </c>
      <c r="H104" s="148" t="n">
        <f aca="false">SUM(H102:H103)</f>
        <v>0</v>
      </c>
      <c r="I104" s="101" t="n">
        <f aca="false">SUM(I102:I103)</f>
        <v>0</v>
      </c>
      <c r="J104" s="100" t="n">
        <f aca="false">SUM(J102:J103)</f>
        <v>0</v>
      </c>
      <c r="L104" s="100" t="n">
        <f aca="false">SUM(L102:L103)</f>
        <v>0</v>
      </c>
      <c r="M104" s="148" t="n">
        <f aca="false">SUM(M102:M103)</f>
        <v>0</v>
      </c>
      <c r="O104" s="39" t="n">
        <f aca="false">SUM(O102:O103)</f>
        <v>2212</v>
      </c>
      <c r="P104" s="39" t="n">
        <f aca="false">SUM(P102:P103)</f>
        <v>-2212</v>
      </c>
      <c r="R104" s="39" t="n">
        <f aca="false">SUM(R102:R103)</f>
        <v>3941</v>
      </c>
    </row>
    <row r="105" customFormat="false" ht="12.75" hidden="false" customHeight="false" outlineLevel="0" collapsed="false">
      <c r="A105" s="76"/>
      <c r="R105" s="39"/>
    </row>
    <row r="106" customFormat="false" ht="12.75" hidden="false" customHeight="false" outlineLevel="0" collapsed="false">
      <c r="A106" s="76" t="s">
        <v>230</v>
      </c>
      <c r="K106" s="150"/>
      <c r="L106" s="87"/>
      <c r="N106" s="150"/>
      <c r="O106" s="151" t="n">
        <f aca="false">18954+8652</f>
        <v>27606</v>
      </c>
      <c r="P106" s="151" t="n">
        <f aca="false">+L106-O106</f>
        <v>-27606</v>
      </c>
      <c r="R106" s="151" t="n">
        <v>15249</v>
      </c>
    </row>
    <row r="107" customFormat="false" ht="12.75" hidden="false" customHeight="false" outlineLevel="0" collapsed="false">
      <c r="A107" s="76"/>
      <c r="B107" s="100" t="s">
        <v>231</v>
      </c>
      <c r="G107" s="140" t="n">
        <v>8737</v>
      </c>
      <c r="H107" s="145" t="n">
        <f aca="false">(G107/7)*12</f>
        <v>14977.7142857143</v>
      </c>
      <c r="I107" s="146" t="n">
        <v>17580</v>
      </c>
      <c r="J107" s="152" t="e">
        <f aca="false">'Cost rates'!H59*Assumptions!C25</f>
        <v>#DIV/0!</v>
      </c>
      <c r="K107" s="150"/>
      <c r="L107" s="153" t="e">
        <f aca="false">+J107*12</f>
        <v>#DIV/0!</v>
      </c>
      <c r="M107" s="143"/>
      <c r="N107" s="150"/>
      <c r="O107" s="151"/>
      <c r="P107" s="151"/>
      <c r="R107" s="151"/>
    </row>
    <row r="108" customFormat="false" ht="12.75" hidden="false" customHeight="false" outlineLevel="0" collapsed="false">
      <c r="A108" s="100" t="s">
        <v>232</v>
      </c>
      <c r="G108" s="144" t="n">
        <f aca="false">SUM(G107)</f>
        <v>8737</v>
      </c>
      <c r="H108" s="102" t="n">
        <f aca="false">SUM(H107)</f>
        <v>14977.7142857143</v>
      </c>
      <c r="I108" s="101" t="n">
        <f aca="false">SUM(I107)</f>
        <v>17580</v>
      </c>
      <c r="J108" s="100" t="e">
        <f aca="false">SUM(J107)</f>
        <v>#DIV/0!</v>
      </c>
      <c r="L108" s="100" t="e">
        <f aca="false">SUM(L107)</f>
        <v>#DIV/0!</v>
      </c>
      <c r="M108" s="102" t="n">
        <f aca="false">SUM(M107)</f>
        <v>0</v>
      </c>
      <c r="N108" s="150"/>
      <c r="O108" s="151"/>
      <c r="P108" s="151"/>
      <c r="R108" s="151"/>
    </row>
    <row r="109" customFormat="false" ht="12.75" hidden="false" customHeight="false" outlineLevel="0" collapsed="false">
      <c r="J109" s="150"/>
      <c r="K109" s="150"/>
      <c r="L109" s="150"/>
      <c r="N109" s="150"/>
      <c r="O109" s="154"/>
      <c r="P109" s="154"/>
      <c r="R109" s="154"/>
    </row>
    <row r="110" customFormat="false" ht="12.75" hidden="false" customHeight="false" outlineLevel="0" collapsed="false">
      <c r="A110" s="76" t="s">
        <v>121</v>
      </c>
      <c r="G110" s="101" t="n">
        <v>0</v>
      </c>
      <c r="H110" s="102" t="n">
        <v>0</v>
      </c>
      <c r="I110" s="101" t="n">
        <v>0</v>
      </c>
      <c r="J110" s="150"/>
      <c r="K110" s="150"/>
      <c r="L110" s="150"/>
      <c r="M110" s="102" t="n">
        <v>0</v>
      </c>
      <c r="N110" s="150"/>
      <c r="O110" s="154"/>
      <c r="P110" s="154"/>
      <c r="R110" s="154"/>
    </row>
    <row r="111" customFormat="false" ht="12.75" hidden="false" customHeight="false" outlineLevel="0" collapsed="false">
      <c r="A111" s="76"/>
      <c r="J111" s="150"/>
      <c r="K111" s="150"/>
      <c r="L111" s="150"/>
      <c r="N111" s="150"/>
      <c r="O111" s="154"/>
      <c r="P111" s="154"/>
      <c r="R111" s="154"/>
    </row>
    <row r="112" customFormat="false" ht="12.75" hidden="false" customHeight="false" outlineLevel="0" collapsed="false">
      <c r="A112" s="76" t="s">
        <v>127</v>
      </c>
      <c r="G112" s="101" t="n">
        <v>0</v>
      </c>
      <c r="H112" s="129" t="n">
        <f aca="false">(G112/7)*12</f>
        <v>0</v>
      </c>
      <c r="I112" s="128" t="n">
        <v>0</v>
      </c>
      <c r="J112" s="100" t="e">
        <f aca="false">$C$25*'Cost rates'!H63</f>
        <v>#DIV/0!</v>
      </c>
      <c r="K112" s="150"/>
      <c r="L112" s="100" t="e">
        <f aca="false">J112*12</f>
        <v>#DIV/0!</v>
      </c>
      <c r="N112" s="150"/>
      <c r="O112" s="151" t="n">
        <v>0</v>
      </c>
      <c r="P112" s="151" t="e">
        <f aca="false">+L112-O112</f>
        <v>#DIV/0!</v>
      </c>
      <c r="R112" s="151" t="n">
        <v>0</v>
      </c>
    </row>
    <row r="113" customFormat="false" ht="12.75" hidden="false" customHeight="false" outlineLevel="0" collapsed="false">
      <c r="J113" s="150"/>
      <c r="K113" s="150"/>
      <c r="L113" s="150"/>
      <c r="N113" s="150"/>
      <c r="O113" s="154"/>
      <c r="P113" s="154"/>
      <c r="R113" s="154"/>
    </row>
    <row r="114" customFormat="false" ht="12.75" hidden="false" customHeight="false" outlineLevel="0" collapsed="false">
      <c r="A114" s="76" t="s">
        <v>233</v>
      </c>
      <c r="G114" s="101" t="n">
        <v>11897</v>
      </c>
      <c r="H114" s="129" t="n">
        <f aca="false">(G114/7)*12</f>
        <v>20394.8571428571</v>
      </c>
      <c r="I114" s="128" t="n">
        <v>86000</v>
      </c>
      <c r="J114" s="100" t="e">
        <f aca="false">$C$25*'Cost rates'!H67</f>
        <v>#DIV/0!</v>
      </c>
      <c r="K114" s="150"/>
      <c r="L114" s="100" t="e">
        <f aca="false">J114*12</f>
        <v>#DIV/0!</v>
      </c>
      <c r="N114" s="150"/>
      <c r="O114" s="154" t="n">
        <f aca="false">71114+125628</f>
        <v>196742</v>
      </c>
      <c r="P114" s="151" t="e">
        <f aca="false">+L114-O114</f>
        <v>#DIV/0!</v>
      </c>
      <c r="R114" s="154" t="n">
        <v>249410</v>
      </c>
    </row>
    <row r="115" customFormat="false" ht="12.75" hidden="false" customHeight="false" outlineLevel="0" collapsed="false">
      <c r="B115" s="100" t="s">
        <v>234</v>
      </c>
      <c r="K115" s="150"/>
      <c r="L115" s="150"/>
      <c r="N115" s="150"/>
      <c r="O115" s="154"/>
      <c r="P115" s="154"/>
      <c r="R115" s="154"/>
    </row>
    <row r="116" customFormat="false" ht="12.75" hidden="false" customHeight="false" outlineLevel="0" collapsed="false">
      <c r="A116" s="76" t="s">
        <v>235</v>
      </c>
      <c r="G116" s="101" t="n">
        <v>16887</v>
      </c>
      <c r="H116" s="129" t="n">
        <f aca="false">(G116/7)*12</f>
        <v>28949.1428571429</v>
      </c>
      <c r="I116" s="128" t="n">
        <v>59472</v>
      </c>
      <c r="J116" s="100" t="e">
        <f aca="false">$C$25*'Cost rates'!H71</f>
        <v>#DIV/0!</v>
      </c>
      <c r="K116" s="150"/>
      <c r="L116" s="100" t="e">
        <f aca="false">J116*12</f>
        <v>#DIV/0!</v>
      </c>
      <c r="N116" s="150"/>
      <c r="O116" s="154" t="n">
        <f aca="false">126342+208338</f>
        <v>334680</v>
      </c>
      <c r="P116" s="151" t="e">
        <f aca="false">+L116-O116</f>
        <v>#DIV/0!</v>
      </c>
      <c r="R116" s="154" t="n">
        <v>408678</v>
      </c>
    </row>
    <row r="117" customFormat="false" ht="12.75" hidden="false" customHeight="false" outlineLevel="0" collapsed="false">
      <c r="A117" s="76"/>
      <c r="B117" s="100" t="s">
        <v>236</v>
      </c>
      <c r="K117" s="150"/>
      <c r="L117" s="150"/>
      <c r="N117" s="150"/>
      <c r="O117" s="154"/>
      <c r="P117" s="154"/>
      <c r="R117" s="154"/>
    </row>
    <row r="118" customFormat="false" ht="12.75" hidden="false" customHeight="false" outlineLevel="0" collapsed="false">
      <c r="B118" s="100" t="s">
        <v>237</v>
      </c>
      <c r="K118" s="150"/>
      <c r="L118" s="150"/>
      <c r="N118" s="150"/>
      <c r="O118" s="154"/>
      <c r="P118" s="154"/>
      <c r="R118" s="154"/>
    </row>
    <row r="119" customFormat="false" ht="12.75" hidden="false" customHeight="false" outlineLevel="0" collapsed="false">
      <c r="A119" s="76" t="s">
        <v>137</v>
      </c>
      <c r="J119" s="150"/>
      <c r="K119" s="150"/>
      <c r="L119" s="150"/>
      <c r="N119" s="150"/>
      <c r="O119" s="154" t="n">
        <f aca="false">25011+78348</f>
        <v>103359</v>
      </c>
      <c r="P119" s="151" t="n">
        <f aca="false">+L119-O119</f>
        <v>-103359</v>
      </c>
      <c r="R119" s="154" t="n">
        <v>140348</v>
      </c>
    </row>
    <row r="120" customFormat="false" ht="12.75" hidden="false" customHeight="false" outlineLevel="0" collapsed="false">
      <c r="A120" s="76"/>
      <c r="B120" s="100" t="s">
        <v>238</v>
      </c>
      <c r="G120" s="101" t="n">
        <f aca="false">20854+6921</f>
        <v>27775</v>
      </c>
      <c r="H120" s="129" t="n">
        <f aca="false">(G120/7)*12</f>
        <v>47614.2857142857</v>
      </c>
      <c r="I120" s="128" t="n">
        <v>42876</v>
      </c>
      <c r="J120" s="155" t="n">
        <v>0</v>
      </c>
      <c r="K120" s="156"/>
      <c r="L120" s="155" t="n">
        <f aca="false">+J120*12</f>
        <v>0</v>
      </c>
      <c r="M120" s="137" t="n">
        <f aca="false">((12000*12)*2)+(7800*12)</f>
        <v>381600</v>
      </c>
      <c r="N120" s="156"/>
      <c r="O120" s="154"/>
      <c r="P120" s="154"/>
      <c r="R120" s="154"/>
      <c r="U120" s="100" t="s">
        <v>239</v>
      </c>
    </row>
    <row r="121" customFormat="false" ht="12.75" hidden="false" customHeight="false" outlineLevel="0" collapsed="false">
      <c r="A121" s="76"/>
      <c r="B121" s="100" t="s">
        <v>136</v>
      </c>
      <c r="G121" s="101" t="n">
        <v>0</v>
      </c>
      <c r="H121" s="129" t="n">
        <f aca="false">(G121/7)*12</f>
        <v>0</v>
      </c>
      <c r="I121" s="128" t="n">
        <v>0</v>
      </c>
      <c r="J121" s="156" t="e">
        <f aca="false">+C14*'Cost rates'!F75</f>
        <v>#DIV/0!</v>
      </c>
      <c r="K121" s="156"/>
      <c r="L121" s="156" t="e">
        <f aca="false">+J121*12</f>
        <v>#DIV/0!</v>
      </c>
      <c r="N121" s="156"/>
      <c r="O121" s="154"/>
      <c r="P121" s="154"/>
      <c r="R121" s="154"/>
    </row>
    <row r="122" customFormat="false" ht="12.75" hidden="false" customHeight="false" outlineLevel="0" collapsed="false">
      <c r="A122" s="76"/>
      <c r="B122" s="100" t="s">
        <v>137</v>
      </c>
      <c r="G122" s="101" t="n">
        <v>1065</v>
      </c>
      <c r="H122" s="129" t="n">
        <f aca="false">(G122/7)*12</f>
        <v>1825.71428571429</v>
      </c>
      <c r="I122" s="128" t="n">
        <v>0</v>
      </c>
      <c r="J122" s="156" t="e">
        <f aca="false">+C25*'Cost rates'!H76</f>
        <v>#DIV/0!</v>
      </c>
      <c r="K122" s="156"/>
      <c r="L122" s="156" t="e">
        <f aca="false">+J122*12</f>
        <v>#DIV/0!</v>
      </c>
      <c r="N122" s="156"/>
      <c r="O122" s="154"/>
      <c r="P122" s="154"/>
      <c r="R122" s="154"/>
    </row>
    <row r="123" customFormat="false" ht="12.75" hidden="false" customHeight="false" outlineLevel="0" collapsed="false">
      <c r="A123" s="76"/>
      <c r="B123" s="100" t="s">
        <v>138</v>
      </c>
      <c r="G123" s="140" t="n">
        <v>0</v>
      </c>
      <c r="H123" s="145" t="n">
        <f aca="false">(G123/7)*12</f>
        <v>0</v>
      </c>
      <c r="I123" s="146" t="n">
        <v>0</v>
      </c>
      <c r="J123" s="152" t="e">
        <f aca="false">+C25*'Cost rates'!H77</f>
        <v>#DIV/0!</v>
      </c>
      <c r="K123" s="156"/>
      <c r="L123" s="152" t="e">
        <f aca="false">+J123*12</f>
        <v>#DIV/0!</v>
      </c>
      <c r="M123" s="143"/>
      <c r="N123" s="156"/>
      <c r="O123" s="154"/>
      <c r="P123" s="154"/>
      <c r="R123" s="154"/>
    </row>
    <row r="124" customFormat="false" ht="12.75" hidden="false" customHeight="false" outlineLevel="0" collapsed="false">
      <c r="A124" s="100" t="s">
        <v>139</v>
      </c>
      <c r="G124" s="157" t="n">
        <f aca="false">SUM(G120:G123)</f>
        <v>28840</v>
      </c>
      <c r="H124" s="156" t="n">
        <f aca="false">SUM(H120:H123)</f>
        <v>49440</v>
      </c>
      <c r="I124" s="101" t="n">
        <f aca="false">SUM(I120:I123)</f>
        <v>42876</v>
      </c>
      <c r="J124" s="156" t="e">
        <f aca="false">SUM(J120:J123)</f>
        <v>#DIV/0!</v>
      </c>
      <c r="K124" s="156"/>
      <c r="L124" s="156" t="e">
        <f aca="false">SUM(L120:L123)</f>
        <v>#DIV/0!</v>
      </c>
      <c r="M124" s="102" t="n">
        <f aca="false">SUM(M120:M123)</f>
        <v>381600</v>
      </c>
      <c r="N124" s="156"/>
      <c r="O124" s="154"/>
      <c r="P124" s="154"/>
      <c r="R124" s="154"/>
    </row>
    <row r="125" customFormat="false" ht="12.75" hidden="false" customHeight="false" outlineLevel="0" collapsed="false">
      <c r="J125" s="150"/>
      <c r="K125" s="150"/>
      <c r="L125" s="150"/>
      <c r="N125" s="150"/>
      <c r="O125" s="154"/>
      <c r="P125" s="154"/>
      <c r="R125" s="154"/>
    </row>
    <row r="126" customFormat="false" ht="12.75" hidden="false" customHeight="false" outlineLevel="0" collapsed="false">
      <c r="A126" s="76" t="s">
        <v>144</v>
      </c>
      <c r="B126" s="76"/>
      <c r="C126" s="76"/>
      <c r="D126" s="76"/>
      <c r="E126" s="76"/>
      <c r="F126" s="76"/>
      <c r="G126" s="128" t="n">
        <v>227</v>
      </c>
      <c r="H126" s="129" t="n">
        <f aca="false">(G126/7)*12</f>
        <v>389.142857142857</v>
      </c>
      <c r="I126" s="128" t="n">
        <v>0</v>
      </c>
      <c r="J126" s="156" t="e">
        <f aca="false">+C25*'Cost rates'!H86</f>
        <v>#DIV/0!</v>
      </c>
      <c r="K126" s="158"/>
      <c r="L126" s="156" t="e">
        <f aca="false">+J126*12</f>
        <v>#DIV/0!</v>
      </c>
      <c r="M126" s="102" t="n">
        <v>0</v>
      </c>
      <c r="N126" s="158"/>
      <c r="O126" s="159"/>
      <c r="P126" s="159"/>
      <c r="Q126" s="76"/>
      <c r="R126" s="159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  <c r="IO126" s="76"/>
      <c r="IP126" s="76"/>
      <c r="IQ126" s="76"/>
      <c r="IR126" s="76"/>
      <c r="IS126" s="76"/>
      <c r="IT126" s="76"/>
      <c r="IU126" s="76"/>
      <c r="IV126" s="76"/>
      <c r="IW126" s="76"/>
    </row>
    <row r="127" customFormat="false" ht="12.75" hidden="false" customHeight="false" outlineLevel="0" collapsed="false">
      <c r="J127" s="150"/>
      <c r="K127" s="150"/>
      <c r="L127" s="150"/>
      <c r="N127" s="150"/>
      <c r="O127" s="154"/>
      <c r="P127" s="154"/>
      <c r="R127" s="154"/>
    </row>
    <row r="128" customFormat="false" ht="12.75" hidden="false" customHeight="false" outlineLevel="0" collapsed="false">
      <c r="A128" s="76" t="s">
        <v>240</v>
      </c>
      <c r="G128" s="101" t="n">
        <v>0</v>
      </c>
      <c r="H128" s="129" t="n">
        <f aca="false">(G128/7)*12</f>
        <v>0</v>
      </c>
      <c r="I128" s="128" t="n">
        <v>0</v>
      </c>
      <c r="J128" s="160" t="n">
        <v>0</v>
      </c>
      <c r="K128" s="160"/>
      <c r="L128" s="160" t="n">
        <f aca="false">J128*12</f>
        <v>0</v>
      </c>
      <c r="M128" s="102" t="n">
        <v>0</v>
      </c>
      <c r="N128" s="160"/>
      <c r="O128" s="151" t="n">
        <v>0</v>
      </c>
      <c r="P128" s="151" t="n">
        <f aca="false">+L128-O128</f>
        <v>0</v>
      </c>
      <c r="R128" s="151" t="n">
        <v>0</v>
      </c>
    </row>
    <row r="129" customFormat="false" ht="12.75" hidden="false" customHeight="false" outlineLevel="0" collapsed="false">
      <c r="J129" s="160"/>
      <c r="K129" s="161"/>
      <c r="L129" s="160"/>
      <c r="N129" s="160"/>
      <c r="O129" s="151"/>
      <c r="P129" s="151"/>
      <c r="R129" s="151"/>
    </row>
    <row r="130" customFormat="false" ht="12.75" hidden="false" customHeight="false" outlineLevel="0" collapsed="false">
      <c r="A130" s="76" t="s">
        <v>241</v>
      </c>
      <c r="G130" s="101" t="n">
        <v>0</v>
      </c>
      <c r="H130" s="129" t="n">
        <f aca="false">(G130/7)*12</f>
        <v>0</v>
      </c>
      <c r="I130" s="128" t="n">
        <v>0</v>
      </c>
      <c r="J130" s="160" t="n">
        <v>0</v>
      </c>
      <c r="K130" s="160"/>
      <c r="L130" s="160" t="n">
        <f aca="false">+J130*12</f>
        <v>0</v>
      </c>
      <c r="M130" s="102" t="n">
        <v>0</v>
      </c>
      <c r="N130" s="160"/>
      <c r="O130" s="151" t="n">
        <v>540000</v>
      </c>
      <c r="P130" s="151" t="n">
        <f aca="false">+L130-O130</f>
        <v>-540000</v>
      </c>
      <c r="R130" s="151" t="n">
        <v>434772</v>
      </c>
    </row>
    <row r="131" customFormat="false" ht="12.75" hidden="false" customHeight="false" outlineLevel="0" collapsed="false">
      <c r="A131" s="76"/>
      <c r="J131" s="160"/>
      <c r="K131" s="160"/>
      <c r="L131" s="160"/>
      <c r="N131" s="160"/>
      <c r="O131" s="151"/>
      <c r="P131" s="151"/>
      <c r="R131" s="151"/>
    </row>
    <row r="132" customFormat="false" ht="12.75" hidden="false" customHeight="false" outlineLevel="0" collapsed="false">
      <c r="J132" s="160"/>
      <c r="K132" s="160"/>
      <c r="L132" s="160"/>
      <c r="N132" s="160"/>
      <c r="O132" s="154"/>
      <c r="P132" s="154"/>
      <c r="R132" s="154"/>
    </row>
    <row r="133" customFormat="false" ht="13.5" hidden="false" customHeight="false" outlineLevel="0" collapsed="false">
      <c r="A133" s="76" t="s">
        <v>242</v>
      </c>
      <c r="G133" s="162" t="n">
        <f aca="false">+G130+G128+G124+G116+G114+G112+G110+G108+G104+G99+G95+G91+G85+G73+G68+G57+G46+G43+G40+G126</f>
        <v>514136.8</v>
      </c>
      <c r="H133" s="163" t="n">
        <f aca="false">+H130+H128+H124+H116+H114+H112+H110+H108+H104+H99+H95+H91+H85+H73+H68+H57+H46+H43+H40+H126</f>
        <v>881020.228571429</v>
      </c>
      <c r="I133" s="162" t="n">
        <f aca="false">+I130+I128+I124+I116+I114+I112+I110+I108+I104+I99+I95+I91+I85+I73+I68+I57+I46+I43+I40+I126</f>
        <v>1489131</v>
      </c>
      <c r="J133" s="163" t="e">
        <f aca="false">+J130+J128+J124+J116+J114+J112+J108+J104+J99+J95+J91+J85+J73+J68+J57+J46+J43+J40+J126</f>
        <v>#DIV/0!</v>
      </c>
      <c r="K133" s="160"/>
      <c r="L133" s="163" t="e">
        <f aca="false">+L130+L128+L124+L116+L114+L112+L108+L104+L99+L95+L91+L85+L73+L68+L57+L46+L43+L40+L126</f>
        <v>#DIV/0!</v>
      </c>
      <c r="M133" s="163" t="n">
        <f aca="false">+M130+M128+M124+M116+M114+M112+M110+M108+M104+M99+M95+M91+M85+M73+M68+M57+M46+M43+M40+M126</f>
        <v>381600</v>
      </c>
      <c r="N133" s="160"/>
      <c r="O133" s="164" t="e">
        <f aca="false">O40+O43+O46+O57+O73+O85+O91+O95+O99+O104+O106+O112+O114+O116+O119+O128+#REF!</f>
        <v>#REF!</v>
      </c>
      <c r="P133" s="164" t="e">
        <f aca="false">P40+P43+P46+P57+P73+P85+P91+P95+P99+P104+P106+P112+P114+P116+P119+P128+#REF!</f>
        <v>#DIV/0!</v>
      </c>
      <c r="R133" s="164" t="e">
        <f aca="false">R40+R43+R46+R57+R73+R85+R91+R95+R99+R104+R106+R112+R114+R116+R119+R128+#REF!</f>
        <v>#REF!</v>
      </c>
    </row>
    <row r="134" customFormat="false" ht="13.5" hidden="false" customHeight="false" outlineLevel="0" collapsed="false">
      <c r="J134" s="160"/>
      <c r="K134" s="160"/>
      <c r="L134" s="160"/>
      <c r="N134" s="160"/>
      <c r="O134" s="154"/>
      <c r="P134" s="154"/>
    </row>
    <row r="135" customFormat="false" ht="12.75" hidden="false" customHeight="false" outlineLevel="0" collapsed="false">
      <c r="J135" s="150"/>
      <c r="K135" s="150"/>
      <c r="L135" s="150"/>
      <c r="N135" s="150"/>
      <c r="O135" s="154"/>
      <c r="P135" s="154"/>
    </row>
    <row r="136" customFormat="false" ht="12.75" hidden="false" customHeight="false" outlineLevel="0" collapsed="false">
      <c r="J136" s="150"/>
      <c r="K136" s="150"/>
      <c r="L136" s="150"/>
      <c r="N136" s="150"/>
      <c r="O136" s="154"/>
      <c r="P136" s="154"/>
    </row>
    <row r="137" customFormat="false" ht="12.75" hidden="false" customHeight="false" outlineLevel="0" collapsed="false">
      <c r="A137" s="39"/>
      <c r="B137" s="39"/>
      <c r="C137" s="39"/>
      <c r="D137" s="39"/>
      <c r="E137" s="39"/>
      <c r="F137" s="39"/>
      <c r="G137" s="124"/>
      <c r="H137" s="125"/>
      <c r="I137" s="124"/>
      <c r="J137" s="154"/>
      <c r="K137" s="154"/>
      <c r="L137" s="154"/>
      <c r="M137" s="125"/>
      <c r="N137" s="154"/>
      <c r="O137" s="154"/>
      <c r="P137" s="154"/>
      <c r="Q137" s="39"/>
      <c r="R137" s="39"/>
      <c r="S137" s="39"/>
    </row>
    <row r="138" customFormat="false" ht="12.75" hidden="false" customHeight="false" outlineLevel="0" collapsed="false">
      <c r="A138" s="39"/>
      <c r="B138" s="39"/>
      <c r="C138" s="39"/>
      <c r="D138" s="39"/>
      <c r="E138" s="39"/>
      <c r="F138" s="39"/>
      <c r="G138" s="124"/>
      <c r="H138" s="125"/>
      <c r="I138" s="124"/>
      <c r="J138" s="154"/>
      <c r="K138" s="154"/>
      <c r="L138" s="154"/>
      <c r="M138" s="125"/>
      <c r="N138" s="154"/>
      <c r="O138" s="154"/>
      <c r="P138" s="154"/>
      <c r="Q138" s="39"/>
      <c r="R138" s="39"/>
      <c r="S138" s="39"/>
    </row>
    <row r="139" customFormat="false" ht="12.75" hidden="false" customHeight="false" outlineLevel="0" collapsed="false">
      <c r="J139" s="150"/>
      <c r="K139" s="150"/>
      <c r="L139" s="150"/>
      <c r="N139" s="150"/>
      <c r="O139" s="154"/>
      <c r="P139" s="154"/>
    </row>
    <row r="140" customFormat="false" ht="12.75" hidden="false" customHeight="false" outlineLevel="0" collapsed="false">
      <c r="A140" s="120"/>
      <c r="B140" s="120"/>
      <c r="C140" s="120"/>
      <c r="D140" s="120"/>
      <c r="E140" s="120"/>
      <c r="F140" s="120"/>
      <c r="G140" s="165"/>
      <c r="H140" s="137"/>
      <c r="I140" s="165"/>
      <c r="J140" s="166"/>
      <c r="K140" s="150"/>
      <c r="L140" s="150"/>
      <c r="N140" s="150"/>
      <c r="O140" s="154"/>
      <c r="P140" s="154"/>
    </row>
    <row r="141" customFormat="false" ht="12.75" hidden="false" customHeight="false" outlineLevel="0" collapsed="false">
      <c r="A141" s="120"/>
      <c r="B141" s="120"/>
      <c r="C141" s="120"/>
      <c r="D141" s="120"/>
      <c r="E141" s="120"/>
      <c r="F141" s="120"/>
      <c r="G141" s="165"/>
      <c r="H141" s="137"/>
      <c r="I141" s="165"/>
      <c r="J141" s="166"/>
      <c r="K141" s="150"/>
      <c r="L141" s="150"/>
      <c r="N141" s="150"/>
      <c r="O141" s="154"/>
      <c r="P141" s="154"/>
    </row>
    <row r="142" customFormat="false" ht="12.75" hidden="false" customHeight="false" outlineLevel="0" collapsed="false">
      <c r="A142" s="120"/>
      <c r="B142" s="120"/>
      <c r="C142" s="120"/>
      <c r="D142" s="120"/>
      <c r="E142" s="120"/>
      <c r="F142" s="120"/>
      <c r="G142" s="165"/>
      <c r="H142" s="137"/>
      <c r="I142" s="165"/>
      <c r="J142" s="166"/>
      <c r="K142" s="150"/>
      <c r="L142" s="150"/>
      <c r="N142" s="150"/>
      <c r="O142" s="154"/>
      <c r="P142" s="154"/>
    </row>
    <row r="143" customFormat="false" ht="12.75" hidden="false" customHeight="false" outlineLevel="0" collapsed="false">
      <c r="J143" s="150"/>
      <c r="K143" s="150"/>
      <c r="L143" s="150"/>
      <c r="N143" s="150"/>
      <c r="O143" s="154"/>
      <c r="P143" s="154"/>
    </row>
  </sheetData>
  <mergeCells count="6">
    <mergeCell ref="A1:R1"/>
    <mergeCell ref="A2:R2"/>
    <mergeCell ref="A3:R3"/>
    <mergeCell ref="A4:R4"/>
    <mergeCell ref="A5:C5"/>
    <mergeCell ref="A6:B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true" outlineLevel="0" max="3" min="3" style="0" width="14.99"/>
    <col collapsed="false" customWidth="true" hidden="true" outlineLevel="0" max="5" min="4" style="0" width="13.99"/>
    <col collapsed="false" customWidth="true" hidden="false" outlineLevel="0" max="6" min="6" style="0" width="13.99"/>
    <col collapsed="false" customWidth="true" hidden="false" outlineLevel="0" max="7" min="7" style="0" width="2.13"/>
    <col collapsed="false" customWidth="true" hidden="false" outlineLevel="0" max="8" min="8" style="0" width="13.99"/>
    <col collapsed="false" customWidth="true" hidden="false" outlineLevel="0" max="9" min="9" style="0" width="1.99"/>
    <col collapsed="false" customWidth="true" hidden="false" outlineLevel="0" max="10" min="10" style="0" width="13.99"/>
    <col collapsed="false" customWidth="true" hidden="false" outlineLevel="0" max="11" min="11" style="0" width="2.13"/>
    <col collapsed="false" customWidth="true" hidden="false" outlineLevel="0" max="12" min="12" style="0" width="13.99"/>
    <col collapsed="false" customWidth="true" hidden="false" outlineLevel="0" max="13" min="13" style="0" width="2.42"/>
    <col collapsed="false" customWidth="true" hidden="false" outlineLevel="0" max="14" min="14" style="0" width="13.99"/>
    <col collapsed="false" customWidth="true" hidden="false" outlineLevel="0" max="15" min="15" style="0" width="9.56"/>
    <col collapsed="false" customWidth="true" hidden="false" outlineLevel="0" max="16" min="16" style="0" width="13.99"/>
  </cols>
  <sheetData>
    <row r="1" customFormat="false" ht="15.75" hidden="false" customHeight="false" outlineLevel="0" collapsed="false">
      <c r="A1" s="167" t="s">
        <v>243</v>
      </c>
      <c r="L1" s="168" t="s">
        <v>244</v>
      </c>
    </row>
    <row r="2" customFormat="false" ht="16.5" hidden="false" customHeight="false" outlineLevel="0" collapsed="false">
      <c r="A2" s="167" t="s">
        <v>245</v>
      </c>
      <c r="F2" s="168" t="s">
        <v>246</v>
      </c>
      <c r="H2" s="168" t="s">
        <v>247</v>
      </c>
      <c r="J2" s="168" t="s">
        <v>248</v>
      </c>
      <c r="L2" s="168" t="s">
        <v>249</v>
      </c>
      <c r="P2" s="168" t="s">
        <v>250</v>
      </c>
    </row>
    <row r="3" customFormat="false" ht="12.75" hidden="false" customHeight="false" outlineLevel="0" collapsed="false">
      <c r="F3" s="169" t="n">
        <v>150378</v>
      </c>
      <c r="H3" s="169" t="n">
        <v>150116</v>
      </c>
      <c r="J3" s="169" t="n">
        <v>150114</v>
      </c>
      <c r="L3" s="169" t="s">
        <v>251</v>
      </c>
      <c r="N3" s="169" t="s">
        <v>252</v>
      </c>
      <c r="P3" s="169" t="n">
        <v>150126</v>
      </c>
    </row>
    <row r="4" customFormat="false" ht="12.75" hidden="false" customHeight="false" outlineLevel="0" collapsed="false">
      <c r="C4" s="45" t="n">
        <v>2001</v>
      </c>
      <c r="D4" s="45" t="n">
        <v>2001</v>
      </c>
      <c r="E4" s="45" t="n">
        <v>2001</v>
      </c>
      <c r="F4" s="170" t="n">
        <v>2002</v>
      </c>
      <c r="H4" s="170" t="n">
        <v>2002</v>
      </c>
      <c r="J4" s="170" t="n">
        <v>2002</v>
      </c>
      <c r="L4" s="170" t="n">
        <v>2002</v>
      </c>
      <c r="N4" s="170" t="n">
        <v>2002</v>
      </c>
      <c r="P4" s="170" t="n">
        <v>2002</v>
      </c>
    </row>
    <row r="5" customFormat="false" ht="12.75" hidden="false" customHeight="false" outlineLevel="0" collapsed="false">
      <c r="C5" s="45" t="s">
        <v>155</v>
      </c>
      <c r="D5" s="45" t="s">
        <v>156</v>
      </c>
      <c r="E5" s="45" t="s">
        <v>157</v>
      </c>
      <c r="F5" s="170" t="s">
        <v>157</v>
      </c>
      <c r="H5" s="170" t="s">
        <v>157</v>
      </c>
      <c r="J5" s="170" t="s">
        <v>157</v>
      </c>
      <c r="L5" s="170" t="s">
        <v>157</v>
      </c>
      <c r="N5" s="170" t="s">
        <v>157</v>
      </c>
      <c r="P5" s="170" t="s">
        <v>157</v>
      </c>
    </row>
    <row r="6" customFormat="false" ht="12.75" hidden="false" customHeight="false" outlineLevel="0" collapsed="false">
      <c r="A6" s="171" t="s">
        <v>253</v>
      </c>
      <c r="C6" s="172" t="s">
        <v>254</v>
      </c>
      <c r="D6" s="172" t="s">
        <v>254</v>
      </c>
      <c r="E6" s="172" t="s">
        <v>254</v>
      </c>
      <c r="F6" s="173" t="s">
        <v>254</v>
      </c>
      <c r="H6" s="173" t="s">
        <v>254</v>
      </c>
      <c r="J6" s="173" t="s">
        <v>254</v>
      </c>
      <c r="L6" s="173" t="s">
        <v>254</v>
      </c>
      <c r="N6" s="173" t="s">
        <v>254</v>
      </c>
      <c r="P6" s="173" t="s">
        <v>254</v>
      </c>
    </row>
    <row r="7" customFormat="false" ht="12.75" hidden="false" customHeight="false" outlineLevel="0" collapsed="false">
      <c r="F7" s="174"/>
      <c r="H7" s="174"/>
      <c r="J7" s="174"/>
      <c r="L7" s="174"/>
      <c r="N7" s="174"/>
      <c r="P7" s="174"/>
    </row>
    <row r="8" customFormat="false" ht="12.75" hidden="false" customHeight="false" outlineLevel="0" collapsed="false">
      <c r="A8" s="2" t="s">
        <v>255</v>
      </c>
      <c r="F8" s="174"/>
      <c r="H8" s="174"/>
      <c r="J8" s="174"/>
      <c r="L8" s="174"/>
      <c r="N8" s="174"/>
      <c r="P8" s="174"/>
    </row>
    <row r="9" customFormat="false" ht="12.75" hidden="false" customHeight="false" outlineLevel="0" collapsed="false">
      <c r="A9" s="0" t="s">
        <v>256</v>
      </c>
      <c r="C9" s="17" t="n">
        <v>0</v>
      </c>
      <c r="D9" s="17" t="n">
        <f aca="false">(C9/7)*12</f>
        <v>0</v>
      </c>
      <c r="F9" s="174"/>
      <c r="H9" s="174"/>
      <c r="J9" s="174"/>
      <c r="L9" s="174"/>
      <c r="N9" s="174"/>
      <c r="P9" s="174"/>
    </row>
    <row r="10" customFormat="false" ht="12.75" hidden="false" customHeight="false" outlineLevel="0" collapsed="false">
      <c r="A10" s="175" t="s">
        <v>257</v>
      </c>
      <c r="C10" s="17" t="n">
        <v>0</v>
      </c>
      <c r="D10" s="17" t="n">
        <f aca="false">(C10/7)*12</f>
        <v>0</v>
      </c>
      <c r="E10" s="17" t="n">
        <v>0</v>
      </c>
      <c r="F10" s="176" t="n">
        <v>234045</v>
      </c>
      <c r="H10" s="176" t="n">
        <v>352284</v>
      </c>
      <c r="J10" s="176" t="n">
        <v>244690</v>
      </c>
      <c r="L10" s="176" t="n">
        <v>109331</v>
      </c>
      <c r="N10" s="176" t="n">
        <f aca="false">SUM(F10:M10)</f>
        <v>940350</v>
      </c>
      <c r="P10" s="176" t="n">
        <v>392555</v>
      </c>
    </row>
    <row r="11" customFormat="false" ht="12.75" hidden="false" customHeight="false" outlineLevel="0" collapsed="false">
      <c r="A11" s="175" t="s">
        <v>258</v>
      </c>
      <c r="C11" s="17" t="n">
        <v>0</v>
      </c>
      <c r="D11" s="17" t="n">
        <f aca="false">(C11/7)*12</f>
        <v>0</v>
      </c>
      <c r="E11" s="17" t="n">
        <v>0</v>
      </c>
      <c r="F11" s="176" t="n">
        <v>40000</v>
      </c>
      <c r="H11" s="176" t="n">
        <v>20000</v>
      </c>
      <c r="J11" s="176" t="n">
        <v>20000</v>
      </c>
      <c r="L11" s="176" t="n">
        <v>20000</v>
      </c>
      <c r="N11" s="176" t="n">
        <f aca="false">SUM(F11:M11)</f>
        <v>100000</v>
      </c>
      <c r="P11" s="176" t="n">
        <v>0</v>
      </c>
    </row>
    <row r="12" customFormat="false" ht="12.75" hidden="false" customHeight="false" outlineLevel="0" collapsed="false">
      <c r="A12" s="0" t="s">
        <v>259</v>
      </c>
      <c r="C12" s="17"/>
      <c r="D12" s="17"/>
      <c r="E12" s="17"/>
      <c r="F12" s="176"/>
      <c r="H12" s="176"/>
      <c r="J12" s="176"/>
      <c r="L12" s="176"/>
      <c r="N12" s="176"/>
      <c r="P12" s="176"/>
    </row>
    <row r="13" customFormat="false" ht="12.75" hidden="false" customHeight="false" outlineLevel="0" collapsed="false">
      <c r="A13" s="175" t="s">
        <v>260</v>
      </c>
      <c r="C13" s="17" t="n">
        <v>0</v>
      </c>
      <c r="D13" s="17" t="n">
        <f aca="false">(C13/7)*12</f>
        <v>0</v>
      </c>
      <c r="E13" s="17" t="n">
        <v>0</v>
      </c>
      <c r="F13" s="176" t="n">
        <v>34138</v>
      </c>
      <c r="H13" s="176" t="n">
        <v>42278</v>
      </c>
      <c r="J13" s="176" t="n">
        <v>31867</v>
      </c>
      <c r="L13" s="176" t="n">
        <v>16569</v>
      </c>
      <c r="N13" s="176" t="n">
        <f aca="false">SUM(F13:M13)</f>
        <v>124852</v>
      </c>
      <c r="P13" s="176" t="n">
        <v>59723</v>
      </c>
    </row>
    <row r="14" customFormat="false" ht="12.75" hidden="false" customHeight="false" outlineLevel="0" collapsed="false">
      <c r="A14" s="175" t="s">
        <v>261</v>
      </c>
      <c r="C14" s="17" t="n">
        <v>0</v>
      </c>
      <c r="D14" s="17" t="n">
        <f aca="false">(C14/7)*12</f>
        <v>0</v>
      </c>
      <c r="E14" s="17" t="n">
        <v>0</v>
      </c>
      <c r="F14" s="176" t="n">
        <v>11834</v>
      </c>
      <c r="H14" s="176" t="n">
        <v>11920</v>
      </c>
      <c r="J14" s="176" t="n">
        <v>11575</v>
      </c>
      <c r="L14" s="176" t="n">
        <v>5889</v>
      </c>
      <c r="N14" s="176" t="n">
        <f aca="false">SUM(F14:M14)</f>
        <v>41218</v>
      </c>
      <c r="P14" s="176" t="n">
        <v>24338</v>
      </c>
    </row>
    <row r="15" customFormat="false" ht="12.75" hidden="false" customHeight="false" outlineLevel="0" collapsed="false">
      <c r="A15" s="2" t="s">
        <v>262</v>
      </c>
      <c r="C15" s="177" t="n">
        <f aca="false">SUM(C9:C14)</f>
        <v>0</v>
      </c>
      <c r="D15" s="177" t="n">
        <f aca="false">SUM(D9:D14)</f>
        <v>0</v>
      </c>
      <c r="E15" s="177" t="n">
        <f aca="false">SUM(E9:E14)</f>
        <v>0</v>
      </c>
      <c r="F15" s="178" t="n">
        <f aca="false">SUM(F9:F14)</f>
        <v>320017</v>
      </c>
      <c r="H15" s="178" t="n">
        <f aca="false">SUM(H9:H14)</f>
        <v>426482</v>
      </c>
      <c r="J15" s="178" t="n">
        <f aca="false">SUM(J9:J14)</f>
        <v>308132</v>
      </c>
      <c r="L15" s="178" t="n">
        <f aca="false">SUM(L9:L14)</f>
        <v>151789</v>
      </c>
      <c r="N15" s="178" t="n">
        <f aca="false">SUM(N9:N14)</f>
        <v>1206420</v>
      </c>
      <c r="P15" s="178" t="n">
        <f aca="false">SUM(P9:P14)</f>
        <v>476616</v>
      </c>
    </row>
    <row r="16" customFormat="false" ht="12.75" hidden="false" customHeight="false" outlineLevel="0" collapsed="false">
      <c r="A16" s="175"/>
      <c r="C16" s="17"/>
      <c r="D16" s="17"/>
      <c r="E16" s="17"/>
      <c r="F16" s="176"/>
      <c r="H16" s="176"/>
      <c r="J16" s="176"/>
      <c r="L16" s="176"/>
      <c r="N16" s="176"/>
      <c r="P16" s="176"/>
    </row>
    <row r="17" customFormat="false" ht="12.75" hidden="false" customHeight="false" outlineLevel="0" collapsed="false">
      <c r="A17" s="0" t="s">
        <v>263</v>
      </c>
      <c r="C17" s="17"/>
      <c r="D17" s="17"/>
      <c r="E17" s="17"/>
      <c r="F17" s="176"/>
      <c r="H17" s="176"/>
      <c r="J17" s="176"/>
      <c r="L17" s="176"/>
      <c r="N17" s="176"/>
      <c r="P17" s="176"/>
    </row>
    <row r="18" customFormat="false" ht="12.75" hidden="false" customHeight="false" outlineLevel="0" collapsed="false">
      <c r="A18" s="175" t="s">
        <v>264</v>
      </c>
      <c r="C18" s="17" t="n">
        <v>0</v>
      </c>
      <c r="D18" s="17" t="n">
        <f aca="false">(C18/7)*12</f>
        <v>0</v>
      </c>
      <c r="E18" s="17" t="n">
        <v>0</v>
      </c>
      <c r="F18" s="176" t="n">
        <v>4000</v>
      </c>
      <c r="H18" s="176" t="n">
        <v>5000</v>
      </c>
      <c r="J18" s="176" t="n">
        <v>7000</v>
      </c>
      <c r="L18" s="176" t="n">
        <v>4000</v>
      </c>
      <c r="N18" s="176" t="n">
        <f aca="false">SUM(F18:M18)</f>
        <v>20000</v>
      </c>
      <c r="P18" s="176" t="n">
        <v>10000</v>
      </c>
    </row>
    <row r="19" customFormat="false" ht="12.75" hidden="false" customHeight="false" outlineLevel="0" collapsed="false">
      <c r="A19" s="175" t="s">
        <v>265</v>
      </c>
      <c r="C19" s="17" t="n">
        <v>0</v>
      </c>
      <c r="D19" s="17" t="n">
        <f aca="false">(C19/7)*12</f>
        <v>0</v>
      </c>
      <c r="E19" s="17" t="n">
        <v>0</v>
      </c>
      <c r="F19" s="176" t="n">
        <v>0</v>
      </c>
      <c r="H19" s="176" t="n">
        <v>0</v>
      </c>
      <c r="J19" s="176" t="n">
        <v>0</v>
      </c>
      <c r="L19" s="176" t="n">
        <v>0</v>
      </c>
      <c r="N19" s="176" t="n">
        <f aca="false">SUM(F19:M19)</f>
        <v>0</v>
      </c>
      <c r="P19" s="176" t="n">
        <v>0</v>
      </c>
    </row>
    <row r="20" customFormat="false" ht="12.75" hidden="false" customHeight="false" outlineLevel="0" collapsed="false">
      <c r="A20" s="175" t="s">
        <v>266</v>
      </c>
      <c r="C20" s="17" t="n">
        <v>0</v>
      </c>
      <c r="D20" s="17" t="n">
        <f aca="false">(C20/7)*12</f>
        <v>0</v>
      </c>
      <c r="E20" s="17" t="n">
        <v>0</v>
      </c>
      <c r="F20" s="176" t="n">
        <v>1000</v>
      </c>
      <c r="H20" s="176" t="n">
        <v>500</v>
      </c>
      <c r="J20" s="176" t="n">
        <f aca="false">200*12</f>
        <v>2400</v>
      </c>
      <c r="L20" s="176" t="n">
        <v>1000</v>
      </c>
      <c r="N20" s="176" t="n">
        <f aca="false">SUM(F20:M20)</f>
        <v>4900</v>
      </c>
      <c r="P20" s="176" t="n">
        <v>1000</v>
      </c>
    </row>
    <row r="21" customFormat="false" ht="12.75" hidden="false" customHeight="false" outlineLevel="0" collapsed="false">
      <c r="A21" s="175" t="s">
        <v>267</v>
      </c>
      <c r="C21" s="17" t="n">
        <v>0</v>
      </c>
      <c r="D21" s="17" t="n">
        <f aca="false">(C21/7)*12</f>
        <v>0</v>
      </c>
      <c r="E21" s="17" t="n">
        <v>0</v>
      </c>
      <c r="F21" s="176" t="n">
        <f aca="false">4000*3</f>
        <v>12000</v>
      </c>
      <c r="H21" s="176" t="n">
        <f aca="false">4000*4</f>
        <v>16000</v>
      </c>
      <c r="J21" s="176" t="n">
        <f aca="false">4000*4</f>
        <v>16000</v>
      </c>
      <c r="L21" s="176" t="n">
        <f aca="false">4000*2</f>
        <v>8000</v>
      </c>
      <c r="N21" s="176" t="n">
        <f aca="false">SUM(F21:M21)</f>
        <v>52000</v>
      </c>
      <c r="P21" s="176" t="n">
        <f aca="false">4000*5</f>
        <v>20000</v>
      </c>
    </row>
    <row r="22" customFormat="false" ht="12.75" hidden="false" customHeight="false" outlineLevel="0" collapsed="false">
      <c r="A22" s="175" t="s">
        <v>268</v>
      </c>
      <c r="C22" s="17" t="n">
        <v>0</v>
      </c>
      <c r="D22" s="17" t="n">
        <f aca="false">(C22/7)*12</f>
        <v>0</v>
      </c>
      <c r="E22" s="17" t="n">
        <v>0</v>
      </c>
      <c r="F22" s="176" t="n">
        <f aca="false">150*12*2</f>
        <v>3600</v>
      </c>
      <c r="H22" s="176" t="n">
        <f aca="false">150*12*4</f>
        <v>7200</v>
      </c>
      <c r="J22" s="176" t="n">
        <f aca="false">150*12*4</f>
        <v>7200</v>
      </c>
      <c r="L22" s="176" t="n">
        <f aca="false">150*12*2</f>
        <v>3600</v>
      </c>
      <c r="N22" s="176" t="n">
        <f aca="false">SUM(F22:M22)</f>
        <v>21600</v>
      </c>
      <c r="P22" s="176" t="n">
        <v>3600</v>
      </c>
    </row>
    <row r="23" customFormat="false" ht="12.75" hidden="false" customHeight="false" outlineLevel="0" collapsed="false">
      <c r="A23" s="175" t="s">
        <v>269</v>
      </c>
      <c r="C23" s="17" t="n">
        <v>0</v>
      </c>
      <c r="D23" s="17" t="n">
        <f aca="false">(C23/7)*12</f>
        <v>0</v>
      </c>
      <c r="E23" s="17" t="n">
        <v>0</v>
      </c>
      <c r="F23" s="176" t="n">
        <v>0</v>
      </c>
      <c r="H23" s="176" t="n">
        <v>0</v>
      </c>
      <c r="J23" s="176" t="n">
        <v>0</v>
      </c>
      <c r="L23" s="176" t="n">
        <v>0</v>
      </c>
      <c r="N23" s="176" t="n">
        <f aca="false">SUM(F23:M23)</f>
        <v>0</v>
      </c>
      <c r="P23" s="176" t="n">
        <v>3600</v>
      </c>
    </row>
    <row r="24" customFormat="false" ht="12.75" hidden="false" customHeight="false" outlineLevel="0" collapsed="false">
      <c r="A24" s="175" t="s">
        <v>270</v>
      </c>
      <c r="C24" s="17" t="n">
        <v>0</v>
      </c>
      <c r="D24" s="17" t="n">
        <f aca="false">(C24/7)*12</f>
        <v>0</v>
      </c>
      <c r="E24" s="17" t="n">
        <v>0</v>
      </c>
      <c r="F24" s="176" t="n">
        <v>10000</v>
      </c>
      <c r="H24" s="176" t="n">
        <v>0</v>
      </c>
      <c r="J24" s="176" t="n">
        <v>0</v>
      </c>
      <c r="L24" s="176" t="n">
        <v>0</v>
      </c>
      <c r="N24" s="176" t="n">
        <f aca="false">SUM(F24:M24)</f>
        <v>10000</v>
      </c>
      <c r="P24" s="176" t="n">
        <v>0</v>
      </c>
    </row>
    <row r="25" customFormat="false" ht="12.75" hidden="false" customHeight="false" outlineLevel="0" collapsed="false">
      <c r="A25" s="175" t="s">
        <v>271</v>
      </c>
      <c r="C25" s="17" t="n">
        <v>0</v>
      </c>
      <c r="D25" s="17" t="n">
        <f aca="false">(C25/7)*12</f>
        <v>0</v>
      </c>
      <c r="E25" s="17" t="n">
        <v>0</v>
      </c>
      <c r="F25" s="176" t="n">
        <v>5000</v>
      </c>
      <c r="H25" s="176" t="n">
        <v>5000</v>
      </c>
      <c r="J25" s="176" t="n">
        <v>5000</v>
      </c>
      <c r="L25" s="176" t="n">
        <v>5000</v>
      </c>
      <c r="N25" s="176" t="n">
        <f aca="false">SUM(F25:M25)</f>
        <v>20000</v>
      </c>
      <c r="P25" s="176" t="n">
        <v>6000</v>
      </c>
    </row>
    <row r="26" customFormat="false" ht="12.75" hidden="false" customHeight="false" outlineLevel="0" collapsed="false">
      <c r="A26" s="179" t="s">
        <v>272</v>
      </c>
      <c r="C26" s="17"/>
      <c r="D26" s="17"/>
      <c r="E26" s="17"/>
      <c r="F26" s="176" t="n">
        <v>0</v>
      </c>
      <c r="H26" s="176" t="n">
        <v>0</v>
      </c>
      <c r="J26" s="176" t="n">
        <v>0</v>
      </c>
      <c r="L26" s="176" t="n">
        <v>0</v>
      </c>
      <c r="N26" s="176" t="n">
        <f aca="false">SUM(F26:M26)</f>
        <v>0</v>
      </c>
      <c r="P26" s="176" t="n">
        <v>0</v>
      </c>
    </row>
    <row r="27" customFormat="false" ht="12.75" hidden="false" customHeight="false" outlineLevel="0" collapsed="false">
      <c r="A27" s="175" t="s">
        <v>273</v>
      </c>
      <c r="C27" s="17" t="n">
        <v>0</v>
      </c>
      <c r="D27" s="17" t="n">
        <f aca="false">(C27/7)*12</f>
        <v>0</v>
      </c>
      <c r="E27" s="17" t="n">
        <v>0</v>
      </c>
      <c r="F27" s="176" t="n">
        <v>0</v>
      </c>
      <c r="H27" s="176" t="n">
        <v>0</v>
      </c>
      <c r="J27" s="176" t="n">
        <v>0</v>
      </c>
      <c r="L27" s="176" t="n">
        <v>0</v>
      </c>
      <c r="N27" s="176" t="n">
        <f aca="false">SUM(F27:M27)</f>
        <v>0</v>
      </c>
      <c r="P27" s="176" t="n">
        <v>10000</v>
      </c>
    </row>
    <row r="28" customFormat="false" ht="12.75" hidden="false" customHeight="false" outlineLevel="0" collapsed="false">
      <c r="A28" s="175" t="s">
        <v>274</v>
      </c>
      <c r="C28" s="17" t="n">
        <v>0</v>
      </c>
      <c r="D28" s="17" t="n">
        <f aca="false">(C28/7)*12</f>
        <v>0</v>
      </c>
      <c r="E28" s="17" t="n">
        <v>0</v>
      </c>
      <c r="F28" s="176" t="n">
        <v>0</v>
      </c>
      <c r="H28" s="176" t="n">
        <v>0</v>
      </c>
      <c r="J28" s="176" t="n">
        <v>0</v>
      </c>
      <c r="L28" s="176" t="n">
        <v>0</v>
      </c>
      <c r="N28" s="176" t="n">
        <f aca="false">SUM(F28:M28)</f>
        <v>0</v>
      </c>
      <c r="P28" s="176" t="n">
        <v>0</v>
      </c>
    </row>
    <row r="29" customFormat="false" ht="12.75" hidden="false" customHeight="false" outlineLevel="0" collapsed="false">
      <c r="A29" s="2" t="s">
        <v>275</v>
      </c>
      <c r="C29" s="177" t="n">
        <f aca="false">SUM(C18:C28)</f>
        <v>0</v>
      </c>
      <c r="D29" s="177" t="n">
        <f aca="false">SUM(D18:D28)</f>
        <v>0</v>
      </c>
      <c r="E29" s="177" t="n">
        <f aca="false">SUM(E18:E28)</f>
        <v>0</v>
      </c>
      <c r="F29" s="178" t="n">
        <f aca="false">SUM(F18:F28)</f>
        <v>35600</v>
      </c>
      <c r="H29" s="178" t="n">
        <f aca="false">SUM(H18:H28)</f>
        <v>33700</v>
      </c>
      <c r="J29" s="178" t="n">
        <f aca="false">SUM(J18:J28)</f>
        <v>37600</v>
      </c>
      <c r="L29" s="178" t="n">
        <f aca="false">SUM(L18:L28)</f>
        <v>21600</v>
      </c>
      <c r="N29" s="178" t="n">
        <f aca="false">SUM(N18:N28)</f>
        <v>128500</v>
      </c>
      <c r="P29" s="178" t="n">
        <f aca="false">SUM(P18:P28)</f>
        <v>54200</v>
      </c>
    </row>
    <row r="30" customFormat="false" ht="12.75" hidden="false" customHeight="false" outlineLevel="0" collapsed="false">
      <c r="F30" s="174"/>
      <c r="H30" s="174"/>
      <c r="J30" s="174"/>
      <c r="L30" s="174"/>
      <c r="N30" s="174"/>
      <c r="P30" s="174"/>
    </row>
    <row r="31" customFormat="false" ht="12.75" hidden="false" customHeight="false" outlineLevel="0" collapsed="false">
      <c r="A31" s="2" t="s">
        <v>276</v>
      </c>
      <c r="F31" s="174"/>
      <c r="H31" s="174"/>
      <c r="J31" s="174"/>
      <c r="L31" s="174"/>
      <c r="N31" s="174"/>
      <c r="P31" s="174"/>
    </row>
    <row r="32" customFormat="false" ht="12.75" hidden="false" customHeight="false" outlineLevel="0" collapsed="false">
      <c r="A32" s="0" t="s">
        <v>277</v>
      </c>
      <c r="C32" s="17" t="n">
        <v>0</v>
      </c>
      <c r="D32" s="17" t="n">
        <f aca="false">(C32/7)*12</f>
        <v>0</v>
      </c>
      <c r="E32" s="17" t="n">
        <v>0</v>
      </c>
      <c r="F32" s="176"/>
      <c r="H32" s="176"/>
      <c r="J32" s="176"/>
      <c r="L32" s="176"/>
      <c r="N32" s="176"/>
      <c r="P32" s="176"/>
    </row>
    <row r="33" customFormat="false" ht="12.75" hidden="false" customHeight="false" outlineLevel="0" collapsed="false">
      <c r="A33" s="175" t="s">
        <v>278</v>
      </c>
      <c r="C33" s="17" t="n">
        <v>0</v>
      </c>
      <c r="D33" s="17" t="n">
        <f aca="false">(C33/7)*12</f>
        <v>0</v>
      </c>
      <c r="E33" s="17" t="n">
        <v>0</v>
      </c>
      <c r="F33" s="176" t="n">
        <f aca="false">150000*0.5</f>
        <v>75000</v>
      </c>
      <c r="H33" s="176" t="n">
        <f aca="false">100000*0.5</f>
        <v>50000</v>
      </c>
      <c r="J33" s="176" t="n">
        <f aca="false">150000*0.5</f>
        <v>75000</v>
      </c>
      <c r="L33" s="176" t="n">
        <f aca="false">100000*0.5</f>
        <v>50000</v>
      </c>
      <c r="N33" s="176" t="n">
        <f aca="false">SUM(F33:M33)</f>
        <v>250000</v>
      </c>
      <c r="P33" s="176" t="n">
        <f aca="false">10000*0.5</f>
        <v>5000</v>
      </c>
    </row>
    <row r="34" customFormat="false" ht="12.75" hidden="false" customHeight="false" outlineLevel="0" collapsed="false">
      <c r="A34" s="175" t="s">
        <v>279</v>
      </c>
      <c r="C34" s="17" t="n">
        <v>0</v>
      </c>
      <c r="D34" s="17" t="n">
        <f aca="false">(C34/7)*12</f>
        <v>0</v>
      </c>
      <c r="E34" s="17" t="n">
        <v>0</v>
      </c>
      <c r="F34" s="176" t="n">
        <f aca="false">150000*0.35</f>
        <v>52500</v>
      </c>
      <c r="H34" s="176" t="n">
        <f aca="false">100000*0.35</f>
        <v>35000</v>
      </c>
      <c r="J34" s="176" t="n">
        <f aca="false">150000*0.35</f>
        <v>52500</v>
      </c>
      <c r="L34" s="176" t="n">
        <f aca="false">100000*0.35</f>
        <v>35000</v>
      </c>
      <c r="N34" s="176" t="n">
        <f aca="false">SUM(F34:M34)</f>
        <v>175000</v>
      </c>
      <c r="P34" s="176" t="n">
        <f aca="false">10000*0.35</f>
        <v>3500</v>
      </c>
    </row>
    <row r="35" customFormat="false" ht="12.75" hidden="false" customHeight="false" outlineLevel="0" collapsed="false">
      <c r="A35" s="175" t="s">
        <v>280</v>
      </c>
      <c r="C35" s="17" t="n">
        <v>0</v>
      </c>
      <c r="D35" s="17" t="n">
        <f aca="false">(C35/7)*12</f>
        <v>0</v>
      </c>
      <c r="E35" s="17" t="n">
        <v>0</v>
      </c>
      <c r="F35" s="176" t="n">
        <f aca="false">150000*0.1</f>
        <v>15000</v>
      </c>
      <c r="H35" s="176" t="n">
        <f aca="false">100000*0.1</f>
        <v>10000</v>
      </c>
      <c r="J35" s="176" t="n">
        <f aca="false">150000*0.1</f>
        <v>15000</v>
      </c>
      <c r="L35" s="176" t="n">
        <f aca="false">100000*0.1</f>
        <v>10000</v>
      </c>
      <c r="N35" s="176" t="n">
        <f aca="false">SUM(F35:M35)</f>
        <v>50000</v>
      </c>
      <c r="P35" s="176" t="n">
        <f aca="false">10000*0.1</f>
        <v>1000</v>
      </c>
    </row>
    <row r="36" customFormat="false" ht="12.75" hidden="false" customHeight="false" outlineLevel="0" collapsed="false">
      <c r="A36" s="175" t="s">
        <v>281</v>
      </c>
      <c r="C36" s="17" t="n">
        <v>0</v>
      </c>
      <c r="D36" s="17" t="n">
        <f aca="false">(C36/7)*12</f>
        <v>0</v>
      </c>
      <c r="E36" s="17" t="n">
        <v>0</v>
      </c>
      <c r="F36" s="176" t="n">
        <f aca="false">150000*0.05</f>
        <v>7500</v>
      </c>
      <c r="H36" s="176" t="n">
        <f aca="false">100000*0.05</f>
        <v>5000</v>
      </c>
      <c r="J36" s="176" t="n">
        <f aca="false">150000*0.05</f>
        <v>7500</v>
      </c>
      <c r="L36" s="176" t="n">
        <f aca="false">100000*0.05</f>
        <v>5000</v>
      </c>
      <c r="N36" s="176" t="n">
        <f aca="false">SUM(F36:M36)</f>
        <v>25000</v>
      </c>
      <c r="P36" s="176" t="n">
        <f aca="false">10000*0.05</f>
        <v>500</v>
      </c>
    </row>
    <row r="37" customFormat="false" ht="12.75" hidden="false" customHeight="false" outlineLevel="0" collapsed="false">
      <c r="A37" s="0" t="s">
        <v>282</v>
      </c>
      <c r="C37" s="17" t="n">
        <v>0</v>
      </c>
      <c r="D37" s="17" t="n">
        <f aca="false">(C37/7)*12</f>
        <v>0</v>
      </c>
      <c r="E37" s="17" t="n">
        <v>0</v>
      </c>
      <c r="F37" s="176" t="n">
        <v>50000</v>
      </c>
      <c r="H37" s="176" t="n">
        <v>25000</v>
      </c>
      <c r="J37" s="176" t="n">
        <v>50000</v>
      </c>
      <c r="L37" s="176" t="n">
        <v>25000</v>
      </c>
      <c r="N37" s="176" t="n">
        <f aca="false">SUM(F37:M37)</f>
        <v>150000</v>
      </c>
      <c r="P37" s="176" t="n">
        <v>5000</v>
      </c>
    </row>
    <row r="38" customFormat="false" ht="12.75" hidden="false" customHeight="false" outlineLevel="0" collapsed="false">
      <c r="A38" s="0" t="s">
        <v>283</v>
      </c>
      <c r="C38" s="21" t="n">
        <v>0</v>
      </c>
      <c r="D38" s="17" t="n">
        <f aca="false">(C38/7)*12</f>
        <v>0</v>
      </c>
      <c r="E38" s="21" t="n">
        <v>0</v>
      </c>
      <c r="F38" s="176" t="n">
        <v>30000</v>
      </c>
      <c r="H38" s="176" t="n">
        <f aca="false">(G38/7)*10</f>
        <v>0</v>
      </c>
      <c r="J38" s="176" t="n">
        <f aca="false">(I38/7)*10</f>
        <v>0</v>
      </c>
      <c r="L38" s="176" t="n">
        <f aca="false">(K38/7)*10</f>
        <v>0</v>
      </c>
      <c r="N38" s="176" t="n">
        <f aca="false">SUM(F38:M38)</f>
        <v>30000</v>
      </c>
      <c r="P38" s="176" t="n">
        <f aca="false">(O38/7)*10</f>
        <v>0</v>
      </c>
    </row>
    <row r="39" customFormat="false" ht="12.75" hidden="false" customHeight="false" outlineLevel="0" collapsed="false">
      <c r="A39" s="2" t="s">
        <v>284</v>
      </c>
      <c r="C39" s="13" t="n">
        <f aca="false">SUM(C32:C38)</f>
        <v>0</v>
      </c>
      <c r="D39" s="177" t="n">
        <f aca="false">SUM(D32:D38)</f>
        <v>0</v>
      </c>
      <c r="E39" s="13" t="n">
        <f aca="false">SUM(E32:E38)</f>
        <v>0</v>
      </c>
      <c r="F39" s="178" t="n">
        <f aca="false">SUM(F32:F38)</f>
        <v>230000</v>
      </c>
      <c r="H39" s="178" t="n">
        <f aca="false">SUM(H32:H38)</f>
        <v>125000</v>
      </c>
      <c r="J39" s="178" t="n">
        <f aca="false">SUM(J32:J38)</f>
        <v>200000</v>
      </c>
      <c r="L39" s="178" t="n">
        <f aca="false">SUM(L32:L38)</f>
        <v>125000</v>
      </c>
      <c r="N39" s="178" t="n">
        <f aca="false">SUM(N32:N38)</f>
        <v>680000</v>
      </c>
      <c r="P39" s="178" t="n">
        <f aca="false">SUM(P32:P38)</f>
        <v>15000</v>
      </c>
    </row>
    <row r="40" customFormat="false" ht="12.75" hidden="false" customHeight="false" outlineLevel="0" collapsed="false">
      <c r="C40" s="17"/>
      <c r="D40" s="17"/>
      <c r="E40" s="17"/>
      <c r="F40" s="176"/>
      <c r="H40" s="176"/>
      <c r="J40" s="176"/>
      <c r="L40" s="176"/>
      <c r="N40" s="176"/>
      <c r="P40" s="176"/>
    </row>
    <row r="41" customFormat="false" ht="12.75" hidden="false" customHeight="false" outlineLevel="0" collapsed="false">
      <c r="A41" s="2" t="s">
        <v>285</v>
      </c>
      <c r="C41" s="17"/>
      <c r="D41" s="17"/>
      <c r="E41" s="17"/>
      <c r="F41" s="176"/>
      <c r="H41" s="176"/>
      <c r="J41" s="176"/>
      <c r="L41" s="176"/>
      <c r="N41" s="176"/>
      <c r="P41" s="176"/>
    </row>
    <row r="42" customFormat="false" ht="12.75" hidden="false" customHeight="false" outlineLevel="0" collapsed="false">
      <c r="A42" s="179" t="s">
        <v>286</v>
      </c>
      <c r="C42" s="17" t="n">
        <v>0</v>
      </c>
      <c r="D42" s="180" t="n">
        <f aca="false">(C42/7)*12</f>
        <v>0</v>
      </c>
      <c r="E42" s="17" t="n">
        <v>0</v>
      </c>
      <c r="F42" s="176" t="n">
        <v>0</v>
      </c>
      <c r="H42" s="176" t="n">
        <v>0</v>
      </c>
      <c r="J42" s="176" t="n">
        <v>0</v>
      </c>
      <c r="L42" s="176" t="n">
        <v>0</v>
      </c>
      <c r="N42" s="176" t="n">
        <f aca="false">SUM(F42:M42)</f>
        <v>0</v>
      </c>
      <c r="P42" s="176" t="n">
        <v>0</v>
      </c>
    </row>
    <row r="43" customFormat="false" ht="12.75" hidden="false" customHeight="false" outlineLevel="0" collapsed="false">
      <c r="A43" s="179" t="s">
        <v>287</v>
      </c>
      <c r="C43" s="17"/>
      <c r="D43" s="17"/>
      <c r="E43" s="17"/>
      <c r="F43" s="176"/>
      <c r="H43" s="176"/>
      <c r="J43" s="176"/>
      <c r="L43" s="176"/>
      <c r="N43" s="176"/>
      <c r="P43" s="176"/>
    </row>
    <row r="44" customFormat="false" ht="12.75" hidden="false" customHeight="false" outlineLevel="0" collapsed="false">
      <c r="A44" s="175" t="s">
        <v>288</v>
      </c>
      <c r="C44" s="17" t="n">
        <v>0</v>
      </c>
      <c r="D44" s="17" t="n">
        <f aca="false">(C44/7)*12</f>
        <v>0</v>
      </c>
      <c r="E44" s="17" t="n">
        <v>0</v>
      </c>
      <c r="F44" s="176" t="n">
        <v>0</v>
      </c>
      <c r="H44" s="176" t="n">
        <v>0</v>
      </c>
      <c r="J44" s="176" t="n">
        <v>0</v>
      </c>
      <c r="L44" s="176" t="n">
        <v>0</v>
      </c>
      <c r="N44" s="176" t="n">
        <f aca="false">SUM(F44:M44)</f>
        <v>0</v>
      </c>
      <c r="P44" s="176" t="n">
        <v>0</v>
      </c>
    </row>
    <row r="45" customFormat="false" ht="12.75" hidden="false" customHeight="false" outlineLevel="0" collapsed="false">
      <c r="A45" s="175" t="s">
        <v>289</v>
      </c>
      <c r="C45" s="17" t="n">
        <v>0</v>
      </c>
      <c r="D45" s="17" t="n">
        <f aca="false">(C45/7)*12</f>
        <v>0</v>
      </c>
      <c r="E45" s="17" t="n">
        <v>0</v>
      </c>
      <c r="F45" s="176" t="n">
        <v>0</v>
      </c>
      <c r="H45" s="176" t="n">
        <v>0</v>
      </c>
      <c r="J45" s="176" t="n">
        <v>0</v>
      </c>
      <c r="L45" s="176" t="n">
        <v>0</v>
      </c>
      <c r="N45" s="176" t="n">
        <f aca="false">SUM(F45:M45)</f>
        <v>0</v>
      </c>
      <c r="P45" s="176" t="n">
        <v>0</v>
      </c>
    </row>
    <row r="46" customFormat="false" ht="12.75" hidden="false" customHeight="false" outlineLevel="0" collapsed="false">
      <c r="A46" s="175" t="s">
        <v>290</v>
      </c>
      <c r="C46" s="17" t="n">
        <v>0</v>
      </c>
      <c r="D46" s="17" t="n">
        <f aca="false">(C46/7)*12</f>
        <v>0</v>
      </c>
      <c r="E46" s="17" t="n">
        <v>0</v>
      </c>
      <c r="F46" s="176" t="n">
        <v>0</v>
      </c>
      <c r="H46" s="176" t="n">
        <v>0</v>
      </c>
      <c r="J46" s="176" t="n">
        <v>0</v>
      </c>
      <c r="L46" s="176" t="n">
        <v>0</v>
      </c>
      <c r="N46" s="176" t="n">
        <f aca="false">SUM(F46:M46)</f>
        <v>0</v>
      </c>
      <c r="P46" s="176" t="n">
        <v>0</v>
      </c>
    </row>
    <row r="47" customFormat="false" ht="12.75" hidden="false" customHeight="false" outlineLevel="0" collapsed="false">
      <c r="A47" s="175" t="s">
        <v>291</v>
      </c>
      <c r="C47" s="17" t="n">
        <v>0</v>
      </c>
      <c r="D47" s="17" t="n">
        <f aca="false">(C47/7)*12</f>
        <v>0</v>
      </c>
      <c r="E47" s="17" t="n">
        <v>0</v>
      </c>
      <c r="F47" s="176" t="n">
        <v>0</v>
      </c>
      <c r="H47" s="176" t="n">
        <v>0</v>
      </c>
      <c r="J47" s="176" t="n">
        <v>0</v>
      </c>
      <c r="L47" s="176" t="n">
        <v>0</v>
      </c>
      <c r="N47" s="176" t="n">
        <f aca="false">SUM(F47:M47)</f>
        <v>0</v>
      </c>
      <c r="P47" s="176" t="n">
        <v>0</v>
      </c>
    </row>
    <row r="48" customFormat="false" ht="12.75" hidden="false" customHeight="false" outlineLevel="0" collapsed="false">
      <c r="A48" s="175" t="s">
        <v>292</v>
      </c>
      <c r="C48" s="17" t="n">
        <v>0</v>
      </c>
      <c r="D48" s="17" t="n">
        <f aca="false">(C48/7)*12</f>
        <v>0</v>
      </c>
      <c r="E48" s="17" t="n">
        <v>0</v>
      </c>
      <c r="F48" s="176" t="n">
        <v>0</v>
      </c>
      <c r="H48" s="176" t="n">
        <v>0</v>
      </c>
      <c r="J48" s="176" t="n">
        <v>0</v>
      </c>
      <c r="L48" s="176" t="n">
        <v>0</v>
      </c>
      <c r="N48" s="176" t="n">
        <f aca="false">SUM(F48:M48)</f>
        <v>0</v>
      </c>
      <c r="P48" s="176" t="n">
        <v>0</v>
      </c>
    </row>
    <row r="49" customFormat="false" ht="12.75" hidden="false" customHeight="false" outlineLevel="0" collapsed="false">
      <c r="A49" s="175" t="s">
        <v>293</v>
      </c>
      <c r="C49" s="17" t="n">
        <v>0</v>
      </c>
      <c r="D49" s="17" t="n">
        <f aca="false">(C49/7)*12</f>
        <v>0</v>
      </c>
      <c r="E49" s="17" t="n">
        <v>0</v>
      </c>
      <c r="F49" s="176" t="n">
        <v>0</v>
      </c>
      <c r="H49" s="176" t="n">
        <v>0</v>
      </c>
      <c r="J49" s="176" t="n">
        <v>0</v>
      </c>
      <c r="L49" s="176" t="n">
        <v>0</v>
      </c>
      <c r="N49" s="176" t="n">
        <f aca="false">SUM(F49:M49)</f>
        <v>0</v>
      </c>
      <c r="P49" s="176" t="n">
        <v>0</v>
      </c>
    </row>
    <row r="50" customFormat="false" ht="12.75" hidden="false" customHeight="false" outlineLevel="0" collapsed="false">
      <c r="A50" s="175" t="s">
        <v>294</v>
      </c>
      <c r="C50" s="17" t="n">
        <v>0</v>
      </c>
      <c r="D50" s="17" t="n">
        <f aca="false">(C50/7)*12</f>
        <v>0</v>
      </c>
      <c r="E50" s="17" t="n">
        <v>0</v>
      </c>
      <c r="F50" s="176" t="n">
        <v>10000</v>
      </c>
      <c r="H50" s="176" t="n">
        <v>10000</v>
      </c>
      <c r="J50" s="176" t="n">
        <v>40000</v>
      </c>
      <c r="L50" s="176" t="n">
        <v>10000</v>
      </c>
      <c r="N50" s="176" t="n">
        <f aca="false">SUM(F50:M50)</f>
        <v>70000</v>
      </c>
      <c r="P50" s="176" t="n">
        <v>0</v>
      </c>
    </row>
    <row r="51" customFormat="false" ht="12.75" hidden="false" customHeight="false" outlineLevel="0" collapsed="false">
      <c r="A51" s="175" t="s">
        <v>295</v>
      </c>
      <c r="C51" s="21" t="n">
        <v>0</v>
      </c>
      <c r="D51" s="17" t="n">
        <f aca="false">(C51/7)*12</f>
        <v>0</v>
      </c>
      <c r="E51" s="21" t="n">
        <v>0</v>
      </c>
      <c r="F51" s="176" t="n">
        <v>0</v>
      </c>
      <c r="H51" s="176" t="n">
        <v>0</v>
      </c>
      <c r="J51" s="176" t="n">
        <v>0</v>
      </c>
      <c r="L51" s="176" t="n">
        <v>0</v>
      </c>
      <c r="N51" s="176" t="n">
        <f aca="false">SUM(F51:M51)</f>
        <v>0</v>
      </c>
      <c r="P51" s="176" t="n">
        <v>0</v>
      </c>
    </row>
    <row r="52" customFormat="false" ht="12.75" hidden="false" customHeight="false" outlineLevel="0" collapsed="false">
      <c r="A52" s="2" t="s">
        <v>296</v>
      </c>
      <c r="C52" s="13" t="n">
        <f aca="false">SUM(C42:C51)</f>
        <v>0</v>
      </c>
      <c r="D52" s="177" t="n">
        <f aca="false">SUM(D42:D51)</f>
        <v>0</v>
      </c>
      <c r="E52" s="13" t="n">
        <f aca="false">SUM(E42:E51)</f>
        <v>0</v>
      </c>
      <c r="F52" s="178" t="n">
        <f aca="false">SUM(F42:F51)</f>
        <v>10000</v>
      </c>
      <c r="H52" s="178" t="n">
        <f aca="false">SUM(H42:H51)</f>
        <v>10000</v>
      </c>
      <c r="J52" s="178" t="n">
        <f aca="false">SUM(J42:J51)</f>
        <v>40000</v>
      </c>
      <c r="L52" s="178" t="n">
        <f aca="false">SUM(L42:L51)</f>
        <v>10000</v>
      </c>
      <c r="N52" s="178" t="n">
        <f aca="false">SUM(N42:N51)</f>
        <v>70000</v>
      </c>
      <c r="P52" s="178" t="n">
        <f aca="false">SUM(P42:P51)</f>
        <v>0</v>
      </c>
    </row>
    <row r="53" customFormat="false" ht="12.75" hidden="false" customHeight="false" outlineLevel="0" collapsed="false">
      <c r="C53" s="17"/>
      <c r="D53" s="17"/>
      <c r="E53" s="17"/>
      <c r="F53" s="176"/>
      <c r="H53" s="176"/>
      <c r="J53" s="176"/>
      <c r="L53" s="176"/>
      <c r="N53" s="176"/>
      <c r="P53" s="176"/>
    </row>
    <row r="54" customFormat="false" ht="12.75" hidden="false" customHeight="false" outlineLevel="0" collapsed="false">
      <c r="A54" s="2" t="s">
        <v>297</v>
      </c>
      <c r="C54" s="17"/>
      <c r="D54" s="17"/>
      <c r="E54" s="17"/>
      <c r="F54" s="176"/>
      <c r="H54" s="176"/>
      <c r="J54" s="176"/>
      <c r="L54" s="176"/>
      <c r="N54" s="176"/>
      <c r="P54" s="176"/>
    </row>
    <row r="55" customFormat="false" ht="12.75" hidden="false" customHeight="false" outlineLevel="0" collapsed="false">
      <c r="A55" s="0" t="s">
        <v>298</v>
      </c>
      <c r="C55" s="17"/>
      <c r="D55" s="17"/>
      <c r="E55" s="17"/>
      <c r="F55" s="176"/>
      <c r="H55" s="176"/>
      <c r="J55" s="176"/>
      <c r="L55" s="176"/>
      <c r="N55" s="176"/>
      <c r="P55" s="176"/>
    </row>
    <row r="56" customFormat="false" ht="12.75" hidden="false" customHeight="false" outlineLevel="0" collapsed="false">
      <c r="A56" s="175" t="s">
        <v>299</v>
      </c>
      <c r="C56" s="17" t="n">
        <v>0</v>
      </c>
      <c r="D56" s="17" t="n">
        <f aca="false">(C56/7)*12</f>
        <v>0</v>
      </c>
      <c r="E56" s="17" t="n">
        <v>0</v>
      </c>
      <c r="F56" s="176" t="n">
        <v>1000</v>
      </c>
      <c r="H56" s="176" t="n">
        <v>1000</v>
      </c>
      <c r="J56" s="176" t="n">
        <v>1000</v>
      </c>
      <c r="L56" s="176" t="n">
        <v>1000</v>
      </c>
      <c r="N56" s="176" t="n">
        <f aca="false">SUM(F56:M56)</f>
        <v>4000</v>
      </c>
      <c r="P56" s="176" t="n">
        <v>1000</v>
      </c>
    </row>
    <row r="57" customFormat="false" ht="12.75" hidden="false" customHeight="false" outlineLevel="0" collapsed="false">
      <c r="A57" s="175" t="s">
        <v>300</v>
      </c>
      <c r="C57" s="17" t="n">
        <v>0</v>
      </c>
      <c r="D57" s="17" t="n">
        <f aca="false">(C57/7)*12</f>
        <v>0</v>
      </c>
      <c r="E57" s="17" t="n">
        <v>0</v>
      </c>
      <c r="F57" s="176" t="n">
        <v>100</v>
      </c>
      <c r="H57" s="176" t="n">
        <v>100</v>
      </c>
      <c r="J57" s="176" t="n">
        <v>100</v>
      </c>
      <c r="L57" s="176" t="n">
        <v>100</v>
      </c>
      <c r="N57" s="176" t="n">
        <f aca="false">SUM(F57:M57)</f>
        <v>400</v>
      </c>
      <c r="P57" s="176" t="n">
        <v>100</v>
      </c>
    </row>
    <row r="58" customFormat="false" ht="12.75" hidden="false" customHeight="false" outlineLevel="0" collapsed="false">
      <c r="A58" s="175" t="s">
        <v>301</v>
      </c>
      <c r="C58" s="17" t="n">
        <v>0</v>
      </c>
      <c r="D58" s="17" t="n">
        <f aca="false">(C58/7)*12</f>
        <v>0</v>
      </c>
      <c r="E58" s="17" t="n">
        <v>0</v>
      </c>
      <c r="F58" s="176" t="n">
        <v>3000</v>
      </c>
      <c r="H58" s="176" t="n">
        <v>3000</v>
      </c>
      <c r="J58" s="176" t="n">
        <v>3000</v>
      </c>
      <c r="L58" s="176" t="n">
        <v>3000</v>
      </c>
      <c r="N58" s="176" t="n">
        <f aca="false">SUM(F58:M58)</f>
        <v>12000</v>
      </c>
      <c r="P58" s="176" t="n">
        <v>5000</v>
      </c>
    </row>
    <row r="59" customFormat="false" ht="12.75" hidden="false" customHeight="false" outlineLevel="0" collapsed="false">
      <c r="A59" s="179" t="s">
        <v>302</v>
      </c>
      <c r="C59" s="17" t="n">
        <v>0</v>
      </c>
      <c r="D59" s="17" t="n">
        <f aca="false">(C59/7)*12</f>
        <v>0</v>
      </c>
      <c r="E59" s="17" t="n">
        <v>0</v>
      </c>
      <c r="F59" s="176" t="n">
        <v>15000</v>
      </c>
      <c r="H59" s="176" t="n">
        <v>25000</v>
      </c>
      <c r="J59" s="176" t="n">
        <v>15000</v>
      </c>
      <c r="L59" s="176" t="n">
        <v>20000</v>
      </c>
      <c r="N59" s="176" t="n">
        <f aca="false">SUM(F59:M59)</f>
        <v>75000</v>
      </c>
      <c r="P59" s="176" t="n">
        <v>10000</v>
      </c>
    </row>
    <row r="60" customFormat="false" ht="12.75" hidden="false" customHeight="false" outlineLevel="0" collapsed="false">
      <c r="A60" s="179" t="s">
        <v>303</v>
      </c>
      <c r="C60" s="17" t="n">
        <v>0</v>
      </c>
      <c r="D60" s="17" t="n">
        <f aca="false">(C60/7)*12</f>
        <v>0</v>
      </c>
      <c r="E60" s="17" t="n">
        <v>0</v>
      </c>
      <c r="F60" s="176" t="n">
        <v>0</v>
      </c>
      <c r="H60" s="176" t="n">
        <v>0</v>
      </c>
      <c r="J60" s="176" t="n">
        <v>0</v>
      </c>
      <c r="L60" s="176" t="n">
        <v>0</v>
      </c>
      <c r="N60" s="176" t="n">
        <f aca="false">SUM(F60:M60)</f>
        <v>0</v>
      </c>
      <c r="P60" s="176" t="n">
        <v>0</v>
      </c>
    </row>
    <row r="61" customFormat="false" ht="12.75" hidden="false" customHeight="false" outlineLevel="0" collapsed="false">
      <c r="A61" s="179" t="s">
        <v>304</v>
      </c>
      <c r="C61" s="17" t="n">
        <v>0</v>
      </c>
      <c r="D61" s="17" t="n">
        <f aca="false">(C61/7)*12</f>
        <v>0</v>
      </c>
      <c r="E61" s="17" t="n">
        <v>0</v>
      </c>
      <c r="F61" s="176" t="n">
        <v>200</v>
      </c>
      <c r="H61" s="176" t="n">
        <v>200</v>
      </c>
      <c r="J61" s="176" t="n">
        <v>200</v>
      </c>
      <c r="L61" s="176" t="n">
        <v>200</v>
      </c>
      <c r="N61" s="176" t="n">
        <f aca="false">SUM(F61:M61)</f>
        <v>800</v>
      </c>
      <c r="P61" s="176" t="n">
        <v>200</v>
      </c>
    </row>
    <row r="62" customFormat="false" ht="12.75" hidden="false" customHeight="false" outlineLevel="0" collapsed="false">
      <c r="A62" s="0" t="s">
        <v>305</v>
      </c>
      <c r="C62" s="21" t="n">
        <v>0</v>
      </c>
      <c r="D62" s="17" t="n">
        <f aca="false">(C62/7)*12</f>
        <v>0</v>
      </c>
      <c r="E62" s="21" t="n">
        <v>0</v>
      </c>
      <c r="F62" s="176" t="n">
        <v>20000</v>
      </c>
      <c r="H62" s="176" t="n">
        <v>30000</v>
      </c>
      <c r="J62" s="176" t="n">
        <v>30000</v>
      </c>
      <c r="L62" s="176" t="n">
        <v>20000</v>
      </c>
      <c r="N62" s="176" t="n">
        <f aca="false">SUM(F62:M62)</f>
        <v>100000</v>
      </c>
      <c r="P62" s="176" t="n">
        <v>30000</v>
      </c>
    </row>
    <row r="63" customFormat="false" ht="12.75" hidden="false" customHeight="false" outlineLevel="0" collapsed="false">
      <c r="A63" s="2" t="s">
        <v>306</v>
      </c>
      <c r="C63" s="13" t="n">
        <f aca="false">SUM(C55:C62)</f>
        <v>0</v>
      </c>
      <c r="D63" s="177" t="n">
        <f aca="false">SUM(D55:D62)</f>
        <v>0</v>
      </c>
      <c r="E63" s="13" t="n">
        <f aca="false">SUM(E55:E62)</f>
        <v>0</v>
      </c>
      <c r="F63" s="178" t="n">
        <f aca="false">SUM(F55:F62)</f>
        <v>39300</v>
      </c>
      <c r="H63" s="178" t="n">
        <f aca="false">SUM(H55:H62)</f>
        <v>59300</v>
      </c>
      <c r="J63" s="178" t="n">
        <f aca="false">SUM(J55:J62)</f>
        <v>49300</v>
      </c>
      <c r="L63" s="178" t="n">
        <f aca="false">SUM(L55:L62)</f>
        <v>44300</v>
      </c>
      <c r="N63" s="178" t="n">
        <f aca="false">SUM(N55:N62)</f>
        <v>192200</v>
      </c>
      <c r="P63" s="178" t="n">
        <f aca="false">SUM(P55:P62)</f>
        <v>46300</v>
      </c>
    </row>
    <row r="64" customFormat="false" ht="12.75" hidden="false" customHeight="false" outlineLevel="0" collapsed="false">
      <c r="C64" s="17"/>
      <c r="D64" s="17"/>
      <c r="E64" s="17"/>
      <c r="F64" s="176"/>
      <c r="H64" s="176"/>
      <c r="J64" s="176"/>
      <c r="L64" s="176"/>
      <c r="N64" s="176"/>
      <c r="P64" s="176"/>
    </row>
    <row r="65" customFormat="false" ht="12.75" hidden="false" customHeight="false" outlineLevel="0" collapsed="false">
      <c r="A65" s="2" t="s">
        <v>307</v>
      </c>
      <c r="C65" s="17"/>
      <c r="D65" s="12"/>
      <c r="E65" s="17"/>
      <c r="F65" s="176"/>
      <c r="H65" s="176"/>
      <c r="J65" s="176"/>
      <c r="L65" s="176"/>
      <c r="N65" s="176"/>
      <c r="P65" s="176"/>
    </row>
    <row r="66" customFormat="false" ht="12.75" hidden="false" customHeight="false" outlineLevel="0" collapsed="false">
      <c r="A66" s="179" t="s">
        <v>308</v>
      </c>
      <c r="C66" s="25" t="n">
        <v>0</v>
      </c>
      <c r="D66" s="17" t="n">
        <f aca="false">(C66/7)*12</f>
        <v>0</v>
      </c>
      <c r="E66" s="181" t="n">
        <v>0</v>
      </c>
      <c r="F66" s="176" t="n">
        <v>20000</v>
      </c>
      <c r="H66" s="176" t="n">
        <v>20000</v>
      </c>
      <c r="J66" s="176" t="n">
        <v>20000</v>
      </c>
      <c r="L66" s="176" t="n">
        <v>20000</v>
      </c>
      <c r="N66" s="176" t="n">
        <f aca="false">SUM(F66:M66)</f>
        <v>80000</v>
      </c>
      <c r="P66" s="176" t="n">
        <v>5000</v>
      </c>
    </row>
    <row r="67" customFormat="false" ht="12.75" hidden="false" customHeight="false" outlineLevel="0" collapsed="false">
      <c r="A67" s="175" t="s">
        <v>309</v>
      </c>
      <c r="C67" s="17" t="n">
        <v>0</v>
      </c>
      <c r="D67" s="17" t="n">
        <f aca="false">(C67/7)*12</f>
        <v>0</v>
      </c>
      <c r="E67" s="181" t="n">
        <v>0</v>
      </c>
      <c r="F67" s="176" t="n">
        <v>0</v>
      </c>
      <c r="H67" s="176" t="n">
        <v>0</v>
      </c>
      <c r="J67" s="176" t="n">
        <v>0</v>
      </c>
      <c r="L67" s="176" t="n">
        <v>0</v>
      </c>
      <c r="N67" s="176" t="n">
        <f aca="false">SUM(F67:M67)</f>
        <v>0</v>
      </c>
      <c r="P67" s="176" t="n">
        <v>0</v>
      </c>
    </row>
    <row r="68" customFormat="false" ht="12.75" hidden="false" customHeight="false" outlineLevel="0" collapsed="false">
      <c r="A68" s="175" t="s">
        <v>310</v>
      </c>
      <c r="C68" s="17" t="n">
        <v>0</v>
      </c>
      <c r="D68" s="17" t="n">
        <f aca="false">(C68/7)*12</f>
        <v>0</v>
      </c>
      <c r="E68" s="181" t="n">
        <v>0</v>
      </c>
      <c r="F68" s="176" t="n">
        <v>0</v>
      </c>
      <c r="H68" s="176" t="n">
        <v>0</v>
      </c>
      <c r="J68" s="176" t="n">
        <v>0</v>
      </c>
      <c r="L68" s="176" t="n">
        <v>0</v>
      </c>
      <c r="N68" s="176" t="n">
        <f aca="false">SUM(F68:M68)</f>
        <v>0</v>
      </c>
      <c r="P68" s="176" t="n">
        <v>0</v>
      </c>
    </row>
    <row r="69" customFormat="false" ht="12.75" hidden="false" customHeight="false" outlineLevel="0" collapsed="false">
      <c r="A69" s="175" t="s">
        <v>311</v>
      </c>
      <c r="C69" s="17" t="n">
        <v>0</v>
      </c>
      <c r="D69" s="17" t="n">
        <f aca="false">(C69/7)*12</f>
        <v>0</v>
      </c>
      <c r="E69" s="181" t="n">
        <v>0</v>
      </c>
      <c r="F69" s="176" t="n">
        <v>0</v>
      </c>
      <c r="H69" s="176" t="n">
        <v>0</v>
      </c>
      <c r="J69" s="176" t="n">
        <v>0</v>
      </c>
      <c r="L69" s="176" t="n">
        <v>0</v>
      </c>
      <c r="N69" s="176" t="n">
        <f aca="false">SUM(F69:M69)</f>
        <v>0</v>
      </c>
      <c r="P69" s="176" t="n">
        <v>0</v>
      </c>
    </row>
    <row r="70" customFormat="false" ht="12.75" hidden="false" customHeight="false" outlineLevel="0" collapsed="false">
      <c r="A70" s="182" t="s">
        <v>312</v>
      </c>
      <c r="E70" s="181" t="n">
        <v>0</v>
      </c>
      <c r="F70" s="176" t="n">
        <v>0</v>
      </c>
      <c r="H70" s="176" t="n">
        <v>0</v>
      </c>
      <c r="J70" s="176" t="n">
        <v>0</v>
      </c>
      <c r="L70" s="176" t="n">
        <v>0</v>
      </c>
      <c r="N70" s="176" t="n">
        <f aca="false">SUM(F70:M70)</f>
        <v>0</v>
      </c>
      <c r="P70" s="176" t="n">
        <v>0</v>
      </c>
    </row>
    <row r="71" customFormat="false" ht="12.75" hidden="false" customHeight="false" outlineLevel="0" collapsed="false">
      <c r="A71" s="175" t="s">
        <v>313</v>
      </c>
      <c r="C71" s="17" t="n">
        <v>0</v>
      </c>
      <c r="D71" s="17" t="n">
        <f aca="false">(C71/7)*12</f>
        <v>0</v>
      </c>
      <c r="E71" s="181" t="n">
        <v>0</v>
      </c>
      <c r="F71" s="176" t="n">
        <v>0</v>
      </c>
      <c r="H71" s="176" t="n">
        <v>0</v>
      </c>
      <c r="J71" s="176" t="n">
        <v>0</v>
      </c>
      <c r="L71" s="176" t="n">
        <v>0</v>
      </c>
      <c r="N71" s="176" t="n">
        <f aca="false">SUM(F71:M71)</f>
        <v>0</v>
      </c>
      <c r="P71" s="176" t="n">
        <v>0</v>
      </c>
    </row>
    <row r="72" customFormat="false" ht="12.75" hidden="false" customHeight="false" outlineLevel="0" collapsed="false">
      <c r="A72" s="175" t="s">
        <v>314</v>
      </c>
      <c r="C72" s="17" t="n">
        <v>0</v>
      </c>
      <c r="D72" s="17" t="n">
        <f aca="false">(C72/7)*12</f>
        <v>0</v>
      </c>
      <c r="E72" s="181" t="n">
        <v>0</v>
      </c>
      <c r="F72" s="176" t="n">
        <v>0</v>
      </c>
      <c r="H72" s="176" t="n">
        <v>0</v>
      </c>
      <c r="J72" s="176" t="n">
        <v>0</v>
      </c>
      <c r="L72" s="176" t="n">
        <v>0</v>
      </c>
      <c r="N72" s="176" t="n">
        <f aca="false">SUM(F72:M72)</f>
        <v>0</v>
      </c>
      <c r="P72" s="176" t="n">
        <v>0</v>
      </c>
    </row>
    <row r="73" customFormat="false" ht="12.75" hidden="false" customHeight="false" outlineLevel="0" collapsed="false">
      <c r="A73" s="175" t="s">
        <v>315</v>
      </c>
      <c r="C73" s="16" t="n">
        <v>0</v>
      </c>
      <c r="D73" s="17" t="n">
        <f aca="false">(C73/7)*12</f>
        <v>0</v>
      </c>
      <c r="E73" s="16" t="n">
        <v>0</v>
      </c>
      <c r="F73" s="176" t="n">
        <v>0</v>
      </c>
      <c r="H73" s="176" t="n">
        <v>0</v>
      </c>
      <c r="J73" s="176" t="n">
        <v>0</v>
      </c>
      <c r="L73" s="176" t="n">
        <v>0</v>
      </c>
      <c r="N73" s="176" t="n">
        <f aca="false">SUM(F73:M73)</f>
        <v>0</v>
      </c>
      <c r="P73" s="176" t="n">
        <v>0</v>
      </c>
    </row>
    <row r="74" customFormat="false" ht="12.75" hidden="false" customHeight="false" outlineLevel="0" collapsed="false">
      <c r="A74" s="2" t="s">
        <v>316</v>
      </c>
      <c r="C74" s="177" t="n">
        <f aca="false">SUM(C66:C73)</f>
        <v>0</v>
      </c>
      <c r="D74" s="177" t="n">
        <f aca="false">SUM(D66:D73)</f>
        <v>0</v>
      </c>
      <c r="E74" s="177" t="n">
        <f aca="false">SUM(E66:E73)</f>
        <v>0</v>
      </c>
      <c r="F74" s="178" t="n">
        <f aca="false">SUM(F66:F73)</f>
        <v>20000</v>
      </c>
      <c r="H74" s="178" t="n">
        <f aca="false">SUM(H66:H73)</f>
        <v>20000</v>
      </c>
      <c r="J74" s="178" t="n">
        <f aca="false">SUM(J66:J73)</f>
        <v>20000</v>
      </c>
      <c r="L74" s="178" t="n">
        <f aca="false">SUM(L66:L73)</f>
        <v>20000</v>
      </c>
      <c r="N74" s="178" t="n">
        <f aca="false">SUM(N66:N73)</f>
        <v>80000</v>
      </c>
      <c r="P74" s="178" t="n">
        <f aca="false">SUM(P66:P73)</f>
        <v>5000</v>
      </c>
    </row>
    <row r="75" customFormat="false" ht="12.75" hidden="false" customHeight="false" outlineLevel="0" collapsed="false">
      <c r="C75" s="17"/>
      <c r="D75" s="17"/>
      <c r="E75" s="17"/>
      <c r="F75" s="176"/>
      <c r="H75" s="176"/>
      <c r="J75" s="176"/>
      <c r="L75" s="176"/>
      <c r="N75" s="176"/>
      <c r="P75" s="176"/>
    </row>
    <row r="76" customFormat="false" ht="12.75" hidden="false" customHeight="false" outlineLevel="0" collapsed="false">
      <c r="A76" s="2" t="s">
        <v>317</v>
      </c>
      <c r="C76" s="17" t="n">
        <f aca="false">SUM(C77:C82)</f>
        <v>0</v>
      </c>
      <c r="D76" s="12" t="n">
        <f aca="false">(C76/7)*12</f>
        <v>0</v>
      </c>
      <c r="E76" s="17" t="n">
        <f aca="false">SUM(E77:E82)</f>
        <v>0</v>
      </c>
      <c r="F76" s="176" t="n">
        <v>0</v>
      </c>
      <c r="H76" s="176" t="n">
        <v>0</v>
      </c>
      <c r="J76" s="176" t="n">
        <v>0</v>
      </c>
      <c r="L76" s="176" t="n">
        <v>0</v>
      </c>
      <c r="N76" s="176" t="n">
        <f aca="false">SUM(F76:M76)</f>
        <v>0</v>
      </c>
      <c r="P76" s="176" t="n">
        <v>0</v>
      </c>
    </row>
    <row r="77" customFormat="false" ht="12.75" hidden="true" customHeight="false" outlineLevel="0" collapsed="false">
      <c r="A77" s="179" t="s">
        <v>318</v>
      </c>
      <c r="C77" s="17" t="n">
        <v>0</v>
      </c>
      <c r="D77" s="17" t="n">
        <v>0</v>
      </c>
      <c r="E77" s="17" t="n">
        <v>0</v>
      </c>
      <c r="F77" s="176" t="n">
        <v>0</v>
      </c>
      <c r="H77" s="176" t="n">
        <v>0</v>
      </c>
      <c r="J77" s="176" t="n">
        <v>0</v>
      </c>
      <c r="L77" s="176" t="n">
        <v>0</v>
      </c>
      <c r="N77" s="176" t="n">
        <v>0</v>
      </c>
      <c r="P77" s="176" t="n">
        <v>0</v>
      </c>
    </row>
    <row r="78" customFormat="false" ht="12.75" hidden="true" customHeight="false" outlineLevel="0" collapsed="false">
      <c r="A78" s="179" t="s">
        <v>319</v>
      </c>
      <c r="C78" s="17" t="n">
        <v>0</v>
      </c>
      <c r="D78" s="17" t="n">
        <v>0</v>
      </c>
      <c r="E78" s="17" t="n">
        <v>0</v>
      </c>
      <c r="F78" s="176" t="n">
        <v>0</v>
      </c>
      <c r="H78" s="176" t="n">
        <v>0</v>
      </c>
      <c r="J78" s="176" t="n">
        <v>0</v>
      </c>
      <c r="L78" s="176" t="n">
        <v>0</v>
      </c>
      <c r="N78" s="176" t="n">
        <v>0</v>
      </c>
      <c r="P78" s="176" t="n">
        <v>0</v>
      </c>
    </row>
    <row r="79" customFormat="false" ht="12.75" hidden="true" customHeight="false" outlineLevel="0" collapsed="false">
      <c r="A79" s="179" t="s">
        <v>320</v>
      </c>
      <c r="C79" s="17" t="n">
        <v>0</v>
      </c>
      <c r="D79" s="17" t="n">
        <v>0</v>
      </c>
      <c r="E79" s="17" t="n">
        <v>0</v>
      </c>
      <c r="F79" s="176" t="n">
        <v>0</v>
      </c>
      <c r="H79" s="176" t="n">
        <v>0</v>
      </c>
      <c r="J79" s="176" t="n">
        <v>0</v>
      </c>
      <c r="L79" s="176" t="n">
        <v>0</v>
      </c>
      <c r="N79" s="176" t="n">
        <v>0</v>
      </c>
      <c r="P79" s="176" t="n">
        <v>0</v>
      </c>
    </row>
    <row r="80" customFormat="false" ht="12.75" hidden="true" customHeight="false" outlineLevel="0" collapsed="false">
      <c r="A80" s="179" t="s">
        <v>321</v>
      </c>
      <c r="C80" s="17" t="n">
        <v>0</v>
      </c>
      <c r="D80" s="17" t="n">
        <v>0</v>
      </c>
      <c r="E80" s="17" t="n">
        <v>0</v>
      </c>
      <c r="F80" s="176" t="n">
        <v>0</v>
      </c>
      <c r="H80" s="176" t="n">
        <v>0</v>
      </c>
      <c r="J80" s="176" t="n">
        <v>0</v>
      </c>
      <c r="L80" s="176" t="n">
        <v>0</v>
      </c>
      <c r="N80" s="176" t="n">
        <v>0</v>
      </c>
      <c r="P80" s="176" t="n">
        <v>0</v>
      </c>
    </row>
    <row r="81" customFormat="false" ht="12.75" hidden="true" customHeight="false" outlineLevel="0" collapsed="false">
      <c r="A81" s="179" t="s">
        <v>322</v>
      </c>
      <c r="C81" s="17" t="n">
        <v>0</v>
      </c>
      <c r="D81" s="181" t="n">
        <v>0</v>
      </c>
      <c r="E81" s="181" t="n">
        <v>0</v>
      </c>
      <c r="F81" s="183" t="n">
        <v>0</v>
      </c>
      <c r="H81" s="183" t="n">
        <v>0</v>
      </c>
      <c r="J81" s="183" t="n">
        <v>0</v>
      </c>
      <c r="L81" s="183" t="n">
        <v>0</v>
      </c>
      <c r="N81" s="183" t="n">
        <v>0</v>
      </c>
      <c r="P81" s="183" t="n">
        <v>0</v>
      </c>
    </row>
    <row r="82" customFormat="false" ht="12.75" hidden="true" customHeight="false" outlineLevel="0" collapsed="false">
      <c r="A82" s="179" t="s">
        <v>323</v>
      </c>
      <c r="C82" s="21" t="n">
        <v>0</v>
      </c>
      <c r="D82" s="21" t="n">
        <v>0</v>
      </c>
      <c r="E82" s="21" t="n">
        <v>0</v>
      </c>
      <c r="F82" s="184" t="n">
        <v>0</v>
      </c>
      <c r="H82" s="184" t="n">
        <v>0</v>
      </c>
      <c r="J82" s="184" t="n">
        <v>0</v>
      </c>
      <c r="L82" s="184" t="n">
        <v>0</v>
      </c>
      <c r="N82" s="184" t="n">
        <v>0</v>
      </c>
      <c r="P82" s="184" t="n">
        <v>0</v>
      </c>
    </row>
    <row r="83" customFormat="false" ht="12.75" hidden="false" customHeight="false" outlineLevel="0" collapsed="false">
      <c r="A83" s="2" t="s">
        <v>324</v>
      </c>
      <c r="C83" s="177" t="n">
        <f aca="false">C76</f>
        <v>0</v>
      </c>
      <c r="D83" s="177" t="n">
        <f aca="false">D76</f>
        <v>0</v>
      </c>
      <c r="E83" s="177" t="n">
        <f aca="false">E76</f>
        <v>0</v>
      </c>
      <c r="F83" s="178" t="n">
        <f aca="false">F76</f>
        <v>0</v>
      </c>
      <c r="H83" s="178" t="n">
        <f aca="false">H76</f>
        <v>0</v>
      </c>
      <c r="J83" s="178" t="n">
        <f aca="false">J76</f>
        <v>0</v>
      </c>
      <c r="L83" s="178" t="n">
        <f aca="false">L76</f>
        <v>0</v>
      </c>
      <c r="N83" s="178" t="n">
        <f aca="false">N76</f>
        <v>0</v>
      </c>
      <c r="P83" s="178" t="n">
        <f aca="false">P76</f>
        <v>0</v>
      </c>
    </row>
    <row r="84" customFormat="false" ht="12.75" hidden="false" customHeight="false" outlineLevel="0" collapsed="false">
      <c r="C84" s="17"/>
      <c r="D84" s="17"/>
      <c r="E84" s="17"/>
      <c r="F84" s="176"/>
      <c r="H84" s="176"/>
      <c r="J84" s="176"/>
      <c r="L84" s="176"/>
      <c r="N84" s="176"/>
      <c r="P84" s="176"/>
    </row>
    <row r="85" customFormat="false" ht="12.75" hidden="false" customHeight="false" outlineLevel="0" collapsed="false">
      <c r="A85" s="2" t="s">
        <v>325</v>
      </c>
      <c r="C85" s="21" t="n">
        <v>0</v>
      </c>
      <c r="D85" s="12" t="n">
        <f aca="false">(C85/7)*12</f>
        <v>0</v>
      </c>
      <c r="E85" s="21" t="n">
        <v>0</v>
      </c>
      <c r="F85" s="176" t="n">
        <v>0</v>
      </c>
      <c r="H85" s="176" t="n">
        <v>0</v>
      </c>
      <c r="J85" s="176" t="n">
        <v>0</v>
      </c>
      <c r="L85" s="176" t="n">
        <v>0</v>
      </c>
      <c r="N85" s="176" t="n">
        <f aca="false">SUM(F85:M85)</f>
        <v>0</v>
      </c>
      <c r="P85" s="176" t="n">
        <v>0</v>
      </c>
    </row>
    <row r="86" customFormat="false" ht="12.75" hidden="false" customHeight="false" outlineLevel="0" collapsed="false">
      <c r="A86" s="2" t="s">
        <v>326</v>
      </c>
      <c r="C86" s="185" t="n">
        <f aca="false">SUM(C85)</f>
        <v>0</v>
      </c>
      <c r="D86" s="186" t="n">
        <f aca="false">SUM(D85)</f>
        <v>0</v>
      </c>
      <c r="E86" s="185" t="n">
        <f aca="false">SUM(E85)</f>
        <v>0</v>
      </c>
      <c r="F86" s="187" t="n">
        <f aca="false">SUM(F85)</f>
        <v>0</v>
      </c>
      <c r="H86" s="187" t="n">
        <f aca="false">SUM(H85)</f>
        <v>0</v>
      </c>
      <c r="J86" s="187" t="n">
        <f aca="false">SUM(J85)</f>
        <v>0</v>
      </c>
      <c r="L86" s="187" t="n">
        <f aca="false">SUM(L85)</f>
        <v>0</v>
      </c>
      <c r="N86" s="187" t="n">
        <f aca="false">SUM(N85)</f>
        <v>0</v>
      </c>
      <c r="P86" s="187" t="n">
        <f aca="false">SUM(P85)</f>
        <v>0</v>
      </c>
    </row>
    <row r="87" customFormat="false" ht="12.75" hidden="false" customHeight="false" outlineLevel="0" collapsed="false">
      <c r="C87" s="17"/>
      <c r="D87" s="17"/>
      <c r="E87" s="17"/>
      <c r="F87" s="176"/>
      <c r="H87" s="176"/>
      <c r="J87" s="176"/>
      <c r="L87" s="176"/>
      <c r="N87" s="176"/>
      <c r="P87" s="176"/>
    </row>
    <row r="88" customFormat="false" ht="12.75" hidden="false" customHeight="false" outlineLevel="0" collapsed="false">
      <c r="A88" s="2" t="s">
        <v>327</v>
      </c>
      <c r="C88" s="21" t="n">
        <v>0</v>
      </c>
      <c r="D88" s="180" t="n">
        <f aca="false">(C88/7)*12</f>
        <v>0</v>
      </c>
      <c r="E88" s="21" t="n">
        <v>0</v>
      </c>
      <c r="F88" s="184" t="n">
        <v>0</v>
      </c>
      <c r="H88" s="184" t="n">
        <f aca="false">7800*12</f>
        <v>93600</v>
      </c>
      <c r="J88" s="184" t="n">
        <f aca="false">(12000*12)+(7800*12)</f>
        <v>237600</v>
      </c>
      <c r="L88" s="184" t="n">
        <f aca="false">7800*12</f>
        <v>93600</v>
      </c>
      <c r="N88" s="176" t="n">
        <f aca="false">SUM(F88:M88)</f>
        <v>424800</v>
      </c>
      <c r="P88" s="184" t="n">
        <v>0</v>
      </c>
    </row>
    <row r="89" customFormat="false" ht="12.75" hidden="false" customHeight="false" outlineLevel="0" collapsed="false">
      <c r="A89" s="2" t="s">
        <v>328</v>
      </c>
      <c r="C89" s="177" t="n">
        <f aca="false">C88</f>
        <v>0</v>
      </c>
      <c r="D89" s="177" t="n">
        <f aca="false">D88</f>
        <v>0</v>
      </c>
      <c r="E89" s="177" t="n">
        <f aca="false">E88</f>
        <v>0</v>
      </c>
      <c r="F89" s="178" t="n">
        <f aca="false">F88</f>
        <v>0</v>
      </c>
      <c r="H89" s="178" t="n">
        <f aca="false">H88</f>
        <v>93600</v>
      </c>
      <c r="J89" s="178" t="n">
        <f aca="false">J88</f>
        <v>237600</v>
      </c>
      <c r="L89" s="178" t="n">
        <f aca="false">L88</f>
        <v>93600</v>
      </c>
      <c r="N89" s="178" t="n">
        <f aca="false">N88</f>
        <v>424800</v>
      </c>
      <c r="P89" s="178" t="n">
        <f aca="false">P88</f>
        <v>0</v>
      </c>
    </row>
    <row r="90" customFormat="false" ht="12.75" hidden="false" customHeight="false" outlineLevel="0" collapsed="false">
      <c r="A90" s="179"/>
      <c r="C90" s="16"/>
      <c r="D90" s="16"/>
      <c r="E90" s="16"/>
      <c r="F90" s="176"/>
      <c r="H90" s="176"/>
      <c r="J90" s="176"/>
      <c r="L90" s="176"/>
      <c r="N90" s="176"/>
      <c r="P90" s="176"/>
    </row>
    <row r="91" customFormat="false" ht="12.75" hidden="false" customHeight="false" outlineLevel="0" collapsed="false">
      <c r="A91" s="2" t="s">
        <v>329</v>
      </c>
      <c r="C91" s="17"/>
      <c r="D91" s="17"/>
      <c r="E91" s="17"/>
      <c r="F91" s="176"/>
      <c r="H91" s="176"/>
      <c r="J91" s="176"/>
      <c r="L91" s="176"/>
      <c r="N91" s="176"/>
      <c r="P91" s="176"/>
    </row>
    <row r="92" customFormat="false" ht="12.75" hidden="false" customHeight="false" outlineLevel="0" collapsed="false">
      <c r="A92" s="179" t="s">
        <v>330</v>
      </c>
      <c r="C92" s="17" t="n">
        <v>0</v>
      </c>
      <c r="D92" s="180" t="n">
        <f aca="false">(C92/7)*12</f>
        <v>0</v>
      </c>
      <c r="E92" s="17" t="n">
        <v>0</v>
      </c>
      <c r="F92" s="176" t="n">
        <v>0</v>
      </c>
      <c r="H92" s="176" t="n">
        <v>0</v>
      </c>
      <c r="J92" s="176" t="n">
        <v>0</v>
      </c>
      <c r="L92" s="176" t="n">
        <v>0</v>
      </c>
      <c r="N92" s="176" t="n">
        <f aca="false">SUM(F92:M92)</f>
        <v>0</v>
      </c>
      <c r="P92" s="176" t="n">
        <v>0</v>
      </c>
    </row>
    <row r="93" customFormat="false" ht="12.75" hidden="false" customHeight="false" outlineLevel="0" collapsed="false">
      <c r="A93" s="179" t="s">
        <v>331</v>
      </c>
      <c r="C93" s="17" t="n">
        <v>0</v>
      </c>
      <c r="D93" s="17" t="n">
        <f aca="false">(C93/7)*12</f>
        <v>0</v>
      </c>
      <c r="E93" s="17" t="n">
        <v>0</v>
      </c>
      <c r="F93" s="176" t="n">
        <v>0</v>
      </c>
      <c r="H93" s="176" t="n">
        <v>0</v>
      </c>
      <c r="J93" s="176" t="n">
        <v>0</v>
      </c>
      <c r="L93" s="176" t="n">
        <v>0</v>
      </c>
      <c r="N93" s="176" t="n">
        <f aca="false">SUM(F93:M93)</f>
        <v>0</v>
      </c>
      <c r="P93" s="176" t="n">
        <v>0</v>
      </c>
    </row>
    <row r="94" customFormat="false" ht="12.75" hidden="false" customHeight="false" outlineLevel="0" collapsed="false">
      <c r="A94" s="179" t="s">
        <v>332</v>
      </c>
      <c r="C94" s="17" t="n">
        <v>0</v>
      </c>
      <c r="D94" s="180" t="n">
        <f aca="false">(C94/7)*12</f>
        <v>0</v>
      </c>
      <c r="E94" s="17"/>
      <c r="F94" s="176" t="n">
        <v>0</v>
      </c>
      <c r="H94" s="176" t="n">
        <v>0</v>
      </c>
      <c r="J94" s="176" t="n">
        <v>0</v>
      </c>
      <c r="L94" s="176" t="n">
        <v>0</v>
      </c>
      <c r="N94" s="176" t="n">
        <f aca="false">SUM(F94:M94)</f>
        <v>0</v>
      </c>
      <c r="P94" s="176" t="n">
        <v>0</v>
      </c>
    </row>
    <row r="95" customFormat="false" ht="12.75" hidden="false" customHeight="false" outlineLevel="0" collapsed="false">
      <c r="A95" s="179" t="s">
        <v>333</v>
      </c>
      <c r="C95" s="17" t="n">
        <v>0</v>
      </c>
      <c r="D95" s="180" t="n">
        <f aca="false">(C95/7)*12</f>
        <v>0</v>
      </c>
      <c r="E95" s="17"/>
      <c r="F95" s="176" t="n">
        <v>0</v>
      </c>
      <c r="H95" s="176" t="n">
        <v>0</v>
      </c>
      <c r="J95" s="176" t="n">
        <v>0</v>
      </c>
      <c r="L95" s="176" t="n">
        <v>0</v>
      </c>
      <c r="N95" s="176" t="n">
        <f aca="false">SUM(F95:M95)</f>
        <v>0</v>
      </c>
      <c r="P95" s="176" t="n">
        <v>0</v>
      </c>
    </row>
    <row r="96" customFormat="false" ht="12.75" hidden="false" customHeight="false" outlineLevel="0" collapsed="false">
      <c r="A96" s="179" t="s">
        <v>334</v>
      </c>
      <c r="C96" s="21" t="n">
        <v>0</v>
      </c>
      <c r="D96" s="180" t="n">
        <f aca="false">(C96/7)*12</f>
        <v>0</v>
      </c>
      <c r="E96" s="21" t="n">
        <v>0</v>
      </c>
      <c r="F96" s="176" t="n">
        <v>3000</v>
      </c>
      <c r="H96" s="176" t="n">
        <v>4000</v>
      </c>
      <c r="J96" s="176" t="n">
        <v>5000</v>
      </c>
      <c r="L96" s="176" t="n">
        <v>3000</v>
      </c>
      <c r="N96" s="176" t="n">
        <f aca="false">SUM(F96:M96)</f>
        <v>15000</v>
      </c>
      <c r="P96" s="176" t="n">
        <v>5000</v>
      </c>
    </row>
    <row r="97" customFormat="false" ht="12.75" hidden="false" customHeight="false" outlineLevel="0" collapsed="false">
      <c r="A97" s="2" t="s">
        <v>335</v>
      </c>
      <c r="C97" s="13" t="n">
        <f aca="false">SUM(C92:C96)</f>
        <v>0</v>
      </c>
      <c r="D97" s="177" t="n">
        <f aca="false">SUM(D92:D96)</f>
        <v>0</v>
      </c>
      <c r="E97" s="13" t="n">
        <f aca="false">SUM(E92:E96)</f>
        <v>0</v>
      </c>
      <c r="F97" s="178" t="n">
        <f aca="false">SUM(F92:F96)</f>
        <v>3000</v>
      </c>
      <c r="H97" s="178" t="n">
        <f aca="false">SUM(H92:H96)</f>
        <v>4000</v>
      </c>
      <c r="J97" s="178" t="n">
        <f aca="false">SUM(J92:J96)</f>
        <v>5000</v>
      </c>
      <c r="L97" s="178" t="n">
        <f aca="false">SUM(L92:L96)</f>
        <v>3000</v>
      </c>
      <c r="N97" s="178" t="n">
        <f aca="false">SUM(N92:N96)</f>
        <v>15000</v>
      </c>
      <c r="P97" s="178" t="n">
        <f aca="false">SUM(P92:P96)</f>
        <v>5000</v>
      </c>
    </row>
    <row r="98" customFormat="false" ht="12.75" hidden="false" customHeight="false" outlineLevel="0" collapsed="false">
      <c r="C98" s="17"/>
      <c r="D98" s="17"/>
      <c r="E98" s="17"/>
      <c r="F98" s="176"/>
      <c r="H98" s="176"/>
      <c r="J98" s="176"/>
      <c r="L98" s="176"/>
      <c r="N98" s="176"/>
      <c r="P98" s="176"/>
    </row>
    <row r="99" customFormat="false" ht="12.75" hidden="false" customHeight="false" outlineLevel="0" collapsed="false">
      <c r="A99" s="2" t="s">
        <v>336</v>
      </c>
      <c r="C99" s="21" t="n">
        <v>0</v>
      </c>
      <c r="D99" s="180" t="n">
        <f aca="false">(C99/7)*12</f>
        <v>0</v>
      </c>
      <c r="E99" s="188" t="n">
        <v>0</v>
      </c>
      <c r="F99" s="176" t="n">
        <v>5000</v>
      </c>
      <c r="H99" s="176" t="n">
        <v>5000</v>
      </c>
      <c r="J99" s="176" t="n">
        <v>5000</v>
      </c>
      <c r="L99" s="176" t="n">
        <v>5000</v>
      </c>
      <c r="N99" s="176" t="n">
        <f aca="false">SUM(F99:M99)</f>
        <v>20000</v>
      </c>
      <c r="P99" s="176" t="n">
        <v>5000</v>
      </c>
    </row>
    <row r="100" customFormat="false" ht="12.75" hidden="false" customHeight="false" outlineLevel="0" collapsed="false">
      <c r="A100" s="2" t="s">
        <v>337</v>
      </c>
      <c r="C100" s="185" t="n">
        <f aca="false">SUM(C99)</f>
        <v>0</v>
      </c>
      <c r="D100" s="186" t="n">
        <f aca="false">SUM(D99)</f>
        <v>0</v>
      </c>
      <c r="E100" s="185" t="n">
        <f aca="false">SUM(E99)</f>
        <v>0</v>
      </c>
      <c r="F100" s="178" t="n">
        <f aca="false">SUM(F99)</f>
        <v>5000</v>
      </c>
      <c r="G100" s="2"/>
      <c r="H100" s="178" t="n">
        <f aca="false">SUM(H99)</f>
        <v>5000</v>
      </c>
      <c r="I100" s="2"/>
      <c r="J100" s="178" t="n">
        <f aca="false">SUM(J99)</f>
        <v>5000</v>
      </c>
      <c r="K100" s="2"/>
      <c r="L100" s="178" t="n">
        <f aca="false">SUM(L99)</f>
        <v>5000</v>
      </c>
      <c r="M100" s="2"/>
      <c r="N100" s="178" t="n">
        <f aca="false">SUM(N99)</f>
        <v>20000</v>
      </c>
      <c r="P100" s="178" t="n">
        <f aca="false">SUM(P99)</f>
        <v>5000</v>
      </c>
    </row>
    <row r="101" customFormat="false" ht="12.75" hidden="false" customHeight="false" outlineLevel="0" collapsed="false">
      <c r="C101" s="17"/>
      <c r="D101" s="17"/>
      <c r="E101" s="17"/>
      <c r="F101" s="176"/>
      <c r="H101" s="176"/>
      <c r="J101" s="176"/>
      <c r="L101" s="176"/>
      <c r="N101" s="176"/>
      <c r="P101" s="176"/>
    </row>
    <row r="102" customFormat="false" ht="12.75" hidden="false" customHeight="false" outlineLevel="0" collapsed="false">
      <c r="A102" s="2" t="s">
        <v>338</v>
      </c>
      <c r="C102" s="21" t="n">
        <v>0</v>
      </c>
      <c r="D102" s="180" t="n">
        <f aca="false">(C102/7)*12</f>
        <v>0</v>
      </c>
      <c r="E102" s="188" t="n">
        <v>0</v>
      </c>
      <c r="F102" s="176" t="n">
        <v>0</v>
      </c>
      <c r="H102" s="176" t="n">
        <v>0</v>
      </c>
      <c r="J102" s="176" t="n">
        <v>0</v>
      </c>
      <c r="L102" s="176" t="n">
        <v>0</v>
      </c>
      <c r="N102" s="176" t="n">
        <f aca="false">SUM(F102:M102)</f>
        <v>0</v>
      </c>
      <c r="P102" s="176" t="n">
        <v>0</v>
      </c>
    </row>
    <row r="103" customFormat="false" ht="12.75" hidden="false" customHeight="false" outlineLevel="0" collapsed="false">
      <c r="A103" s="2" t="s">
        <v>339</v>
      </c>
      <c r="C103" s="185" t="n">
        <f aca="false">SUM(C102)</f>
        <v>0</v>
      </c>
      <c r="D103" s="186" t="n">
        <f aca="false">SUM(D102)</f>
        <v>0</v>
      </c>
      <c r="E103" s="185" t="n">
        <f aca="false">SUM(E102)</f>
        <v>0</v>
      </c>
      <c r="F103" s="187" t="n">
        <f aca="false">SUM(F102)</f>
        <v>0</v>
      </c>
      <c r="H103" s="187" t="n">
        <f aca="false">SUM(H102)</f>
        <v>0</v>
      </c>
      <c r="J103" s="187" t="n">
        <f aca="false">SUM(J102)</f>
        <v>0</v>
      </c>
      <c r="L103" s="187" t="n">
        <f aca="false">SUM(L102)</f>
        <v>0</v>
      </c>
      <c r="N103" s="187" t="n">
        <f aca="false">SUM(N102)</f>
        <v>0</v>
      </c>
      <c r="P103" s="187" t="n">
        <f aca="false">SUM(P102)</f>
        <v>0</v>
      </c>
    </row>
    <row r="104" customFormat="false" ht="12.75" hidden="false" customHeight="false" outlineLevel="0" collapsed="false">
      <c r="C104" s="17"/>
      <c r="D104" s="17"/>
      <c r="E104" s="17"/>
      <c r="F104" s="176"/>
      <c r="H104" s="176"/>
      <c r="J104" s="176"/>
      <c r="L104" s="176"/>
      <c r="N104" s="176"/>
      <c r="P104" s="176"/>
    </row>
    <row r="105" customFormat="false" ht="12.75" hidden="false" customHeight="false" outlineLevel="0" collapsed="false">
      <c r="A105" s="2" t="s">
        <v>340</v>
      </c>
      <c r="C105" s="17"/>
      <c r="D105" s="17"/>
      <c r="E105" s="17"/>
      <c r="F105" s="176"/>
      <c r="H105" s="176"/>
      <c r="J105" s="176"/>
      <c r="L105" s="176"/>
      <c r="N105" s="176"/>
      <c r="P105" s="176"/>
    </row>
    <row r="106" customFormat="false" ht="12.75" hidden="false" customHeight="false" outlineLevel="0" collapsed="false">
      <c r="A106" s="179" t="s">
        <v>341</v>
      </c>
      <c r="C106" s="16" t="n">
        <v>0</v>
      </c>
      <c r="D106" s="180" t="n">
        <f aca="false">(C106/7)*12</f>
        <v>0</v>
      </c>
      <c r="E106" s="16" t="n">
        <v>0</v>
      </c>
      <c r="F106" s="176" t="n">
        <v>0</v>
      </c>
      <c r="H106" s="176" t="n">
        <v>0</v>
      </c>
      <c r="J106" s="176" t="n">
        <v>0</v>
      </c>
      <c r="L106" s="176" t="n">
        <v>0</v>
      </c>
      <c r="N106" s="176" t="n">
        <f aca="false">SUM(F106:M106)</f>
        <v>0</v>
      </c>
      <c r="P106" s="176" t="n">
        <v>0</v>
      </c>
    </row>
    <row r="107" customFormat="false" ht="12.75" hidden="false" customHeight="false" outlineLevel="0" collapsed="false">
      <c r="A107" s="179" t="s">
        <v>342</v>
      </c>
      <c r="C107" s="16" t="n">
        <v>0</v>
      </c>
      <c r="D107" s="180" t="n">
        <f aca="false">(C107/7)*12</f>
        <v>0</v>
      </c>
      <c r="E107" s="16" t="n">
        <v>0</v>
      </c>
      <c r="F107" s="176" t="n">
        <v>0</v>
      </c>
      <c r="H107" s="176" t="n">
        <v>0</v>
      </c>
      <c r="J107" s="176" t="n">
        <v>0</v>
      </c>
      <c r="L107" s="176" t="n">
        <v>0</v>
      </c>
      <c r="N107" s="176" t="n">
        <f aca="false">SUM(F107:M107)</f>
        <v>0</v>
      </c>
      <c r="P107" s="176" t="n">
        <v>0</v>
      </c>
    </row>
    <row r="108" customFormat="false" ht="12.75" hidden="false" customHeight="false" outlineLevel="0" collapsed="false">
      <c r="A108" s="2" t="s">
        <v>343</v>
      </c>
      <c r="C108" s="177" t="n">
        <f aca="false">SUM(C106:C107)</f>
        <v>0</v>
      </c>
      <c r="D108" s="177" t="n">
        <f aca="false">SUM(D106:D107)</f>
        <v>0</v>
      </c>
      <c r="E108" s="177" t="n">
        <f aca="false">SUM(E106:E107)</f>
        <v>0</v>
      </c>
      <c r="F108" s="178" t="n">
        <f aca="false">SUM(F106:F107)</f>
        <v>0</v>
      </c>
      <c r="H108" s="178" t="n">
        <f aca="false">SUM(H106:H107)</f>
        <v>0</v>
      </c>
      <c r="J108" s="178" t="n">
        <f aca="false">SUM(J106:J107)</f>
        <v>0</v>
      </c>
      <c r="L108" s="178" t="n">
        <f aca="false">SUM(L106:L107)</f>
        <v>0</v>
      </c>
      <c r="N108" s="178" t="n">
        <f aca="false">SUM(N106:N107)</f>
        <v>0</v>
      </c>
      <c r="P108" s="178" t="n">
        <f aca="false">SUM(P106:P107)</f>
        <v>0</v>
      </c>
    </row>
    <row r="109" customFormat="false" ht="13.5" hidden="false" customHeight="false" outlineLevel="0" collapsed="false">
      <c r="C109" s="17"/>
      <c r="D109" s="17"/>
      <c r="E109" s="17"/>
      <c r="F109" s="176"/>
      <c r="H109" s="176"/>
      <c r="J109" s="176"/>
      <c r="L109" s="176"/>
      <c r="N109" s="176"/>
      <c r="P109" s="176"/>
    </row>
    <row r="110" customFormat="false" ht="12.75" hidden="false" customHeight="false" outlineLevel="0" collapsed="false">
      <c r="C110" s="189"/>
      <c r="D110" s="189"/>
      <c r="E110" s="189"/>
      <c r="F110" s="190"/>
      <c r="H110" s="190"/>
      <c r="J110" s="190"/>
      <c r="L110" s="190"/>
      <c r="N110" s="190"/>
      <c r="P110" s="190"/>
    </row>
    <row r="111" customFormat="false" ht="15.75" hidden="false" customHeight="false" outlineLevel="0" collapsed="false">
      <c r="A111" s="1" t="s">
        <v>344</v>
      </c>
      <c r="C111" s="191" t="n">
        <f aca="false">C108+C103+C100+C97+C89+C86+C83+C74+C63+C52+C39+C29+C15</f>
        <v>0</v>
      </c>
      <c r="D111" s="191" t="n">
        <f aca="false">D108+D103+D100+D97+D89+D86+D83+D74+D63+D52+D39+D29+D15</f>
        <v>0</v>
      </c>
      <c r="E111" s="191" t="n">
        <f aca="false">E108+E103+E100+E97+E89+E86+E83+E74+E63+E52+E39+E29+E15</f>
        <v>0</v>
      </c>
      <c r="F111" s="192" t="n">
        <f aca="false">F108+F103+F100+F97+F89+F86+F83+F74+F63+F52+F39+F29+F15</f>
        <v>662917</v>
      </c>
      <c r="H111" s="192" t="n">
        <f aca="false">H108+H103+H100+H97+H89+H86+H83+H74+H63+H52+H39+H29+H15</f>
        <v>777082</v>
      </c>
      <c r="J111" s="192" t="n">
        <f aca="false">J108+J103+J100+J97+J89+J86+J83+J74+J63+J52+J39+J29+J15</f>
        <v>902632</v>
      </c>
      <c r="L111" s="192" t="n">
        <f aca="false">L108+L103+L100+L97+L89+L86+L83+L74+L63+L52+L39+L29+L15</f>
        <v>474289</v>
      </c>
      <c r="N111" s="192" t="n">
        <f aca="false">N108+N103+N100+N97+N89+N86+N83+N74+N63+N52+N39+N29+N15</f>
        <v>2816920</v>
      </c>
      <c r="P111" s="192" t="n">
        <f aca="false">P108+P103+P100+P97+P89+P86+P83+P74+P63+P52+P39+P29+P15</f>
        <v>607116</v>
      </c>
    </row>
    <row r="112" customFormat="false" ht="14.25" hidden="false" customHeight="false" outlineLevel="0" collapsed="false">
      <c r="C112" s="17"/>
      <c r="D112" s="17"/>
      <c r="E112" s="17"/>
      <c r="F112" s="193"/>
      <c r="H112" s="193"/>
      <c r="J112" s="193"/>
      <c r="L112" s="193"/>
      <c r="N112" s="193"/>
      <c r="P112" s="193"/>
    </row>
    <row r="113" customFormat="false" ht="12.75" hidden="false" customHeight="false" outlineLevel="0" collapsed="false">
      <c r="C113" s="17"/>
      <c r="D113" s="17"/>
      <c r="E113" s="17"/>
      <c r="F113" s="17"/>
      <c r="H113" s="17"/>
      <c r="J113" s="17"/>
      <c r="L113" s="17"/>
      <c r="N113" s="17"/>
      <c r="P113" s="17"/>
    </row>
    <row r="114" customFormat="false" ht="12.75" hidden="false" customHeight="false" outlineLevel="0" collapsed="false">
      <c r="C114" s="17"/>
      <c r="D114" s="17"/>
      <c r="E114" s="17"/>
      <c r="F114" s="17"/>
      <c r="H114" s="17"/>
      <c r="J114" s="17"/>
      <c r="L114" s="17"/>
      <c r="N114" s="17"/>
      <c r="P114" s="17"/>
    </row>
    <row r="115" customFormat="false" ht="12.75" hidden="false" customHeight="false" outlineLevel="0" collapsed="false">
      <c r="C115" s="17"/>
      <c r="D115" s="17"/>
      <c r="E115" s="17"/>
      <c r="F115" s="17"/>
      <c r="H115" s="17"/>
      <c r="J115" s="17"/>
      <c r="L115" s="17"/>
      <c r="N115" s="17"/>
      <c r="P115" s="17"/>
    </row>
    <row r="116" customFormat="false" ht="12.75" hidden="false" customHeight="false" outlineLevel="0" collapsed="false">
      <c r="C116" s="17"/>
      <c r="D116" s="17"/>
      <c r="E116" s="17"/>
      <c r="F116" s="17"/>
      <c r="H116" s="17"/>
      <c r="J116" s="17"/>
      <c r="L116" s="17"/>
      <c r="N116" s="17"/>
      <c r="P116" s="17"/>
    </row>
    <row r="117" customFormat="false" ht="12.75" hidden="false" customHeight="false" outlineLevel="0" collapsed="false">
      <c r="C117" s="17"/>
      <c r="D117" s="17"/>
      <c r="E117" s="17"/>
      <c r="F117" s="17"/>
      <c r="H117" s="17"/>
      <c r="J117" s="17"/>
      <c r="L117" s="17"/>
      <c r="N117" s="17"/>
      <c r="P117" s="17"/>
    </row>
    <row r="118" customFormat="false" ht="12.75" hidden="false" customHeight="false" outlineLevel="0" collapsed="false">
      <c r="C118" s="17"/>
      <c r="D118" s="17"/>
      <c r="E118" s="17"/>
      <c r="F118" s="17"/>
      <c r="H118" s="17"/>
      <c r="J118" s="17"/>
      <c r="L118" s="17"/>
      <c r="N118" s="17"/>
      <c r="P118" s="17"/>
    </row>
    <row r="119" customFormat="false" ht="12.75" hidden="false" customHeight="false" outlineLevel="0" collapsed="false">
      <c r="C119" s="17"/>
      <c r="D119" s="17"/>
      <c r="E119" s="17"/>
      <c r="F119" s="17"/>
      <c r="H119" s="17"/>
      <c r="J119" s="17"/>
      <c r="L119" s="17"/>
      <c r="N119" s="17"/>
      <c r="P119" s="17"/>
    </row>
    <row r="120" customFormat="false" ht="12.75" hidden="false" customHeight="false" outlineLevel="0" collapsed="false">
      <c r="C120" s="17"/>
      <c r="D120" s="17"/>
      <c r="E120" s="17"/>
      <c r="F120" s="17"/>
      <c r="H120" s="17"/>
      <c r="J120" s="17"/>
      <c r="L120" s="17"/>
      <c r="N120" s="17"/>
      <c r="P120" s="17"/>
    </row>
    <row r="121" customFormat="false" ht="12.75" hidden="false" customHeight="false" outlineLevel="0" collapsed="false">
      <c r="C121" s="17"/>
      <c r="D121" s="17"/>
      <c r="E121" s="17"/>
      <c r="F121" s="17"/>
      <c r="H121" s="17"/>
      <c r="J121" s="17"/>
      <c r="L121" s="17"/>
      <c r="N121" s="17"/>
      <c r="P121" s="17"/>
    </row>
    <row r="122" customFormat="false" ht="12.75" hidden="false" customHeight="false" outlineLevel="0" collapsed="false">
      <c r="C122" s="17"/>
      <c r="D122" s="17"/>
      <c r="E122" s="17"/>
      <c r="F122" s="17"/>
      <c r="H122" s="17"/>
      <c r="J122" s="17"/>
      <c r="L122" s="17"/>
      <c r="N122" s="17"/>
      <c r="P122" s="17"/>
    </row>
    <row r="123" customFormat="false" ht="12.75" hidden="false" customHeight="false" outlineLevel="0" collapsed="false">
      <c r="C123" s="17"/>
      <c r="D123" s="17"/>
      <c r="E123" s="17"/>
      <c r="F123" s="17"/>
      <c r="H123" s="17"/>
      <c r="J123" s="17"/>
      <c r="L123" s="17"/>
      <c r="N123" s="17"/>
      <c r="P123" s="17"/>
    </row>
    <row r="124" customFormat="false" ht="12.75" hidden="false" customHeight="false" outlineLevel="0" collapsed="false">
      <c r="C124" s="17"/>
      <c r="D124" s="17"/>
      <c r="E124" s="17"/>
      <c r="F124" s="17"/>
      <c r="H124" s="17"/>
      <c r="J124" s="17"/>
      <c r="L124" s="17"/>
      <c r="N124" s="17"/>
      <c r="P124" s="17"/>
    </row>
    <row r="125" customFormat="false" ht="12.75" hidden="false" customHeight="false" outlineLevel="0" collapsed="false">
      <c r="C125" s="17"/>
      <c r="D125" s="17"/>
      <c r="E125" s="17"/>
      <c r="F125" s="17"/>
      <c r="H125" s="17"/>
      <c r="J125" s="17"/>
      <c r="L125" s="17"/>
      <c r="N125" s="17"/>
      <c r="P125" s="17"/>
    </row>
    <row r="126" customFormat="false" ht="12.75" hidden="false" customHeight="false" outlineLevel="0" collapsed="false">
      <c r="C126" s="17"/>
      <c r="D126" s="17"/>
      <c r="E126" s="17"/>
      <c r="F126" s="17"/>
      <c r="H126" s="17"/>
      <c r="J126" s="17"/>
      <c r="L126" s="17"/>
      <c r="N126" s="17"/>
      <c r="P126" s="17"/>
    </row>
    <row r="127" customFormat="false" ht="12.75" hidden="false" customHeight="false" outlineLevel="0" collapsed="false">
      <c r="C127" s="17"/>
      <c r="D127" s="17"/>
      <c r="E127" s="17"/>
      <c r="F127" s="17"/>
      <c r="H127" s="17"/>
      <c r="J127" s="17"/>
      <c r="L127" s="17"/>
      <c r="N127" s="17"/>
      <c r="P127" s="17"/>
    </row>
    <row r="128" customFormat="false" ht="12.75" hidden="false" customHeight="false" outlineLevel="0" collapsed="false">
      <c r="C128" s="17"/>
      <c r="D128" s="17"/>
      <c r="E128" s="17"/>
      <c r="F128" s="17"/>
      <c r="H128" s="17"/>
      <c r="J128" s="17"/>
      <c r="L128" s="17"/>
      <c r="N128" s="17"/>
      <c r="P128" s="17"/>
    </row>
    <row r="129" customFormat="false" ht="12.75" hidden="false" customHeight="false" outlineLevel="0" collapsed="false">
      <c r="C129" s="17"/>
      <c r="D129" s="17"/>
      <c r="E129" s="17"/>
      <c r="F129" s="17"/>
      <c r="H129" s="17"/>
      <c r="J129" s="17"/>
      <c r="L129" s="17"/>
      <c r="N129" s="17"/>
      <c r="P129" s="17"/>
    </row>
    <row r="130" customFormat="false" ht="12.75" hidden="false" customHeight="false" outlineLevel="0" collapsed="false">
      <c r="C130" s="17"/>
      <c r="D130" s="17"/>
      <c r="E130" s="17"/>
      <c r="F130" s="17"/>
      <c r="H130" s="17"/>
      <c r="J130" s="17"/>
      <c r="L130" s="17"/>
      <c r="N130" s="17"/>
      <c r="P130" s="17"/>
    </row>
    <row r="131" customFormat="false" ht="12.75" hidden="false" customHeight="false" outlineLevel="0" collapsed="false">
      <c r="C131" s="17"/>
      <c r="D131" s="17"/>
      <c r="E131" s="17"/>
      <c r="F131" s="17"/>
      <c r="H131" s="17"/>
      <c r="J131" s="17"/>
      <c r="L131" s="17"/>
      <c r="N131" s="17"/>
      <c r="P131" s="17"/>
    </row>
    <row r="132" customFormat="false" ht="12.75" hidden="false" customHeight="false" outlineLevel="0" collapsed="false">
      <c r="C132" s="17"/>
      <c r="D132" s="17"/>
      <c r="E132" s="17"/>
      <c r="F132" s="17"/>
      <c r="H132" s="17"/>
      <c r="J132" s="17"/>
      <c r="L132" s="17"/>
      <c r="N132" s="17"/>
      <c r="P132" s="17"/>
    </row>
    <row r="133" customFormat="false" ht="12.75" hidden="false" customHeight="false" outlineLevel="0" collapsed="false">
      <c r="C133" s="17"/>
      <c r="D133" s="17"/>
      <c r="E133" s="17"/>
      <c r="F133" s="17"/>
      <c r="H133" s="17"/>
      <c r="J133" s="17"/>
      <c r="L133" s="17"/>
      <c r="N133" s="17"/>
      <c r="P133" s="17"/>
    </row>
    <row r="134" customFormat="false" ht="12.75" hidden="false" customHeight="false" outlineLevel="0" collapsed="false">
      <c r="C134" s="17"/>
      <c r="D134" s="17"/>
      <c r="E134" s="17"/>
      <c r="F134" s="17"/>
      <c r="H134" s="17"/>
      <c r="J134" s="17"/>
      <c r="L134" s="17"/>
      <c r="N134" s="17"/>
      <c r="P134" s="17"/>
    </row>
    <row r="135" customFormat="false" ht="12.75" hidden="false" customHeight="false" outlineLevel="0" collapsed="false">
      <c r="C135" s="17"/>
      <c r="D135" s="17"/>
      <c r="E135" s="17"/>
      <c r="F135" s="17"/>
      <c r="H135" s="17"/>
      <c r="J135" s="17"/>
      <c r="L135" s="17"/>
      <c r="N135" s="17"/>
      <c r="P135" s="17"/>
    </row>
    <row r="136" customFormat="false" ht="12.75" hidden="false" customHeight="false" outlineLevel="0" collapsed="false">
      <c r="C136" s="17"/>
      <c r="D136" s="17"/>
      <c r="E136" s="17"/>
      <c r="F136" s="17"/>
      <c r="H136" s="17"/>
      <c r="J136" s="17"/>
      <c r="L136" s="17"/>
      <c r="N136" s="17"/>
      <c r="P136" s="17"/>
    </row>
    <row r="137" customFormat="false" ht="12.75" hidden="false" customHeight="false" outlineLevel="0" collapsed="false">
      <c r="C137" s="17"/>
      <c r="D137" s="17"/>
      <c r="E137" s="17"/>
      <c r="F137" s="17"/>
      <c r="H137" s="17"/>
      <c r="J137" s="17"/>
      <c r="L137" s="17"/>
      <c r="N137" s="17"/>
      <c r="P137" s="17"/>
    </row>
    <row r="138" customFormat="false" ht="12.75" hidden="false" customHeight="false" outlineLevel="0" collapsed="false">
      <c r="C138" s="17"/>
      <c r="D138" s="17"/>
      <c r="E138" s="17"/>
      <c r="F138" s="17"/>
      <c r="H138" s="17"/>
      <c r="J138" s="17"/>
      <c r="L138" s="17"/>
      <c r="N138" s="17"/>
      <c r="P138" s="17"/>
    </row>
    <row r="139" customFormat="false" ht="12.75" hidden="false" customHeight="false" outlineLevel="0" collapsed="false">
      <c r="C139" s="17"/>
      <c r="D139" s="17"/>
      <c r="E139" s="17"/>
      <c r="F139" s="17"/>
      <c r="H139" s="17"/>
      <c r="J139" s="17"/>
      <c r="L139" s="17"/>
      <c r="N139" s="17"/>
      <c r="P139" s="17"/>
    </row>
    <row r="140" customFormat="false" ht="12.75" hidden="false" customHeight="false" outlineLevel="0" collapsed="false">
      <c r="C140" s="17"/>
      <c r="D140" s="17"/>
      <c r="E140" s="17"/>
      <c r="F140" s="17"/>
      <c r="H140" s="17"/>
      <c r="J140" s="17"/>
      <c r="L140" s="17"/>
      <c r="N140" s="17"/>
      <c r="P140" s="17"/>
    </row>
    <row r="141" customFormat="false" ht="12.75" hidden="false" customHeight="false" outlineLevel="0" collapsed="false">
      <c r="C141" s="17"/>
      <c r="D141" s="17"/>
      <c r="E141" s="17"/>
      <c r="F141" s="17"/>
      <c r="H141" s="17"/>
      <c r="J141" s="17"/>
      <c r="L141" s="17"/>
      <c r="N141" s="17"/>
      <c r="P141" s="17"/>
    </row>
    <row r="142" customFormat="false" ht="12.75" hidden="false" customHeight="false" outlineLevel="0" collapsed="false">
      <c r="C142" s="17"/>
      <c r="D142" s="17"/>
      <c r="E142" s="17"/>
      <c r="F142" s="17"/>
      <c r="H142" s="17"/>
      <c r="J142" s="17"/>
      <c r="L142" s="17"/>
      <c r="N142" s="17"/>
      <c r="P142" s="17"/>
    </row>
    <row r="143" customFormat="false" ht="12.75" hidden="false" customHeight="false" outlineLevel="0" collapsed="false">
      <c r="C143" s="17"/>
      <c r="D143" s="17"/>
      <c r="E143" s="17"/>
      <c r="F143" s="17"/>
      <c r="H143" s="17"/>
      <c r="J143" s="17"/>
      <c r="L143" s="17"/>
      <c r="N143" s="17"/>
      <c r="P143" s="17"/>
    </row>
    <row r="144" customFormat="false" ht="12.75" hidden="false" customHeight="false" outlineLevel="0" collapsed="false">
      <c r="C144" s="17"/>
      <c r="D144" s="17"/>
      <c r="E144" s="17"/>
      <c r="F144" s="17"/>
      <c r="H144" s="17"/>
      <c r="J144" s="17"/>
      <c r="L144" s="17"/>
      <c r="N144" s="17"/>
      <c r="P144" s="17"/>
    </row>
    <row r="145" customFormat="false" ht="12.75" hidden="false" customHeight="false" outlineLevel="0" collapsed="false">
      <c r="C145" s="17"/>
      <c r="D145" s="17"/>
      <c r="E145" s="17"/>
      <c r="F145" s="17"/>
      <c r="H145" s="17"/>
      <c r="J145" s="17"/>
      <c r="L145" s="17"/>
      <c r="N145" s="17"/>
      <c r="P145" s="17"/>
    </row>
    <row r="146" customFormat="false" ht="12.75" hidden="false" customHeight="false" outlineLevel="0" collapsed="false">
      <c r="C146" s="17"/>
      <c r="D146" s="17"/>
      <c r="E146" s="17"/>
      <c r="F146" s="17"/>
      <c r="H146" s="17"/>
      <c r="J146" s="17"/>
      <c r="L146" s="17"/>
      <c r="N146" s="17"/>
      <c r="P146" s="17"/>
    </row>
    <row r="147" customFormat="false" ht="12.75" hidden="false" customHeight="false" outlineLevel="0" collapsed="false">
      <c r="C147" s="17"/>
      <c r="D147" s="17"/>
      <c r="E147" s="17"/>
      <c r="F147" s="17"/>
      <c r="H147" s="17"/>
      <c r="J147" s="17"/>
      <c r="L147" s="17"/>
      <c r="N147" s="17"/>
      <c r="P147" s="17"/>
    </row>
    <row r="148" customFormat="false" ht="12.75" hidden="false" customHeight="false" outlineLevel="0" collapsed="false">
      <c r="C148" s="17"/>
      <c r="D148" s="17"/>
      <c r="E148" s="17"/>
      <c r="F148" s="17"/>
      <c r="H148" s="17"/>
      <c r="J148" s="17"/>
      <c r="L148" s="17"/>
      <c r="N148" s="17"/>
      <c r="P148" s="17"/>
    </row>
    <row r="149" customFormat="false" ht="12.75" hidden="false" customHeight="false" outlineLevel="0" collapsed="false">
      <c r="C149" s="17"/>
      <c r="D149" s="17"/>
      <c r="E149" s="17"/>
      <c r="F149" s="17"/>
      <c r="H149" s="17"/>
      <c r="J149" s="17"/>
      <c r="L149" s="17"/>
      <c r="N149" s="17"/>
      <c r="P149" s="17"/>
    </row>
    <row r="150" customFormat="false" ht="12.75" hidden="false" customHeight="false" outlineLevel="0" collapsed="false">
      <c r="C150" s="17"/>
      <c r="D150" s="17"/>
      <c r="E150" s="17"/>
      <c r="F150" s="17"/>
      <c r="H150" s="17"/>
      <c r="J150" s="17"/>
      <c r="L150" s="17"/>
      <c r="N150" s="17"/>
      <c r="P150" s="17"/>
    </row>
    <row r="151" customFormat="false" ht="12.75" hidden="false" customHeight="false" outlineLevel="0" collapsed="false">
      <c r="C151" s="17"/>
      <c r="D151" s="17"/>
      <c r="E151" s="17"/>
      <c r="F151" s="17"/>
      <c r="H151" s="17"/>
      <c r="J151" s="17"/>
      <c r="L151" s="17"/>
      <c r="N151" s="17"/>
      <c r="P151" s="17"/>
    </row>
    <row r="152" customFormat="false" ht="12.75" hidden="false" customHeight="false" outlineLevel="0" collapsed="false">
      <c r="C152" s="17"/>
      <c r="D152" s="17"/>
      <c r="E152" s="17"/>
      <c r="F152" s="17"/>
      <c r="H152" s="17"/>
      <c r="J152" s="17"/>
      <c r="L152" s="17"/>
      <c r="N152" s="17"/>
      <c r="P152" s="17"/>
    </row>
    <row r="153" customFormat="false" ht="12.75" hidden="false" customHeight="false" outlineLevel="0" collapsed="false">
      <c r="C153" s="17"/>
      <c r="D153" s="17"/>
      <c r="E153" s="17"/>
      <c r="F153" s="17"/>
      <c r="H153" s="17"/>
      <c r="J153" s="17"/>
      <c r="L153" s="17"/>
      <c r="N153" s="17"/>
      <c r="P153" s="17"/>
    </row>
    <row r="154" customFormat="false" ht="12.75" hidden="false" customHeight="false" outlineLevel="0" collapsed="false">
      <c r="C154" s="17"/>
      <c r="D154" s="17"/>
      <c r="E154" s="17"/>
      <c r="F154" s="17"/>
      <c r="H154" s="17"/>
      <c r="J154" s="17"/>
      <c r="L154" s="17"/>
      <c r="N154" s="17"/>
      <c r="P154" s="17"/>
    </row>
    <row r="155" customFormat="false" ht="12.75" hidden="false" customHeight="false" outlineLevel="0" collapsed="false">
      <c r="C155" s="17"/>
      <c r="D155" s="17"/>
      <c r="E155" s="17"/>
      <c r="F155" s="17"/>
      <c r="H155" s="17"/>
      <c r="J155" s="17"/>
      <c r="L155" s="17"/>
      <c r="N155" s="17"/>
      <c r="P155" s="17"/>
    </row>
    <row r="156" customFormat="false" ht="12.75" hidden="false" customHeight="false" outlineLevel="0" collapsed="false">
      <c r="C156" s="17"/>
      <c r="D156" s="17"/>
      <c r="E156" s="17"/>
      <c r="F156" s="17"/>
      <c r="H156" s="17"/>
      <c r="J156" s="17"/>
      <c r="L156" s="17"/>
      <c r="N156" s="17"/>
      <c r="P156" s="17"/>
    </row>
    <row r="157" customFormat="false" ht="12.75" hidden="false" customHeight="false" outlineLevel="0" collapsed="false">
      <c r="C157" s="17"/>
      <c r="D157" s="17"/>
      <c r="E157" s="17"/>
      <c r="F157" s="17"/>
      <c r="H157" s="17"/>
      <c r="J157" s="17"/>
      <c r="L157" s="17"/>
      <c r="N157" s="17"/>
      <c r="P157" s="17"/>
    </row>
    <row r="158" customFormat="false" ht="12.75" hidden="false" customHeight="false" outlineLevel="0" collapsed="false">
      <c r="C158" s="17"/>
      <c r="D158" s="17"/>
      <c r="E158" s="17"/>
      <c r="F158" s="17"/>
      <c r="H158" s="17"/>
      <c r="J158" s="17"/>
      <c r="L158" s="17"/>
      <c r="N158" s="17"/>
      <c r="P158" s="17"/>
    </row>
    <row r="159" customFormat="false" ht="12.75" hidden="false" customHeight="false" outlineLevel="0" collapsed="false">
      <c r="C159" s="17"/>
      <c r="D159" s="17"/>
      <c r="E159" s="17"/>
      <c r="F159" s="17"/>
      <c r="H159" s="17"/>
      <c r="J159" s="17"/>
      <c r="L159" s="17"/>
      <c r="N159" s="17"/>
      <c r="P159" s="17"/>
    </row>
    <row r="160" customFormat="false" ht="12.75" hidden="false" customHeight="false" outlineLevel="0" collapsed="false">
      <c r="C160" s="17"/>
      <c r="D160" s="17"/>
      <c r="E160" s="17"/>
      <c r="F160" s="17"/>
      <c r="H160" s="17"/>
      <c r="J160" s="17"/>
      <c r="L160" s="17"/>
      <c r="N160" s="17"/>
      <c r="P160" s="17"/>
    </row>
    <row r="161" customFormat="false" ht="12.75" hidden="false" customHeight="false" outlineLevel="0" collapsed="false">
      <c r="C161" s="17"/>
      <c r="D161" s="17"/>
      <c r="E161" s="17"/>
      <c r="F161" s="17"/>
      <c r="H161" s="17"/>
      <c r="J161" s="17"/>
      <c r="L161" s="17"/>
      <c r="N161" s="17"/>
      <c r="P161" s="17"/>
    </row>
    <row r="162" customFormat="false" ht="12.75" hidden="false" customHeight="false" outlineLevel="0" collapsed="false">
      <c r="C162" s="17"/>
      <c r="D162" s="17"/>
      <c r="E162" s="17"/>
      <c r="F162" s="17"/>
      <c r="H162" s="17"/>
      <c r="J162" s="17"/>
      <c r="L162" s="17"/>
      <c r="N162" s="17"/>
      <c r="P162" s="17"/>
    </row>
    <row r="163" customFormat="false" ht="12.75" hidden="false" customHeight="false" outlineLevel="0" collapsed="false">
      <c r="C163" s="17"/>
      <c r="D163" s="17"/>
      <c r="E163" s="17"/>
      <c r="F163" s="17"/>
      <c r="H163" s="17"/>
      <c r="J163" s="17"/>
      <c r="L163" s="17"/>
      <c r="N163" s="17"/>
      <c r="P163" s="17"/>
    </row>
    <row r="164" customFormat="false" ht="12.75" hidden="false" customHeight="false" outlineLevel="0" collapsed="false">
      <c r="C164" s="17"/>
      <c r="D164" s="17"/>
      <c r="E164" s="17"/>
      <c r="F164" s="17"/>
      <c r="H164" s="17"/>
      <c r="J164" s="17"/>
      <c r="L164" s="17"/>
      <c r="N164" s="17"/>
      <c r="P164" s="17"/>
    </row>
    <row r="165" customFormat="false" ht="12.75" hidden="false" customHeight="false" outlineLevel="0" collapsed="false">
      <c r="C165" s="17"/>
      <c r="D165" s="17"/>
      <c r="E165" s="17"/>
      <c r="F165" s="17"/>
      <c r="H165" s="17"/>
      <c r="J165" s="17"/>
      <c r="L165" s="17"/>
      <c r="N165" s="17"/>
      <c r="P165" s="17"/>
    </row>
    <row r="166" customFormat="false" ht="12.75" hidden="false" customHeight="false" outlineLevel="0" collapsed="false">
      <c r="C166" s="17"/>
      <c r="D166" s="17"/>
      <c r="E166" s="17"/>
      <c r="F166" s="17"/>
      <c r="H166" s="17"/>
      <c r="J166" s="17"/>
      <c r="L166" s="17"/>
      <c r="N166" s="17"/>
      <c r="P166" s="17"/>
    </row>
    <row r="167" customFormat="false" ht="12.75" hidden="false" customHeight="false" outlineLevel="0" collapsed="false">
      <c r="C167" s="17"/>
      <c r="D167" s="17"/>
      <c r="E167" s="17"/>
      <c r="F167" s="17"/>
      <c r="H167" s="17"/>
      <c r="J167" s="17"/>
      <c r="L167" s="17"/>
      <c r="N167" s="17"/>
      <c r="P167" s="17"/>
    </row>
    <row r="168" customFormat="false" ht="12.75" hidden="false" customHeight="false" outlineLevel="0" collapsed="false">
      <c r="C168" s="17"/>
      <c r="D168" s="17"/>
      <c r="E168" s="17"/>
      <c r="F168" s="17"/>
      <c r="H168" s="17"/>
      <c r="J168" s="17"/>
      <c r="L168" s="17"/>
      <c r="N168" s="17"/>
      <c r="P168" s="17"/>
    </row>
    <row r="169" customFormat="false" ht="12.75" hidden="false" customHeight="false" outlineLevel="0" collapsed="false">
      <c r="C169" s="17"/>
      <c r="D169" s="17"/>
      <c r="E169" s="17"/>
      <c r="F169" s="17"/>
      <c r="H169" s="17"/>
      <c r="J169" s="17"/>
      <c r="L169" s="17"/>
      <c r="N169" s="17"/>
      <c r="P169" s="17"/>
    </row>
    <row r="170" customFormat="false" ht="12.75" hidden="false" customHeight="false" outlineLevel="0" collapsed="false">
      <c r="C170" s="17"/>
      <c r="D170" s="17"/>
      <c r="E170" s="17"/>
      <c r="F170" s="17"/>
      <c r="H170" s="17"/>
      <c r="J170" s="17"/>
      <c r="L170" s="17"/>
      <c r="N170" s="17"/>
      <c r="P170" s="17"/>
    </row>
    <row r="171" customFormat="false" ht="12.75" hidden="false" customHeight="false" outlineLevel="0" collapsed="false">
      <c r="C171" s="17"/>
      <c r="D171" s="17"/>
      <c r="E171" s="17"/>
      <c r="F171" s="17"/>
      <c r="H171" s="17"/>
      <c r="J171" s="17"/>
      <c r="L171" s="17"/>
      <c r="N171" s="17"/>
      <c r="P171" s="17"/>
    </row>
    <row r="172" customFormat="false" ht="12.75" hidden="false" customHeight="false" outlineLevel="0" collapsed="false">
      <c r="C172" s="17"/>
      <c r="D172" s="17"/>
      <c r="E172" s="17"/>
      <c r="F172" s="17"/>
      <c r="H172" s="17"/>
      <c r="J172" s="17"/>
      <c r="L172" s="17"/>
      <c r="N172" s="17"/>
      <c r="P172" s="17"/>
    </row>
    <row r="173" customFormat="false" ht="12.75" hidden="false" customHeight="false" outlineLevel="0" collapsed="false">
      <c r="C173" s="17"/>
      <c r="D173" s="17"/>
      <c r="E173" s="17"/>
      <c r="F173" s="17"/>
      <c r="H173" s="17"/>
      <c r="J173" s="17"/>
      <c r="L173" s="17"/>
      <c r="N173" s="17"/>
      <c r="P173" s="17"/>
    </row>
    <row r="174" customFormat="false" ht="12.75" hidden="false" customHeight="false" outlineLevel="0" collapsed="false">
      <c r="C174" s="17"/>
      <c r="D174" s="17"/>
      <c r="E174" s="17"/>
      <c r="F174" s="17"/>
      <c r="H174" s="17"/>
      <c r="J174" s="17"/>
      <c r="L174" s="17"/>
      <c r="N174" s="17"/>
      <c r="P174" s="17"/>
    </row>
    <row r="175" customFormat="false" ht="12.75" hidden="false" customHeight="false" outlineLevel="0" collapsed="false">
      <c r="C175" s="17"/>
      <c r="D175" s="17"/>
      <c r="E175" s="17"/>
      <c r="F175" s="17"/>
      <c r="H175" s="17"/>
      <c r="J175" s="17"/>
      <c r="L175" s="17"/>
      <c r="N175" s="17"/>
      <c r="P175" s="17"/>
    </row>
    <row r="176" customFormat="false" ht="12.75" hidden="false" customHeight="false" outlineLevel="0" collapsed="false">
      <c r="C176" s="17"/>
      <c r="D176" s="17"/>
      <c r="E176" s="17"/>
      <c r="F176" s="17"/>
      <c r="H176" s="17"/>
      <c r="J176" s="17"/>
      <c r="L176" s="17"/>
      <c r="N176" s="17"/>
      <c r="P176" s="17"/>
    </row>
    <row r="177" customFormat="false" ht="12.75" hidden="false" customHeight="false" outlineLevel="0" collapsed="false">
      <c r="C177" s="17"/>
      <c r="D177" s="17"/>
      <c r="E177" s="17"/>
      <c r="F177" s="17"/>
      <c r="H177" s="17"/>
      <c r="J177" s="17"/>
      <c r="L177" s="17"/>
      <c r="N177" s="17"/>
      <c r="P177" s="17"/>
    </row>
    <row r="178" customFormat="false" ht="12.75" hidden="false" customHeight="false" outlineLevel="0" collapsed="false">
      <c r="C178" s="17"/>
      <c r="D178" s="17"/>
      <c r="E178" s="17"/>
      <c r="F178" s="17"/>
      <c r="H178" s="17"/>
      <c r="J178" s="17"/>
      <c r="L178" s="17"/>
      <c r="N178" s="17"/>
      <c r="P178" s="17"/>
    </row>
    <row r="179" customFormat="false" ht="12.75" hidden="false" customHeight="false" outlineLevel="0" collapsed="false">
      <c r="C179" s="17"/>
      <c r="D179" s="17"/>
      <c r="E179" s="17"/>
      <c r="F179" s="17"/>
      <c r="H179" s="17"/>
      <c r="J179" s="17"/>
      <c r="L179" s="17"/>
      <c r="N179" s="17"/>
      <c r="P179" s="17"/>
    </row>
    <row r="180" customFormat="false" ht="12.75" hidden="false" customHeight="false" outlineLevel="0" collapsed="false">
      <c r="C180" s="17"/>
      <c r="D180" s="17"/>
      <c r="E180" s="17"/>
      <c r="F180" s="17"/>
      <c r="H180" s="17"/>
      <c r="J180" s="17"/>
      <c r="L180" s="17"/>
      <c r="N180" s="17"/>
      <c r="P180" s="17"/>
    </row>
    <row r="181" customFormat="false" ht="12.75" hidden="false" customHeight="false" outlineLevel="0" collapsed="false">
      <c r="C181" s="17"/>
      <c r="D181" s="17"/>
      <c r="E181" s="17"/>
      <c r="F181" s="17"/>
      <c r="H181" s="17"/>
      <c r="J181" s="17"/>
      <c r="L181" s="17"/>
      <c r="N181" s="17"/>
      <c r="P181" s="17"/>
    </row>
    <row r="182" customFormat="false" ht="12.75" hidden="false" customHeight="false" outlineLevel="0" collapsed="false">
      <c r="C182" s="17"/>
      <c r="D182" s="17"/>
      <c r="E182" s="17"/>
      <c r="F182" s="17"/>
      <c r="H182" s="17"/>
      <c r="J182" s="17"/>
      <c r="L182" s="17"/>
      <c r="N182" s="17"/>
      <c r="P182" s="17"/>
    </row>
    <row r="183" customFormat="false" ht="12.75" hidden="false" customHeight="false" outlineLevel="0" collapsed="false">
      <c r="C183" s="17"/>
      <c r="D183" s="17"/>
      <c r="E183" s="17"/>
      <c r="F183" s="17"/>
      <c r="H183" s="17"/>
      <c r="J183" s="17"/>
      <c r="L183" s="17"/>
      <c r="N183" s="17"/>
      <c r="P183" s="17"/>
    </row>
    <row r="184" customFormat="false" ht="12.75" hidden="false" customHeight="false" outlineLevel="0" collapsed="false">
      <c r="C184" s="17"/>
      <c r="D184" s="17"/>
      <c r="E184" s="17"/>
      <c r="F184" s="17"/>
      <c r="H184" s="17"/>
      <c r="J184" s="17"/>
      <c r="L184" s="17"/>
      <c r="N184" s="17"/>
      <c r="P184" s="17"/>
    </row>
    <row r="185" customFormat="false" ht="12.75" hidden="false" customHeight="false" outlineLevel="0" collapsed="false">
      <c r="C185" s="17"/>
      <c r="D185" s="17"/>
      <c r="E185" s="17"/>
      <c r="F185" s="17"/>
      <c r="H185" s="17"/>
      <c r="J185" s="17"/>
      <c r="L185" s="17"/>
      <c r="N185" s="17"/>
      <c r="P185" s="17"/>
    </row>
    <row r="186" customFormat="false" ht="12.75" hidden="false" customHeight="false" outlineLevel="0" collapsed="false">
      <c r="C186" s="17"/>
      <c r="D186" s="17"/>
      <c r="E186" s="17"/>
      <c r="F186" s="17"/>
      <c r="H186" s="17"/>
      <c r="J186" s="17"/>
      <c r="L186" s="17"/>
      <c r="N186" s="17"/>
      <c r="P186" s="17"/>
    </row>
    <row r="187" customFormat="false" ht="12.75" hidden="false" customHeight="false" outlineLevel="0" collapsed="false">
      <c r="C187" s="17"/>
      <c r="D187" s="17"/>
      <c r="E187" s="17"/>
      <c r="F187" s="17"/>
      <c r="H187" s="17"/>
      <c r="J187" s="17"/>
      <c r="L187" s="17"/>
      <c r="N187" s="17"/>
      <c r="P187" s="17"/>
    </row>
    <row r="188" customFormat="false" ht="12.75" hidden="false" customHeight="false" outlineLevel="0" collapsed="false">
      <c r="C188" s="17"/>
      <c r="D188" s="17"/>
      <c r="E188" s="17"/>
      <c r="F188" s="17"/>
      <c r="H188" s="17"/>
      <c r="J188" s="17"/>
      <c r="L188" s="17"/>
      <c r="N188" s="17"/>
      <c r="P188" s="17"/>
    </row>
    <row r="189" customFormat="false" ht="12.75" hidden="false" customHeight="false" outlineLevel="0" collapsed="false">
      <c r="C189" s="17"/>
      <c r="D189" s="17"/>
      <c r="E189" s="17"/>
      <c r="F189" s="17"/>
      <c r="H189" s="17"/>
      <c r="J189" s="17"/>
      <c r="L189" s="17"/>
      <c r="N189" s="17"/>
      <c r="P189" s="17"/>
    </row>
    <row r="190" customFormat="false" ht="12.75" hidden="false" customHeight="false" outlineLevel="0" collapsed="false">
      <c r="C190" s="17"/>
      <c r="D190" s="17"/>
      <c r="E190" s="17"/>
      <c r="F190" s="17"/>
      <c r="H190" s="17"/>
      <c r="J190" s="17"/>
      <c r="L190" s="17"/>
      <c r="N190" s="17"/>
      <c r="P190" s="17"/>
    </row>
    <row r="191" customFormat="false" ht="12.75" hidden="false" customHeight="false" outlineLevel="0" collapsed="false">
      <c r="C191" s="17"/>
      <c r="D191" s="17"/>
      <c r="E191" s="17"/>
      <c r="F191" s="17"/>
      <c r="H191" s="17"/>
      <c r="J191" s="17"/>
      <c r="L191" s="17"/>
      <c r="N191" s="17"/>
      <c r="P191" s="17"/>
    </row>
    <row r="192" customFormat="false" ht="12.75" hidden="false" customHeight="false" outlineLevel="0" collapsed="false">
      <c r="C192" s="17"/>
      <c r="D192" s="17"/>
      <c r="E192" s="17"/>
      <c r="F192" s="17"/>
      <c r="H192" s="17"/>
      <c r="J192" s="17"/>
      <c r="L192" s="17"/>
      <c r="N192" s="17"/>
      <c r="P192" s="17"/>
    </row>
    <row r="193" customFormat="false" ht="12.75" hidden="false" customHeight="false" outlineLevel="0" collapsed="false">
      <c r="C193" s="17"/>
      <c r="D193" s="17"/>
      <c r="E193" s="17"/>
      <c r="F193" s="17"/>
      <c r="H193" s="17"/>
      <c r="J193" s="17"/>
      <c r="L193" s="17"/>
      <c r="N193" s="17"/>
      <c r="P193" s="17"/>
    </row>
    <row r="194" customFormat="false" ht="12.75" hidden="false" customHeight="false" outlineLevel="0" collapsed="false">
      <c r="C194" s="17"/>
      <c r="D194" s="17"/>
      <c r="E194" s="17"/>
      <c r="F194" s="17"/>
      <c r="H194" s="17"/>
      <c r="J194" s="17"/>
      <c r="L194" s="17"/>
      <c r="N194" s="17"/>
      <c r="P194" s="17"/>
    </row>
    <row r="195" customFormat="false" ht="12.75" hidden="false" customHeight="false" outlineLevel="0" collapsed="false">
      <c r="C195" s="17"/>
      <c r="D195" s="17"/>
      <c r="E195" s="17"/>
      <c r="F195" s="17"/>
      <c r="H195" s="17"/>
      <c r="J195" s="17"/>
      <c r="L195" s="17"/>
      <c r="N195" s="17"/>
      <c r="P195" s="17"/>
    </row>
    <row r="196" customFormat="false" ht="12.75" hidden="false" customHeight="false" outlineLevel="0" collapsed="false">
      <c r="C196" s="17"/>
      <c r="D196" s="17"/>
      <c r="E196" s="17"/>
      <c r="F196" s="17"/>
      <c r="H196" s="17"/>
      <c r="J196" s="17"/>
      <c r="L196" s="17"/>
      <c r="N196" s="17"/>
      <c r="P196" s="17"/>
    </row>
    <row r="197" customFormat="false" ht="12.75" hidden="false" customHeight="false" outlineLevel="0" collapsed="false">
      <c r="C197" s="17"/>
      <c r="D197" s="17"/>
      <c r="E197" s="17"/>
      <c r="F197" s="17"/>
      <c r="H197" s="17"/>
      <c r="J197" s="17"/>
      <c r="L197" s="17"/>
      <c r="N197" s="17"/>
      <c r="P197" s="17"/>
    </row>
    <row r="198" customFormat="false" ht="12.75" hidden="false" customHeight="false" outlineLevel="0" collapsed="false">
      <c r="C198" s="17"/>
      <c r="D198" s="17"/>
      <c r="E198" s="17"/>
      <c r="F198" s="17"/>
      <c r="H198" s="17"/>
      <c r="J198" s="17"/>
      <c r="L198" s="17"/>
      <c r="N198" s="17"/>
      <c r="P198" s="17"/>
    </row>
    <row r="199" customFormat="false" ht="12.75" hidden="false" customHeight="false" outlineLevel="0" collapsed="false">
      <c r="C199" s="17"/>
      <c r="D199" s="17"/>
      <c r="E199" s="17"/>
      <c r="F199" s="17"/>
      <c r="H199" s="17"/>
      <c r="J199" s="17"/>
      <c r="L199" s="17"/>
      <c r="N199" s="17"/>
      <c r="P199" s="17"/>
    </row>
    <row r="200" customFormat="false" ht="12.75" hidden="false" customHeight="false" outlineLevel="0" collapsed="false">
      <c r="C200" s="17"/>
      <c r="D200" s="17"/>
      <c r="E200" s="17"/>
      <c r="F200" s="17"/>
      <c r="H200" s="17"/>
      <c r="J200" s="17"/>
      <c r="L200" s="17"/>
      <c r="N200" s="17"/>
      <c r="P200" s="17"/>
    </row>
    <row r="201" customFormat="false" ht="12.75" hidden="false" customHeight="false" outlineLevel="0" collapsed="false">
      <c r="C201" s="17"/>
      <c r="D201" s="17"/>
      <c r="E201" s="17"/>
      <c r="F201" s="17"/>
      <c r="H201" s="17"/>
      <c r="J201" s="17"/>
      <c r="L201" s="17"/>
      <c r="N201" s="17"/>
      <c r="P201" s="17"/>
    </row>
    <row r="202" customFormat="false" ht="12.75" hidden="false" customHeight="false" outlineLevel="0" collapsed="false">
      <c r="C202" s="17"/>
      <c r="D202" s="17"/>
      <c r="E202" s="17"/>
      <c r="F202" s="17"/>
      <c r="H202" s="17"/>
      <c r="J202" s="17"/>
      <c r="L202" s="17"/>
      <c r="N202" s="17"/>
      <c r="P202" s="17"/>
    </row>
    <row r="203" customFormat="false" ht="12.75" hidden="false" customHeight="false" outlineLevel="0" collapsed="false">
      <c r="C203" s="17"/>
      <c r="D203" s="17"/>
      <c r="E203" s="17"/>
      <c r="F203" s="17"/>
      <c r="H203" s="17"/>
      <c r="J203" s="17"/>
      <c r="L203" s="17"/>
      <c r="N203" s="17"/>
      <c r="P203" s="17"/>
    </row>
    <row r="204" customFormat="false" ht="12.75" hidden="false" customHeight="false" outlineLevel="0" collapsed="false">
      <c r="C204" s="17"/>
      <c r="D204" s="17"/>
      <c r="E204" s="17"/>
      <c r="F204" s="17"/>
      <c r="H204" s="17"/>
      <c r="J204" s="17"/>
      <c r="L204" s="17"/>
      <c r="N204" s="17"/>
      <c r="P204" s="17"/>
    </row>
    <row r="205" customFormat="false" ht="12.75" hidden="false" customHeight="false" outlineLevel="0" collapsed="false">
      <c r="C205" s="17"/>
      <c r="D205" s="17"/>
      <c r="E205" s="17"/>
      <c r="F205" s="17"/>
      <c r="H205" s="17"/>
      <c r="J205" s="17"/>
      <c r="L205" s="17"/>
      <c r="N205" s="17"/>
      <c r="P205" s="17"/>
    </row>
    <row r="206" customFormat="false" ht="12.75" hidden="false" customHeight="false" outlineLevel="0" collapsed="false">
      <c r="C206" s="17"/>
      <c r="D206" s="17"/>
      <c r="E206" s="17"/>
      <c r="F206" s="17"/>
      <c r="H206" s="17"/>
      <c r="J206" s="17"/>
      <c r="L206" s="17"/>
      <c r="N206" s="17"/>
      <c r="P206" s="17"/>
    </row>
    <row r="207" customFormat="false" ht="12.75" hidden="false" customHeight="false" outlineLevel="0" collapsed="false">
      <c r="C207" s="17"/>
      <c r="D207" s="17"/>
      <c r="E207" s="17"/>
      <c r="F207" s="17"/>
      <c r="H207" s="17"/>
      <c r="J207" s="17"/>
      <c r="L207" s="17"/>
      <c r="N207" s="17"/>
      <c r="P207" s="17"/>
    </row>
    <row r="208" customFormat="false" ht="12.75" hidden="false" customHeight="false" outlineLevel="0" collapsed="false">
      <c r="C208" s="17"/>
      <c r="D208" s="17"/>
      <c r="E208" s="17"/>
      <c r="F208" s="17"/>
      <c r="H208" s="17"/>
      <c r="J208" s="17"/>
      <c r="L208" s="17"/>
      <c r="N208" s="17"/>
      <c r="P208" s="17"/>
    </row>
    <row r="209" customFormat="false" ht="12.75" hidden="false" customHeight="false" outlineLevel="0" collapsed="false">
      <c r="C209" s="17"/>
      <c r="D209" s="17"/>
      <c r="E209" s="17"/>
      <c r="F209" s="17"/>
      <c r="H209" s="17"/>
      <c r="J209" s="17"/>
      <c r="L209" s="17"/>
      <c r="N209" s="17"/>
      <c r="P209" s="17"/>
    </row>
    <row r="210" customFormat="false" ht="12.75" hidden="false" customHeight="false" outlineLevel="0" collapsed="false">
      <c r="C210" s="17"/>
      <c r="D210" s="17"/>
      <c r="E210" s="17"/>
      <c r="F210" s="17"/>
      <c r="H210" s="17"/>
      <c r="J210" s="17"/>
      <c r="L210" s="17"/>
      <c r="N210" s="17"/>
      <c r="P210" s="17"/>
    </row>
    <row r="211" customFormat="false" ht="12.75" hidden="false" customHeight="false" outlineLevel="0" collapsed="false">
      <c r="C211" s="17"/>
      <c r="D211" s="17"/>
      <c r="E211" s="17"/>
      <c r="F211" s="17"/>
      <c r="H211" s="17"/>
      <c r="J211" s="17"/>
      <c r="L211" s="17"/>
      <c r="N211" s="17"/>
      <c r="P211" s="17"/>
    </row>
    <row r="212" customFormat="false" ht="12.75" hidden="false" customHeight="false" outlineLevel="0" collapsed="false">
      <c r="C212" s="17"/>
      <c r="D212" s="17"/>
      <c r="E212" s="17"/>
      <c r="F212" s="17"/>
      <c r="H212" s="17"/>
      <c r="J212" s="17"/>
      <c r="L212" s="17"/>
      <c r="N212" s="17"/>
      <c r="P212" s="17"/>
    </row>
    <row r="213" customFormat="false" ht="12.75" hidden="false" customHeight="false" outlineLevel="0" collapsed="false">
      <c r="C213" s="17"/>
      <c r="D213" s="17"/>
      <c r="E213" s="17"/>
      <c r="F213" s="17"/>
      <c r="H213" s="17"/>
      <c r="J213" s="17"/>
      <c r="L213" s="17"/>
      <c r="N213" s="17"/>
      <c r="P213" s="17"/>
    </row>
    <row r="214" customFormat="false" ht="12.75" hidden="false" customHeight="false" outlineLevel="0" collapsed="false">
      <c r="C214" s="17"/>
      <c r="D214" s="17"/>
      <c r="E214" s="17"/>
      <c r="F214" s="17"/>
      <c r="H214" s="17"/>
      <c r="J214" s="17"/>
      <c r="L214" s="17"/>
      <c r="N214" s="17"/>
      <c r="P214" s="17"/>
    </row>
    <row r="215" customFormat="false" ht="12.75" hidden="false" customHeight="false" outlineLevel="0" collapsed="false">
      <c r="C215" s="17"/>
      <c r="D215" s="17"/>
      <c r="E215" s="17"/>
      <c r="F215" s="17"/>
      <c r="H215" s="17"/>
      <c r="J215" s="17"/>
      <c r="L215" s="17"/>
      <c r="N215" s="17"/>
      <c r="P215" s="17"/>
    </row>
    <row r="216" customFormat="false" ht="12.75" hidden="false" customHeight="false" outlineLevel="0" collapsed="false">
      <c r="C216" s="17"/>
      <c r="D216" s="17"/>
      <c r="E216" s="17"/>
      <c r="F216" s="17"/>
      <c r="H216" s="17"/>
      <c r="J216" s="17"/>
      <c r="L216" s="17"/>
      <c r="N216" s="17"/>
      <c r="P216" s="17"/>
    </row>
    <row r="217" customFormat="false" ht="12.75" hidden="false" customHeight="false" outlineLevel="0" collapsed="false">
      <c r="C217" s="17"/>
      <c r="D217" s="17"/>
      <c r="E217" s="17"/>
      <c r="F217" s="17"/>
      <c r="H217" s="17"/>
      <c r="J217" s="17"/>
      <c r="L217" s="17"/>
      <c r="N217" s="17"/>
      <c r="P217" s="17"/>
    </row>
    <row r="218" customFormat="false" ht="12.75" hidden="false" customHeight="false" outlineLevel="0" collapsed="false">
      <c r="C218" s="17"/>
      <c r="D218" s="17"/>
      <c r="E218" s="17"/>
      <c r="F218" s="17"/>
      <c r="H218" s="17"/>
      <c r="J218" s="17"/>
      <c r="L218" s="17"/>
      <c r="N218" s="17"/>
      <c r="P218" s="17"/>
    </row>
    <row r="219" customFormat="false" ht="12.75" hidden="false" customHeight="false" outlineLevel="0" collapsed="false">
      <c r="C219" s="17"/>
      <c r="D219" s="17"/>
      <c r="E219" s="17"/>
      <c r="F219" s="17"/>
      <c r="H219" s="17"/>
      <c r="J219" s="17"/>
      <c r="L219" s="17"/>
      <c r="N219" s="17"/>
      <c r="P219" s="17"/>
    </row>
    <row r="220" customFormat="false" ht="12.75" hidden="false" customHeight="false" outlineLevel="0" collapsed="false">
      <c r="C220" s="17"/>
      <c r="D220" s="17"/>
      <c r="E220" s="17"/>
      <c r="F220" s="17"/>
      <c r="H220" s="17"/>
      <c r="J220" s="17"/>
      <c r="L220" s="17"/>
      <c r="N220" s="17"/>
      <c r="P220" s="17"/>
    </row>
    <row r="221" customFormat="false" ht="12.75" hidden="false" customHeight="false" outlineLevel="0" collapsed="false">
      <c r="C221" s="17"/>
      <c r="D221" s="17"/>
      <c r="E221" s="17"/>
      <c r="F221" s="17"/>
      <c r="H221" s="17"/>
      <c r="J221" s="17"/>
      <c r="L221" s="17"/>
      <c r="N221" s="17"/>
      <c r="P221" s="17"/>
    </row>
    <row r="222" customFormat="false" ht="12.75" hidden="false" customHeight="false" outlineLevel="0" collapsed="false">
      <c r="C222" s="17"/>
      <c r="D222" s="17"/>
      <c r="E222" s="17"/>
      <c r="F222" s="17"/>
      <c r="H222" s="17"/>
      <c r="J222" s="17"/>
      <c r="L222" s="17"/>
      <c r="N222" s="17"/>
      <c r="P222" s="17"/>
    </row>
    <row r="223" customFormat="false" ht="12.75" hidden="false" customHeight="false" outlineLevel="0" collapsed="false">
      <c r="C223" s="17"/>
      <c r="D223" s="17"/>
      <c r="E223" s="17"/>
      <c r="F223" s="17"/>
      <c r="H223" s="17"/>
      <c r="J223" s="17"/>
      <c r="L223" s="17"/>
      <c r="N223" s="17"/>
      <c r="P223" s="17"/>
    </row>
    <row r="224" customFormat="false" ht="12.75" hidden="false" customHeight="false" outlineLevel="0" collapsed="false">
      <c r="C224" s="17"/>
      <c r="D224" s="17"/>
      <c r="E224" s="17"/>
      <c r="F224" s="17"/>
      <c r="H224" s="17"/>
      <c r="J224" s="17"/>
      <c r="L224" s="17"/>
      <c r="N224" s="17"/>
      <c r="P224" s="17"/>
    </row>
    <row r="225" customFormat="false" ht="12.75" hidden="false" customHeight="false" outlineLevel="0" collapsed="false">
      <c r="C225" s="17"/>
      <c r="D225" s="17"/>
      <c r="E225" s="17"/>
      <c r="F225" s="17"/>
      <c r="H225" s="17"/>
      <c r="J225" s="17"/>
      <c r="L225" s="17"/>
      <c r="N225" s="17"/>
      <c r="P225" s="17"/>
    </row>
    <row r="226" customFormat="false" ht="12.75" hidden="false" customHeight="false" outlineLevel="0" collapsed="false">
      <c r="C226" s="17"/>
      <c r="D226" s="17"/>
      <c r="E226" s="17"/>
      <c r="F226" s="17"/>
      <c r="H226" s="17"/>
      <c r="J226" s="17"/>
      <c r="L226" s="17"/>
      <c r="N226" s="17"/>
      <c r="P226" s="17"/>
    </row>
    <row r="227" customFormat="false" ht="12.75" hidden="false" customHeight="false" outlineLevel="0" collapsed="false">
      <c r="C227" s="17"/>
      <c r="D227" s="17"/>
      <c r="E227" s="17"/>
      <c r="F227" s="17"/>
      <c r="H227" s="17"/>
      <c r="J227" s="17"/>
      <c r="L227" s="17"/>
      <c r="N227" s="17"/>
      <c r="P227" s="17"/>
    </row>
    <row r="228" customFormat="false" ht="12.75" hidden="false" customHeight="false" outlineLevel="0" collapsed="false">
      <c r="C228" s="17"/>
      <c r="D228" s="17"/>
      <c r="E228" s="17"/>
      <c r="F228" s="17"/>
      <c r="H228" s="17"/>
      <c r="J228" s="17"/>
      <c r="L228" s="17"/>
      <c r="N228" s="17"/>
      <c r="P228" s="17"/>
    </row>
    <row r="229" customFormat="false" ht="12.75" hidden="false" customHeight="false" outlineLevel="0" collapsed="false">
      <c r="C229" s="17"/>
      <c r="D229" s="17"/>
      <c r="E229" s="17"/>
      <c r="F229" s="17"/>
      <c r="H229" s="17"/>
      <c r="J229" s="17"/>
      <c r="L229" s="17"/>
      <c r="N229" s="17"/>
      <c r="P229" s="17"/>
    </row>
    <row r="230" customFormat="false" ht="12.75" hidden="false" customHeight="false" outlineLevel="0" collapsed="false">
      <c r="C230" s="17"/>
      <c r="D230" s="17"/>
      <c r="E230" s="17"/>
      <c r="F230" s="17"/>
      <c r="H230" s="17"/>
      <c r="J230" s="17"/>
      <c r="L230" s="17"/>
      <c r="N230" s="17"/>
      <c r="P230" s="17"/>
    </row>
    <row r="231" customFormat="false" ht="12.75" hidden="false" customHeight="false" outlineLevel="0" collapsed="false">
      <c r="C231" s="17"/>
      <c r="D231" s="17"/>
      <c r="E231" s="17"/>
      <c r="F231" s="17"/>
      <c r="H231" s="17"/>
      <c r="J231" s="17"/>
      <c r="L231" s="17"/>
      <c r="N231" s="17"/>
      <c r="P231" s="17"/>
    </row>
    <row r="232" customFormat="false" ht="12.75" hidden="false" customHeight="false" outlineLevel="0" collapsed="false">
      <c r="C232" s="17"/>
      <c r="D232" s="17"/>
      <c r="E232" s="17"/>
      <c r="F232" s="17"/>
      <c r="H232" s="17"/>
      <c r="J232" s="17"/>
      <c r="L232" s="17"/>
      <c r="N232" s="17"/>
      <c r="P232" s="17"/>
    </row>
    <row r="233" customFormat="false" ht="12.75" hidden="false" customHeight="false" outlineLevel="0" collapsed="false">
      <c r="C233" s="17"/>
      <c r="D233" s="17"/>
      <c r="E233" s="17"/>
      <c r="F233" s="17"/>
      <c r="H233" s="17"/>
      <c r="J233" s="17"/>
      <c r="L233" s="17"/>
      <c r="N233" s="17"/>
      <c r="P233" s="17"/>
    </row>
    <row r="234" customFormat="false" ht="12.75" hidden="false" customHeight="false" outlineLevel="0" collapsed="false">
      <c r="C234" s="17"/>
      <c r="D234" s="17"/>
      <c r="E234" s="17"/>
      <c r="F234" s="17"/>
      <c r="H234" s="17"/>
      <c r="J234" s="17"/>
      <c r="L234" s="17"/>
      <c r="N234" s="17"/>
      <c r="P234" s="17"/>
    </row>
    <row r="235" customFormat="false" ht="12.75" hidden="false" customHeight="false" outlineLevel="0" collapsed="false">
      <c r="C235" s="17"/>
      <c r="D235" s="17"/>
      <c r="E235" s="17"/>
      <c r="F235" s="17"/>
      <c r="H235" s="17"/>
      <c r="J235" s="17"/>
      <c r="L235" s="17"/>
      <c r="N235" s="17"/>
      <c r="P235" s="17"/>
    </row>
    <row r="236" customFormat="false" ht="12.75" hidden="false" customHeight="false" outlineLevel="0" collapsed="false">
      <c r="C236" s="17"/>
      <c r="D236" s="17"/>
      <c r="E236" s="17"/>
      <c r="F236" s="17"/>
      <c r="H236" s="17"/>
      <c r="J236" s="17"/>
      <c r="L236" s="17"/>
      <c r="N236" s="17"/>
      <c r="P236" s="17"/>
    </row>
    <row r="237" customFormat="false" ht="12.75" hidden="false" customHeight="false" outlineLevel="0" collapsed="false">
      <c r="C237" s="17"/>
      <c r="D237" s="17"/>
      <c r="E237" s="17"/>
      <c r="F237" s="17"/>
      <c r="H237" s="17"/>
      <c r="J237" s="17"/>
      <c r="L237" s="17"/>
      <c r="N237" s="17"/>
      <c r="P237" s="17"/>
    </row>
    <row r="238" customFormat="false" ht="12.75" hidden="false" customHeight="false" outlineLevel="0" collapsed="false">
      <c r="C238" s="17"/>
      <c r="D238" s="17"/>
      <c r="E238" s="17"/>
      <c r="F238" s="17"/>
      <c r="H238" s="17"/>
      <c r="J238" s="17"/>
      <c r="L238" s="17"/>
      <c r="N238" s="17"/>
      <c r="P238" s="17"/>
    </row>
    <row r="239" customFormat="false" ht="12.75" hidden="false" customHeight="false" outlineLevel="0" collapsed="false">
      <c r="C239" s="17"/>
      <c r="D239" s="17"/>
      <c r="E239" s="17"/>
      <c r="F239" s="17"/>
      <c r="H239" s="17"/>
      <c r="J239" s="17"/>
      <c r="L239" s="17"/>
      <c r="N239" s="17"/>
      <c r="P239" s="17"/>
    </row>
    <row r="240" customFormat="false" ht="12.75" hidden="false" customHeight="false" outlineLevel="0" collapsed="false">
      <c r="C240" s="17"/>
      <c r="D240" s="17"/>
      <c r="E240" s="17"/>
      <c r="F240" s="17"/>
      <c r="H240" s="17"/>
      <c r="J240" s="17"/>
      <c r="L240" s="17"/>
      <c r="N240" s="17"/>
      <c r="P240" s="17"/>
    </row>
    <row r="241" customFormat="false" ht="12.75" hidden="false" customHeight="false" outlineLevel="0" collapsed="false">
      <c r="C241" s="17"/>
      <c r="D241" s="17"/>
      <c r="E241" s="17"/>
      <c r="F241" s="17"/>
      <c r="H241" s="17"/>
      <c r="J241" s="17"/>
      <c r="L241" s="17"/>
      <c r="N241" s="17"/>
      <c r="P241" s="17"/>
    </row>
    <row r="242" customFormat="false" ht="12.75" hidden="false" customHeight="false" outlineLevel="0" collapsed="false">
      <c r="C242" s="17"/>
      <c r="D242" s="17"/>
      <c r="E242" s="17"/>
      <c r="F242" s="17"/>
      <c r="H242" s="17"/>
      <c r="J242" s="17"/>
      <c r="L242" s="17"/>
      <c r="N242" s="17"/>
      <c r="P242" s="17"/>
    </row>
    <row r="243" customFormat="false" ht="12.75" hidden="false" customHeight="false" outlineLevel="0" collapsed="false">
      <c r="C243" s="17"/>
      <c r="D243" s="17"/>
      <c r="E243" s="17"/>
      <c r="F243" s="17"/>
      <c r="H243" s="17"/>
      <c r="J243" s="17"/>
      <c r="L243" s="17"/>
      <c r="N243" s="17"/>
      <c r="P243" s="17"/>
    </row>
    <row r="244" customFormat="false" ht="12.75" hidden="false" customHeight="false" outlineLevel="0" collapsed="false">
      <c r="C244" s="17"/>
      <c r="D244" s="17"/>
      <c r="E244" s="17"/>
      <c r="F244" s="17"/>
      <c r="H244" s="17"/>
      <c r="J244" s="17"/>
      <c r="L244" s="17"/>
      <c r="N244" s="17"/>
      <c r="P244" s="17"/>
    </row>
    <row r="245" customFormat="false" ht="12.75" hidden="false" customHeight="false" outlineLevel="0" collapsed="false">
      <c r="C245" s="17"/>
      <c r="D245" s="17"/>
      <c r="E245" s="17"/>
      <c r="F245" s="17"/>
      <c r="H245" s="17"/>
      <c r="J245" s="17"/>
      <c r="L245" s="17"/>
      <c r="N245" s="17"/>
      <c r="P245" s="17"/>
    </row>
    <row r="246" customFormat="false" ht="12.75" hidden="false" customHeight="false" outlineLevel="0" collapsed="false">
      <c r="C246" s="17"/>
      <c r="D246" s="17"/>
      <c r="E246" s="17"/>
      <c r="F246" s="17"/>
      <c r="H246" s="17"/>
      <c r="J246" s="17"/>
      <c r="L246" s="17"/>
      <c r="N246" s="17"/>
      <c r="P246" s="17"/>
    </row>
    <row r="247" customFormat="false" ht="12.75" hidden="false" customHeight="false" outlineLevel="0" collapsed="false">
      <c r="C247" s="17"/>
      <c r="D247" s="17"/>
      <c r="E247" s="17"/>
      <c r="F247" s="17"/>
      <c r="H247" s="17"/>
      <c r="J247" s="17"/>
      <c r="L247" s="17"/>
      <c r="N247" s="17"/>
      <c r="P247" s="17"/>
    </row>
    <row r="248" customFormat="false" ht="12.75" hidden="false" customHeight="false" outlineLevel="0" collapsed="false">
      <c r="C248" s="17"/>
      <c r="D248" s="17"/>
      <c r="E248" s="17"/>
      <c r="F248" s="17"/>
      <c r="H248" s="17"/>
      <c r="J248" s="17"/>
      <c r="L248" s="17"/>
      <c r="N248" s="17"/>
      <c r="P248" s="17"/>
    </row>
    <row r="249" customFormat="false" ht="12.75" hidden="false" customHeight="false" outlineLevel="0" collapsed="false">
      <c r="C249" s="17"/>
      <c r="D249" s="17"/>
      <c r="E249" s="17"/>
      <c r="F249" s="17"/>
      <c r="H249" s="17"/>
      <c r="J249" s="17"/>
      <c r="L249" s="17"/>
      <c r="N249" s="17"/>
      <c r="P249" s="17"/>
    </row>
    <row r="250" customFormat="false" ht="12.75" hidden="false" customHeight="false" outlineLevel="0" collapsed="false">
      <c r="C250" s="17"/>
      <c r="D250" s="17"/>
      <c r="E250" s="17"/>
      <c r="F250" s="17"/>
      <c r="H250" s="17"/>
      <c r="J250" s="17"/>
      <c r="L250" s="17"/>
      <c r="N250" s="17"/>
      <c r="P250" s="17"/>
    </row>
    <row r="251" customFormat="false" ht="12.75" hidden="false" customHeight="false" outlineLevel="0" collapsed="false">
      <c r="C251" s="17"/>
      <c r="D251" s="17"/>
      <c r="E251" s="17"/>
      <c r="F251" s="17"/>
      <c r="H251" s="17"/>
      <c r="J251" s="17"/>
      <c r="L251" s="17"/>
      <c r="N251" s="17"/>
      <c r="P251" s="17"/>
    </row>
    <row r="252" customFormat="false" ht="12.75" hidden="false" customHeight="false" outlineLevel="0" collapsed="false">
      <c r="C252" s="17"/>
      <c r="D252" s="17"/>
      <c r="E252" s="17"/>
      <c r="F252" s="17"/>
      <c r="H252" s="17"/>
      <c r="J252" s="17"/>
      <c r="L252" s="17"/>
      <c r="N252" s="17"/>
      <c r="P252" s="17"/>
    </row>
    <row r="253" customFormat="false" ht="12.75" hidden="false" customHeight="false" outlineLevel="0" collapsed="false">
      <c r="C253" s="17"/>
      <c r="D253" s="17"/>
      <c r="E253" s="17"/>
      <c r="F253" s="17"/>
      <c r="H253" s="17"/>
      <c r="J253" s="17"/>
      <c r="L253" s="17"/>
      <c r="N253" s="17"/>
      <c r="P253" s="17"/>
    </row>
    <row r="254" customFormat="false" ht="12.75" hidden="false" customHeight="false" outlineLevel="0" collapsed="false">
      <c r="C254" s="17"/>
      <c r="D254" s="17"/>
      <c r="E254" s="17"/>
      <c r="F254" s="17"/>
      <c r="H254" s="17"/>
      <c r="J254" s="17"/>
      <c r="L254" s="17"/>
      <c r="N254" s="17"/>
      <c r="P254" s="17"/>
    </row>
    <row r="255" customFormat="false" ht="12.75" hidden="false" customHeight="false" outlineLevel="0" collapsed="false">
      <c r="C255" s="17"/>
      <c r="D255" s="17"/>
      <c r="E255" s="17"/>
      <c r="F255" s="17"/>
      <c r="H255" s="17"/>
      <c r="J255" s="17"/>
      <c r="L255" s="17"/>
      <c r="N255" s="17"/>
      <c r="P255" s="17"/>
    </row>
    <row r="256" customFormat="false" ht="12.75" hidden="false" customHeight="false" outlineLevel="0" collapsed="false">
      <c r="C256" s="17"/>
      <c r="D256" s="17"/>
      <c r="E256" s="17"/>
      <c r="F256" s="17"/>
      <c r="H256" s="17"/>
      <c r="J256" s="17"/>
      <c r="L256" s="17"/>
      <c r="N256" s="17"/>
      <c r="P256" s="17"/>
    </row>
    <row r="257" customFormat="false" ht="12.75" hidden="false" customHeight="false" outlineLevel="0" collapsed="false">
      <c r="C257" s="17"/>
      <c r="D257" s="17"/>
      <c r="E257" s="17"/>
      <c r="F257" s="17"/>
      <c r="H257" s="17"/>
      <c r="J257" s="17"/>
      <c r="L257" s="17"/>
      <c r="N257" s="17"/>
      <c r="P257" s="17"/>
    </row>
    <row r="258" customFormat="false" ht="12.75" hidden="false" customHeight="false" outlineLevel="0" collapsed="false">
      <c r="C258" s="17"/>
      <c r="D258" s="17"/>
      <c r="E258" s="17"/>
      <c r="F258" s="17"/>
      <c r="H258" s="17"/>
      <c r="J258" s="17"/>
      <c r="L258" s="17"/>
      <c r="N258" s="17"/>
      <c r="P258" s="17"/>
    </row>
    <row r="259" customFormat="false" ht="12.75" hidden="false" customHeight="false" outlineLevel="0" collapsed="false">
      <c r="C259" s="17"/>
      <c r="D259" s="17"/>
      <c r="E259" s="17"/>
      <c r="F259" s="17"/>
      <c r="H259" s="17"/>
      <c r="J259" s="17"/>
      <c r="L259" s="17"/>
      <c r="N259" s="17"/>
      <c r="P259" s="17"/>
    </row>
    <row r="260" customFormat="false" ht="12.75" hidden="false" customHeight="false" outlineLevel="0" collapsed="false">
      <c r="C260" s="17"/>
      <c r="D260" s="17"/>
      <c r="E260" s="17"/>
      <c r="F260" s="17"/>
      <c r="H260" s="17"/>
      <c r="J260" s="17"/>
      <c r="L260" s="17"/>
      <c r="N260" s="17"/>
      <c r="P260" s="17"/>
    </row>
    <row r="261" customFormat="false" ht="12.75" hidden="false" customHeight="false" outlineLevel="0" collapsed="false">
      <c r="C261" s="17"/>
      <c r="D261" s="17"/>
      <c r="E261" s="17"/>
      <c r="F261" s="17"/>
      <c r="H261" s="17"/>
      <c r="J261" s="17"/>
      <c r="L261" s="17"/>
      <c r="N261" s="17"/>
      <c r="P261" s="17"/>
    </row>
    <row r="262" customFormat="false" ht="12.75" hidden="false" customHeight="false" outlineLevel="0" collapsed="false">
      <c r="C262" s="17"/>
      <c r="D262" s="17"/>
      <c r="E262" s="17"/>
      <c r="F262" s="17"/>
      <c r="H262" s="17"/>
      <c r="J262" s="17"/>
      <c r="L262" s="17"/>
      <c r="N262" s="17"/>
      <c r="P262" s="17"/>
    </row>
    <row r="263" customFormat="false" ht="12.75" hidden="false" customHeight="false" outlineLevel="0" collapsed="false">
      <c r="C263" s="17"/>
      <c r="D263" s="17"/>
      <c r="E263" s="17"/>
      <c r="F263" s="17"/>
      <c r="H263" s="17"/>
      <c r="J263" s="17"/>
      <c r="L263" s="17"/>
      <c r="N263" s="17"/>
      <c r="P263" s="17"/>
    </row>
    <row r="264" customFormat="false" ht="12.75" hidden="false" customHeight="false" outlineLevel="0" collapsed="false">
      <c r="C264" s="17"/>
      <c r="D264" s="17"/>
      <c r="E264" s="17"/>
      <c r="F264" s="17"/>
      <c r="H264" s="17"/>
      <c r="J264" s="17"/>
      <c r="L264" s="17"/>
      <c r="N264" s="17"/>
      <c r="P264" s="17"/>
    </row>
    <row r="265" customFormat="false" ht="12.75" hidden="false" customHeight="false" outlineLevel="0" collapsed="false">
      <c r="C265" s="17"/>
      <c r="D265" s="17"/>
      <c r="E265" s="17"/>
      <c r="F265" s="17"/>
      <c r="H265" s="17"/>
      <c r="J265" s="17"/>
      <c r="L265" s="17"/>
      <c r="N265" s="17"/>
      <c r="P265" s="17"/>
    </row>
    <row r="266" customFormat="false" ht="12.75" hidden="false" customHeight="false" outlineLevel="0" collapsed="false">
      <c r="C266" s="17"/>
      <c r="D266" s="17"/>
      <c r="E266" s="17"/>
      <c r="F266" s="17"/>
      <c r="H266" s="17"/>
      <c r="J266" s="17"/>
      <c r="L266" s="17"/>
      <c r="N266" s="17"/>
      <c r="P266" s="17"/>
    </row>
    <row r="267" customFormat="false" ht="12.75" hidden="false" customHeight="false" outlineLevel="0" collapsed="false">
      <c r="C267" s="17"/>
      <c r="D267" s="17"/>
      <c r="E267" s="17"/>
      <c r="F267" s="17"/>
      <c r="H267" s="17"/>
      <c r="J267" s="17"/>
      <c r="L267" s="17"/>
      <c r="N267" s="17"/>
      <c r="P267" s="17"/>
    </row>
    <row r="268" customFormat="false" ht="12.75" hidden="false" customHeight="false" outlineLevel="0" collapsed="false">
      <c r="C268" s="17"/>
      <c r="D268" s="17"/>
      <c r="E268" s="17"/>
      <c r="F268" s="17"/>
      <c r="H268" s="17"/>
      <c r="J268" s="17"/>
      <c r="L268" s="17"/>
      <c r="N268" s="17"/>
      <c r="P268" s="17"/>
    </row>
    <row r="269" customFormat="false" ht="12.75" hidden="false" customHeight="false" outlineLevel="0" collapsed="false">
      <c r="C269" s="17"/>
      <c r="D269" s="17"/>
      <c r="E269" s="17"/>
      <c r="F269" s="17"/>
      <c r="H269" s="17"/>
      <c r="J269" s="17"/>
      <c r="L269" s="17"/>
      <c r="N269" s="17"/>
      <c r="P269" s="17"/>
    </row>
    <row r="270" customFormat="false" ht="12.75" hidden="false" customHeight="false" outlineLevel="0" collapsed="false">
      <c r="C270" s="17"/>
      <c r="D270" s="17"/>
      <c r="E270" s="17"/>
      <c r="F270" s="17"/>
      <c r="H270" s="17"/>
      <c r="J270" s="17"/>
      <c r="L270" s="17"/>
      <c r="N270" s="17"/>
      <c r="P270" s="17"/>
    </row>
    <row r="271" customFormat="false" ht="12.75" hidden="false" customHeight="false" outlineLevel="0" collapsed="false">
      <c r="C271" s="17"/>
      <c r="D271" s="17"/>
      <c r="E271" s="17"/>
      <c r="F271" s="17"/>
      <c r="H271" s="17"/>
      <c r="J271" s="17"/>
      <c r="L271" s="17"/>
      <c r="N271" s="17"/>
      <c r="P271" s="17"/>
    </row>
    <row r="272" customFormat="false" ht="12.75" hidden="false" customHeight="false" outlineLevel="0" collapsed="false">
      <c r="C272" s="17"/>
      <c r="D272" s="17"/>
      <c r="E272" s="17"/>
      <c r="F272" s="17"/>
      <c r="H272" s="17"/>
      <c r="J272" s="17"/>
      <c r="L272" s="17"/>
      <c r="N272" s="17"/>
      <c r="P272" s="17"/>
    </row>
    <row r="273" customFormat="false" ht="12.75" hidden="false" customHeight="false" outlineLevel="0" collapsed="false">
      <c r="C273" s="17"/>
      <c r="D273" s="17"/>
      <c r="E273" s="17"/>
      <c r="F273" s="17"/>
      <c r="H273" s="17"/>
      <c r="J273" s="17"/>
      <c r="L273" s="17"/>
      <c r="N273" s="17"/>
      <c r="P273" s="17"/>
    </row>
    <row r="274" customFormat="false" ht="12.75" hidden="false" customHeight="false" outlineLevel="0" collapsed="false">
      <c r="C274" s="17"/>
      <c r="D274" s="17"/>
      <c r="E274" s="17"/>
      <c r="F274" s="17"/>
      <c r="H274" s="17"/>
      <c r="J274" s="17"/>
      <c r="L274" s="17"/>
      <c r="N274" s="17"/>
      <c r="P274" s="17"/>
    </row>
    <row r="275" customFormat="false" ht="12.75" hidden="false" customHeight="false" outlineLevel="0" collapsed="false">
      <c r="C275" s="17"/>
      <c r="D275" s="17"/>
      <c r="E275" s="17"/>
      <c r="F275" s="17"/>
      <c r="H275" s="17"/>
      <c r="J275" s="17"/>
      <c r="L275" s="17"/>
      <c r="N275" s="17"/>
      <c r="P275" s="17"/>
    </row>
    <row r="276" customFormat="false" ht="12.75" hidden="false" customHeight="false" outlineLevel="0" collapsed="false">
      <c r="C276" s="17"/>
      <c r="D276" s="17"/>
      <c r="E276" s="17"/>
      <c r="F276" s="17"/>
      <c r="H276" s="17"/>
      <c r="J276" s="17"/>
      <c r="L276" s="17"/>
      <c r="N276" s="17"/>
      <c r="P276" s="17"/>
    </row>
    <row r="277" customFormat="false" ht="12.75" hidden="false" customHeight="false" outlineLevel="0" collapsed="false">
      <c r="C277" s="17"/>
      <c r="D277" s="17"/>
      <c r="E277" s="17"/>
      <c r="F277" s="17"/>
      <c r="H277" s="17"/>
      <c r="J277" s="17"/>
      <c r="L277" s="17"/>
      <c r="N277" s="17"/>
      <c r="P277" s="17"/>
    </row>
    <row r="278" customFormat="false" ht="12.75" hidden="false" customHeight="false" outlineLevel="0" collapsed="false">
      <c r="C278" s="17"/>
      <c r="D278" s="17"/>
      <c r="E278" s="17"/>
      <c r="F278" s="17"/>
      <c r="H278" s="17"/>
      <c r="J278" s="17"/>
      <c r="L278" s="17"/>
      <c r="N278" s="17"/>
      <c r="P278" s="17"/>
    </row>
    <row r="279" customFormat="false" ht="12.75" hidden="false" customHeight="false" outlineLevel="0" collapsed="false">
      <c r="C279" s="17"/>
      <c r="D279" s="17"/>
      <c r="E279" s="17"/>
      <c r="F279" s="17"/>
      <c r="H279" s="17"/>
      <c r="J279" s="17"/>
      <c r="L279" s="17"/>
      <c r="N279" s="17"/>
      <c r="P279" s="17"/>
    </row>
    <row r="280" customFormat="false" ht="12.75" hidden="false" customHeight="false" outlineLevel="0" collapsed="false">
      <c r="C280" s="17"/>
      <c r="D280" s="17"/>
      <c r="E280" s="17"/>
      <c r="F280" s="17"/>
      <c r="H280" s="17"/>
      <c r="J280" s="17"/>
      <c r="L280" s="17"/>
      <c r="N280" s="17"/>
      <c r="P280" s="17"/>
    </row>
    <row r="281" customFormat="false" ht="12.75" hidden="false" customHeight="false" outlineLevel="0" collapsed="false">
      <c r="C281" s="17"/>
      <c r="D281" s="17"/>
      <c r="E281" s="17"/>
      <c r="F281" s="17"/>
      <c r="H281" s="17"/>
      <c r="J281" s="17"/>
      <c r="L281" s="17"/>
      <c r="N281" s="17"/>
      <c r="P281" s="17"/>
    </row>
    <row r="282" customFormat="false" ht="12.75" hidden="false" customHeight="false" outlineLevel="0" collapsed="false">
      <c r="C282" s="17"/>
      <c r="D282" s="17"/>
      <c r="E282" s="17"/>
      <c r="F282" s="17"/>
      <c r="H282" s="17"/>
      <c r="J282" s="17"/>
      <c r="L282" s="17"/>
      <c r="N282" s="17"/>
      <c r="P282" s="17"/>
    </row>
    <row r="283" customFormat="false" ht="12.75" hidden="false" customHeight="false" outlineLevel="0" collapsed="false">
      <c r="C283" s="17"/>
      <c r="D283" s="17"/>
      <c r="E283" s="17"/>
      <c r="F283" s="17"/>
      <c r="H283" s="17"/>
      <c r="J283" s="17"/>
      <c r="L283" s="17"/>
      <c r="N283" s="17"/>
      <c r="P283" s="17"/>
    </row>
    <row r="284" customFormat="false" ht="12.75" hidden="false" customHeight="false" outlineLevel="0" collapsed="false">
      <c r="C284" s="17"/>
      <c r="D284" s="17"/>
      <c r="E284" s="17"/>
      <c r="F284" s="17"/>
      <c r="H284" s="17"/>
      <c r="J284" s="17"/>
      <c r="L284" s="17"/>
      <c r="N284" s="17"/>
      <c r="P284" s="17"/>
    </row>
    <row r="285" customFormat="false" ht="12.75" hidden="false" customHeight="false" outlineLevel="0" collapsed="false">
      <c r="C285" s="17"/>
      <c r="D285" s="17"/>
      <c r="E285" s="17"/>
      <c r="F285" s="17"/>
      <c r="H285" s="17"/>
      <c r="J285" s="17"/>
      <c r="L285" s="17"/>
      <c r="N285" s="17"/>
      <c r="P285" s="17"/>
    </row>
    <row r="286" customFormat="false" ht="12.75" hidden="false" customHeight="false" outlineLevel="0" collapsed="false">
      <c r="C286" s="17"/>
      <c r="D286" s="17"/>
      <c r="E286" s="17"/>
      <c r="F286" s="17"/>
      <c r="H286" s="17"/>
      <c r="J286" s="17"/>
      <c r="L286" s="17"/>
      <c r="N286" s="17"/>
      <c r="P286" s="17"/>
    </row>
    <row r="287" customFormat="false" ht="12.75" hidden="false" customHeight="false" outlineLevel="0" collapsed="false">
      <c r="C287" s="17"/>
      <c r="D287" s="17"/>
      <c r="E287" s="17"/>
      <c r="F287" s="17"/>
      <c r="H287" s="17"/>
      <c r="J287" s="17"/>
      <c r="L287" s="17"/>
      <c r="N287" s="17"/>
      <c r="P287" s="17"/>
    </row>
    <row r="288" customFormat="false" ht="12.75" hidden="false" customHeight="false" outlineLevel="0" collapsed="false">
      <c r="C288" s="17"/>
      <c r="D288" s="17"/>
      <c r="E288" s="17"/>
      <c r="F288" s="17"/>
      <c r="H288" s="17"/>
      <c r="J288" s="17"/>
      <c r="L288" s="17"/>
      <c r="N288" s="17"/>
      <c r="P288" s="17"/>
    </row>
    <row r="289" customFormat="false" ht="12.75" hidden="false" customHeight="false" outlineLevel="0" collapsed="false">
      <c r="C289" s="17"/>
      <c r="D289" s="17"/>
      <c r="E289" s="17"/>
      <c r="F289" s="17"/>
      <c r="H289" s="17"/>
      <c r="J289" s="17"/>
      <c r="L289" s="17"/>
      <c r="N289" s="17"/>
      <c r="P289" s="17"/>
    </row>
    <row r="290" customFormat="false" ht="12.75" hidden="false" customHeight="false" outlineLevel="0" collapsed="false">
      <c r="C290" s="17"/>
      <c r="D290" s="17"/>
      <c r="E290" s="17"/>
      <c r="F290" s="17"/>
      <c r="H290" s="17"/>
      <c r="J290" s="17"/>
      <c r="L290" s="17"/>
      <c r="N290" s="17"/>
      <c r="P290" s="17"/>
    </row>
    <row r="291" customFormat="false" ht="12.75" hidden="false" customHeight="false" outlineLevel="0" collapsed="false">
      <c r="C291" s="17"/>
      <c r="D291" s="17"/>
      <c r="E291" s="17"/>
      <c r="F291" s="17"/>
      <c r="H291" s="17"/>
      <c r="J291" s="17"/>
      <c r="L291" s="17"/>
      <c r="N291" s="17"/>
      <c r="P291" s="17"/>
    </row>
    <row r="292" customFormat="false" ht="12.75" hidden="false" customHeight="false" outlineLevel="0" collapsed="false">
      <c r="C292" s="17"/>
      <c r="D292" s="17"/>
      <c r="E292" s="17"/>
      <c r="F292" s="17"/>
      <c r="H292" s="17"/>
      <c r="J292" s="17"/>
      <c r="L292" s="17"/>
      <c r="N292" s="17"/>
      <c r="P292" s="17"/>
    </row>
    <row r="293" customFormat="false" ht="12.75" hidden="false" customHeight="false" outlineLevel="0" collapsed="false">
      <c r="C293" s="17"/>
      <c r="D293" s="17"/>
      <c r="E293" s="17"/>
      <c r="F293" s="17"/>
      <c r="H293" s="17"/>
      <c r="J293" s="17"/>
      <c r="L293" s="17"/>
      <c r="N293" s="17"/>
      <c r="P293" s="17"/>
    </row>
    <row r="294" customFormat="false" ht="12.75" hidden="false" customHeight="false" outlineLevel="0" collapsed="false">
      <c r="C294" s="17"/>
      <c r="D294" s="17"/>
      <c r="E294" s="17"/>
      <c r="F294" s="17"/>
      <c r="H294" s="17"/>
      <c r="J294" s="17"/>
      <c r="L294" s="17"/>
      <c r="N294" s="17"/>
      <c r="P294" s="17"/>
    </row>
    <row r="295" customFormat="false" ht="12.75" hidden="false" customHeight="false" outlineLevel="0" collapsed="false">
      <c r="C295" s="17"/>
      <c r="D295" s="17"/>
      <c r="E295" s="17"/>
      <c r="F295" s="17"/>
      <c r="H295" s="17"/>
      <c r="J295" s="17"/>
      <c r="L295" s="17"/>
      <c r="N295" s="17"/>
      <c r="P295" s="17"/>
    </row>
    <row r="296" customFormat="false" ht="12.75" hidden="false" customHeight="false" outlineLevel="0" collapsed="false">
      <c r="C296" s="17"/>
      <c r="D296" s="17"/>
      <c r="E296" s="17"/>
      <c r="F296" s="17"/>
      <c r="H296" s="17"/>
      <c r="J296" s="17"/>
      <c r="L296" s="17"/>
      <c r="N296" s="17"/>
      <c r="P296" s="17"/>
    </row>
    <row r="297" customFormat="false" ht="12.75" hidden="false" customHeight="false" outlineLevel="0" collapsed="false">
      <c r="C297" s="17"/>
      <c r="D297" s="17"/>
      <c r="E297" s="17"/>
      <c r="F297" s="17"/>
      <c r="H297" s="17"/>
      <c r="J297" s="17"/>
      <c r="L297" s="17"/>
      <c r="N297" s="17"/>
      <c r="P297" s="17"/>
    </row>
    <row r="298" customFormat="false" ht="12.75" hidden="false" customHeight="false" outlineLevel="0" collapsed="false">
      <c r="C298" s="17"/>
      <c r="D298" s="17"/>
      <c r="E298" s="17"/>
      <c r="F298" s="17"/>
      <c r="H298" s="17"/>
      <c r="J298" s="17"/>
      <c r="L298" s="17"/>
      <c r="N298" s="17"/>
      <c r="P298" s="17"/>
    </row>
    <row r="299" customFormat="false" ht="12.75" hidden="false" customHeight="false" outlineLevel="0" collapsed="false">
      <c r="C299" s="17"/>
      <c r="D299" s="17"/>
      <c r="E299" s="17"/>
      <c r="F299" s="17"/>
      <c r="H299" s="17"/>
      <c r="J299" s="17"/>
      <c r="L299" s="17"/>
      <c r="N299" s="17"/>
      <c r="P299" s="17"/>
    </row>
    <row r="300" customFormat="false" ht="12.75" hidden="false" customHeight="false" outlineLevel="0" collapsed="false">
      <c r="C300" s="17"/>
      <c r="D300" s="17"/>
      <c r="E300" s="17"/>
      <c r="F300" s="17"/>
      <c r="H300" s="17"/>
      <c r="J300" s="17"/>
      <c r="L300" s="17"/>
      <c r="N300" s="17"/>
      <c r="P300" s="17"/>
    </row>
    <row r="301" customFormat="false" ht="12.75" hidden="false" customHeight="false" outlineLevel="0" collapsed="false">
      <c r="C301" s="17"/>
      <c r="D301" s="17"/>
      <c r="E301" s="17"/>
      <c r="F301" s="17"/>
      <c r="H301" s="17"/>
      <c r="J301" s="17"/>
      <c r="L301" s="17"/>
      <c r="N301" s="17"/>
      <c r="P301" s="17"/>
    </row>
    <row r="302" customFormat="false" ht="12.75" hidden="false" customHeight="false" outlineLevel="0" collapsed="false">
      <c r="C302" s="17"/>
      <c r="D302" s="17"/>
      <c r="E302" s="17"/>
      <c r="F302" s="17"/>
      <c r="H302" s="17"/>
      <c r="J302" s="17"/>
      <c r="L302" s="17"/>
      <c r="N302" s="17"/>
      <c r="P302" s="17"/>
    </row>
    <row r="303" customFormat="false" ht="12.75" hidden="false" customHeight="false" outlineLevel="0" collapsed="false">
      <c r="C303" s="17"/>
      <c r="D303" s="17"/>
      <c r="E303" s="17"/>
      <c r="F303" s="17"/>
      <c r="H303" s="17"/>
      <c r="J303" s="17"/>
      <c r="L303" s="17"/>
      <c r="N303" s="17"/>
      <c r="P303" s="17"/>
    </row>
    <row r="304" customFormat="false" ht="12.75" hidden="false" customHeight="false" outlineLevel="0" collapsed="false">
      <c r="C304" s="17"/>
      <c r="D304" s="17"/>
      <c r="E304" s="17"/>
      <c r="F304" s="17"/>
      <c r="H304" s="17"/>
      <c r="J304" s="17"/>
      <c r="L304" s="17"/>
      <c r="N304" s="17"/>
      <c r="P304" s="17"/>
    </row>
    <row r="305" customFormat="false" ht="12.75" hidden="false" customHeight="false" outlineLevel="0" collapsed="false">
      <c r="C305" s="17"/>
      <c r="D305" s="17"/>
      <c r="E305" s="17"/>
      <c r="F305" s="17"/>
      <c r="H305" s="17"/>
      <c r="J305" s="17"/>
      <c r="L305" s="17"/>
      <c r="N305" s="17"/>
      <c r="P305" s="17"/>
    </row>
    <row r="306" customFormat="false" ht="12.75" hidden="false" customHeight="false" outlineLevel="0" collapsed="false">
      <c r="C306" s="17"/>
      <c r="D306" s="17"/>
      <c r="E306" s="17"/>
      <c r="F306" s="17"/>
      <c r="H306" s="17"/>
      <c r="J306" s="17"/>
      <c r="L306" s="17"/>
      <c r="N306" s="17"/>
      <c r="P306" s="17"/>
    </row>
    <row r="307" customFormat="false" ht="12.75" hidden="false" customHeight="false" outlineLevel="0" collapsed="false">
      <c r="C307" s="17"/>
      <c r="D307" s="17"/>
      <c r="E307" s="17"/>
      <c r="F307" s="17"/>
      <c r="H307" s="17"/>
      <c r="J307" s="17"/>
      <c r="L307" s="17"/>
      <c r="N307" s="17"/>
      <c r="P307" s="17"/>
    </row>
    <row r="308" customFormat="false" ht="12.75" hidden="false" customHeight="false" outlineLevel="0" collapsed="false">
      <c r="C308" s="17"/>
      <c r="D308" s="17"/>
      <c r="E308" s="17"/>
      <c r="F308" s="17"/>
      <c r="H308" s="17"/>
      <c r="J308" s="17"/>
      <c r="L308" s="17"/>
      <c r="N308" s="17"/>
      <c r="P308" s="17"/>
    </row>
    <row r="309" customFormat="false" ht="12.75" hidden="false" customHeight="false" outlineLevel="0" collapsed="false">
      <c r="C309" s="17"/>
      <c r="D309" s="17"/>
      <c r="E309" s="17"/>
      <c r="F309" s="17"/>
      <c r="H309" s="17"/>
      <c r="J309" s="17"/>
      <c r="L309" s="17"/>
      <c r="N309" s="17"/>
      <c r="P309" s="17"/>
    </row>
    <row r="310" customFormat="false" ht="12.75" hidden="false" customHeight="false" outlineLevel="0" collapsed="false">
      <c r="C310" s="17"/>
      <c r="D310" s="17"/>
      <c r="E310" s="17"/>
      <c r="F310" s="17"/>
      <c r="H310" s="17"/>
      <c r="J310" s="17"/>
      <c r="L310" s="17"/>
      <c r="N310" s="17"/>
      <c r="P310" s="17"/>
    </row>
    <row r="311" customFormat="false" ht="12.75" hidden="false" customHeight="false" outlineLevel="0" collapsed="false">
      <c r="C311" s="17"/>
      <c r="D311" s="17"/>
      <c r="E311" s="17"/>
      <c r="F311" s="17"/>
      <c r="H311" s="17"/>
      <c r="J311" s="17"/>
      <c r="L311" s="17"/>
      <c r="N311" s="17"/>
      <c r="P311" s="17"/>
    </row>
    <row r="312" customFormat="false" ht="12.75" hidden="false" customHeight="false" outlineLevel="0" collapsed="false">
      <c r="C312" s="17"/>
      <c r="D312" s="17"/>
      <c r="E312" s="17"/>
      <c r="F312" s="17"/>
      <c r="H312" s="17"/>
      <c r="J312" s="17"/>
      <c r="L312" s="17"/>
      <c r="N312" s="17"/>
      <c r="P312" s="17"/>
    </row>
    <row r="313" customFormat="false" ht="12.75" hidden="false" customHeight="false" outlineLevel="0" collapsed="false">
      <c r="C313" s="17"/>
      <c r="D313" s="17"/>
      <c r="E313" s="17"/>
      <c r="F313" s="17"/>
      <c r="H313" s="17"/>
      <c r="J313" s="17"/>
      <c r="L313" s="17"/>
      <c r="N313" s="17"/>
      <c r="P313" s="17"/>
    </row>
    <row r="314" customFormat="false" ht="12.75" hidden="false" customHeight="false" outlineLevel="0" collapsed="false">
      <c r="C314" s="17"/>
      <c r="D314" s="17"/>
      <c r="E314" s="17"/>
      <c r="F314" s="17"/>
      <c r="H314" s="17"/>
      <c r="J314" s="17"/>
      <c r="L314" s="17"/>
      <c r="N314" s="17"/>
      <c r="P314" s="17"/>
    </row>
    <row r="315" customFormat="false" ht="12.75" hidden="false" customHeight="false" outlineLevel="0" collapsed="false">
      <c r="C315" s="17"/>
      <c r="D315" s="17"/>
      <c r="E315" s="17"/>
      <c r="F315" s="17"/>
      <c r="H315" s="17"/>
      <c r="J315" s="17"/>
      <c r="L315" s="17"/>
      <c r="N315" s="17"/>
      <c r="P315" s="17"/>
    </row>
    <row r="316" customFormat="false" ht="12.75" hidden="false" customHeight="false" outlineLevel="0" collapsed="false">
      <c r="C316" s="17"/>
      <c r="D316" s="17"/>
      <c r="E316" s="17"/>
      <c r="F316" s="17"/>
      <c r="H316" s="17"/>
      <c r="J316" s="17"/>
      <c r="L316" s="17"/>
      <c r="N316" s="17"/>
      <c r="P316" s="17"/>
    </row>
    <row r="317" customFormat="false" ht="12.75" hidden="false" customHeight="false" outlineLevel="0" collapsed="false">
      <c r="C317" s="17"/>
      <c r="D317" s="17"/>
      <c r="E317" s="17"/>
      <c r="F317" s="17"/>
      <c r="H317" s="17"/>
      <c r="J317" s="17"/>
      <c r="L317" s="17"/>
      <c r="N317" s="17"/>
      <c r="P317" s="17"/>
    </row>
    <row r="318" customFormat="false" ht="12.75" hidden="false" customHeight="false" outlineLevel="0" collapsed="false">
      <c r="C318" s="17"/>
      <c r="D318" s="17"/>
      <c r="E318" s="17"/>
      <c r="F318" s="17"/>
      <c r="H318" s="17"/>
      <c r="J318" s="17"/>
      <c r="L318" s="17"/>
      <c r="N318" s="17"/>
      <c r="P318" s="17"/>
    </row>
    <row r="319" customFormat="false" ht="12.75" hidden="false" customHeight="false" outlineLevel="0" collapsed="false">
      <c r="C319" s="17"/>
      <c r="D319" s="17"/>
      <c r="E319" s="17"/>
      <c r="F319" s="17"/>
      <c r="H319" s="17"/>
      <c r="J319" s="17"/>
      <c r="L319" s="17"/>
      <c r="N319" s="17"/>
      <c r="P319" s="17"/>
    </row>
    <row r="320" customFormat="false" ht="12.75" hidden="false" customHeight="false" outlineLevel="0" collapsed="false">
      <c r="C320" s="17"/>
      <c r="D320" s="17"/>
      <c r="E320" s="17"/>
      <c r="F320" s="17"/>
      <c r="H320" s="17"/>
      <c r="J320" s="17"/>
      <c r="L320" s="17"/>
      <c r="N320" s="17"/>
      <c r="P320" s="17"/>
    </row>
    <row r="321" customFormat="false" ht="12.75" hidden="false" customHeight="false" outlineLevel="0" collapsed="false">
      <c r="C321" s="17"/>
      <c r="D321" s="17"/>
      <c r="E321" s="17"/>
      <c r="F321" s="17"/>
      <c r="H321" s="17"/>
      <c r="J321" s="17"/>
      <c r="L321" s="17"/>
      <c r="N321" s="17"/>
      <c r="P321" s="17"/>
    </row>
    <row r="322" customFormat="false" ht="12.75" hidden="false" customHeight="false" outlineLevel="0" collapsed="false">
      <c r="C322" s="17"/>
      <c r="D322" s="17"/>
      <c r="E322" s="17"/>
      <c r="F322" s="17"/>
      <c r="H322" s="17"/>
      <c r="J322" s="17"/>
      <c r="L322" s="17"/>
      <c r="N322" s="17"/>
      <c r="P322" s="17"/>
    </row>
    <row r="323" customFormat="false" ht="12.75" hidden="false" customHeight="false" outlineLevel="0" collapsed="false">
      <c r="C323" s="17"/>
      <c r="D323" s="17"/>
      <c r="E323" s="17"/>
      <c r="F323" s="17"/>
      <c r="H323" s="17"/>
      <c r="J323" s="17"/>
      <c r="L323" s="17"/>
      <c r="N323" s="17"/>
      <c r="P323" s="17"/>
    </row>
    <row r="324" customFormat="false" ht="12.75" hidden="false" customHeight="false" outlineLevel="0" collapsed="false">
      <c r="C324" s="17"/>
      <c r="D324" s="17"/>
      <c r="E324" s="17"/>
      <c r="F324" s="17"/>
      <c r="H324" s="17"/>
      <c r="J324" s="17"/>
      <c r="L324" s="17"/>
      <c r="N324" s="17"/>
      <c r="P324" s="17"/>
    </row>
    <row r="325" customFormat="false" ht="12.75" hidden="false" customHeight="false" outlineLevel="0" collapsed="false">
      <c r="C325" s="17"/>
      <c r="D325" s="17"/>
      <c r="E325" s="17"/>
      <c r="F325" s="17"/>
      <c r="H325" s="17"/>
      <c r="J325" s="17"/>
      <c r="L325" s="17"/>
      <c r="N325" s="17"/>
      <c r="P325" s="17"/>
    </row>
    <row r="326" customFormat="false" ht="12.75" hidden="false" customHeight="false" outlineLevel="0" collapsed="false">
      <c r="C326" s="17"/>
      <c r="D326" s="17"/>
      <c r="E326" s="17"/>
      <c r="F326" s="17"/>
      <c r="H326" s="17"/>
      <c r="J326" s="17"/>
      <c r="L326" s="17"/>
      <c r="N326" s="17"/>
      <c r="P326" s="17"/>
    </row>
    <row r="327" customFormat="false" ht="12.75" hidden="false" customHeight="false" outlineLevel="0" collapsed="false">
      <c r="C327" s="17"/>
      <c r="D327" s="17"/>
      <c r="E327" s="17"/>
      <c r="F327" s="17"/>
      <c r="H327" s="17"/>
      <c r="J327" s="17"/>
      <c r="L327" s="17"/>
      <c r="N327" s="17"/>
      <c r="P327" s="17"/>
    </row>
    <row r="328" customFormat="false" ht="12.75" hidden="false" customHeight="false" outlineLevel="0" collapsed="false">
      <c r="C328" s="17"/>
      <c r="D328" s="17"/>
      <c r="E328" s="17"/>
      <c r="F328" s="17"/>
      <c r="H328" s="17"/>
      <c r="J328" s="17"/>
      <c r="L328" s="17"/>
      <c r="N328" s="17"/>
      <c r="P328" s="17"/>
    </row>
    <row r="329" customFormat="false" ht="12.75" hidden="false" customHeight="false" outlineLevel="0" collapsed="false">
      <c r="C329" s="17"/>
      <c r="D329" s="17"/>
      <c r="E329" s="17"/>
      <c r="F329" s="17"/>
      <c r="H329" s="17"/>
      <c r="J329" s="17"/>
      <c r="L329" s="17"/>
      <c r="N329" s="17"/>
      <c r="P329" s="17"/>
    </row>
    <row r="330" customFormat="false" ht="12.75" hidden="false" customHeight="false" outlineLevel="0" collapsed="false">
      <c r="C330" s="17"/>
      <c r="D330" s="17"/>
      <c r="E330" s="17"/>
      <c r="F330" s="17"/>
      <c r="H330" s="17"/>
      <c r="J330" s="17"/>
      <c r="L330" s="17"/>
      <c r="N330" s="17"/>
      <c r="P330" s="17"/>
    </row>
    <row r="331" customFormat="false" ht="12.75" hidden="false" customHeight="false" outlineLevel="0" collapsed="false">
      <c r="C331" s="17"/>
      <c r="D331" s="17"/>
      <c r="E331" s="17"/>
      <c r="F331" s="17"/>
      <c r="H331" s="17"/>
      <c r="J331" s="17"/>
      <c r="L331" s="17"/>
      <c r="N331" s="17"/>
      <c r="P331" s="17"/>
    </row>
    <row r="332" customFormat="false" ht="12.75" hidden="false" customHeight="false" outlineLevel="0" collapsed="false">
      <c r="C332" s="17"/>
      <c r="D332" s="17"/>
      <c r="E332" s="17"/>
      <c r="F332" s="17"/>
      <c r="H332" s="17"/>
      <c r="J332" s="17"/>
      <c r="L332" s="17"/>
      <c r="N332" s="17"/>
      <c r="P332" s="17"/>
    </row>
    <row r="333" customFormat="false" ht="12.75" hidden="false" customHeight="false" outlineLevel="0" collapsed="false">
      <c r="C333" s="17"/>
      <c r="D333" s="17"/>
      <c r="E333" s="17"/>
      <c r="F333" s="17"/>
      <c r="H333" s="17"/>
      <c r="J333" s="17"/>
      <c r="L333" s="17"/>
      <c r="N333" s="17"/>
      <c r="P333" s="17"/>
    </row>
    <row r="334" customFormat="false" ht="12.75" hidden="false" customHeight="false" outlineLevel="0" collapsed="false">
      <c r="C334" s="17"/>
      <c r="D334" s="17"/>
      <c r="E334" s="17"/>
      <c r="F334" s="17"/>
      <c r="H334" s="17"/>
      <c r="J334" s="17"/>
      <c r="L334" s="17"/>
      <c r="N334" s="17"/>
      <c r="P334" s="17"/>
    </row>
    <row r="335" customFormat="false" ht="12.75" hidden="false" customHeight="false" outlineLevel="0" collapsed="false">
      <c r="C335" s="17"/>
      <c r="D335" s="17"/>
      <c r="E335" s="17"/>
      <c r="F335" s="17"/>
      <c r="H335" s="17"/>
      <c r="J335" s="17"/>
      <c r="L335" s="17"/>
      <c r="N335" s="17"/>
      <c r="P335" s="17"/>
    </row>
    <row r="336" customFormat="false" ht="12.75" hidden="false" customHeight="false" outlineLevel="0" collapsed="false">
      <c r="C336" s="17"/>
      <c r="D336" s="17"/>
      <c r="E336" s="17"/>
      <c r="F336" s="17"/>
      <c r="H336" s="17"/>
      <c r="J336" s="17"/>
      <c r="L336" s="17"/>
      <c r="N336" s="17"/>
      <c r="P336" s="17"/>
    </row>
    <row r="337" customFormat="false" ht="12.75" hidden="false" customHeight="false" outlineLevel="0" collapsed="false">
      <c r="C337" s="17"/>
      <c r="D337" s="17"/>
      <c r="E337" s="17"/>
      <c r="F337" s="17"/>
      <c r="H337" s="17"/>
      <c r="J337" s="17"/>
      <c r="L337" s="17"/>
      <c r="N337" s="17"/>
      <c r="P337" s="17"/>
    </row>
    <row r="338" customFormat="false" ht="12.75" hidden="false" customHeight="false" outlineLevel="0" collapsed="false">
      <c r="C338" s="17"/>
      <c r="D338" s="17"/>
      <c r="E338" s="17"/>
      <c r="F338" s="17"/>
      <c r="H338" s="17"/>
      <c r="J338" s="17"/>
      <c r="L338" s="17"/>
      <c r="N338" s="17"/>
      <c r="P338" s="17"/>
    </row>
    <row r="339" customFormat="false" ht="12.75" hidden="false" customHeight="false" outlineLevel="0" collapsed="false">
      <c r="C339" s="17"/>
      <c r="D339" s="17"/>
      <c r="E339" s="17"/>
      <c r="F339" s="17"/>
      <c r="H339" s="17"/>
      <c r="J339" s="17"/>
      <c r="L339" s="17"/>
      <c r="N339" s="17"/>
      <c r="P339" s="17"/>
    </row>
    <row r="340" customFormat="false" ht="12.75" hidden="false" customHeight="false" outlineLevel="0" collapsed="false">
      <c r="C340" s="17"/>
      <c r="D340" s="17"/>
      <c r="E340" s="17"/>
      <c r="F340" s="17"/>
      <c r="H340" s="17"/>
      <c r="J340" s="17"/>
      <c r="L340" s="17"/>
      <c r="N340" s="17"/>
      <c r="P340" s="17"/>
    </row>
    <row r="341" customFormat="false" ht="12.75" hidden="false" customHeight="false" outlineLevel="0" collapsed="false">
      <c r="C341" s="17"/>
      <c r="D341" s="17"/>
      <c r="E341" s="17"/>
      <c r="F341" s="17"/>
      <c r="H341" s="17"/>
      <c r="J341" s="17"/>
      <c r="L341" s="17"/>
      <c r="N341" s="17"/>
      <c r="P341" s="17"/>
    </row>
    <row r="342" customFormat="false" ht="12.75" hidden="false" customHeight="false" outlineLevel="0" collapsed="false">
      <c r="C342" s="17"/>
      <c r="D342" s="17"/>
      <c r="E342" s="17"/>
      <c r="F342" s="17"/>
      <c r="H342" s="17"/>
      <c r="J342" s="17"/>
      <c r="L342" s="17"/>
      <c r="N342" s="17"/>
      <c r="P342" s="17"/>
    </row>
    <row r="343" customFormat="false" ht="12.75" hidden="false" customHeight="false" outlineLevel="0" collapsed="false">
      <c r="C343" s="17"/>
      <c r="D343" s="17"/>
      <c r="E343" s="17"/>
      <c r="F343" s="17"/>
      <c r="H343" s="17"/>
      <c r="J343" s="17"/>
      <c r="L343" s="17"/>
      <c r="N343" s="17"/>
      <c r="P343" s="17"/>
    </row>
    <row r="344" customFormat="false" ht="12.75" hidden="false" customHeight="false" outlineLevel="0" collapsed="false">
      <c r="C344" s="17"/>
      <c r="D344" s="17"/>
      <c r="E344" s="17"/>
      <c r="F344" s="17"/>
      <c r="H344" s="17"/>
      <c r="J344" s="17"/>
      <c r="L344" s="17"/>
      <c r="N344" s="17"/>
      <c r="P344" s="17"/>
    </row>
    <row r="345" customFormat="false" ht="12.75" hidden="false" customHeight="false" outlineLevel="0" collapsed="false">
      <c r="C345" s="17"/>
      <c r="D345" s="17"/>
      <c r="E345" s="17"/>
      <c r="F345" s="17"/>
      <c r="H345" s="17"/>
      <c r="J345" s="17"/>
      <c r="L345" s="17"/>
      <c r="N345" s="17"/>
      <c r="P345" s="17"/>
    </row>
    <row r="346" customFormat="false" ht="12.75" hidden="false" customHeight="false" outlineLevel="0" collapsed="false">
      <c r="C346" s="17"/>
      <c r="D346" s="17"/>
      <c r="E346" s="17"/>
      <c r="F346" s="17"/>
      <c r="H346" s="17"/>
      <c r="J346" s="17"/>
      <c r="L346" s="17"/>
      <c r="N346" s="17"/>
      <c r="P346" s="17"/>
    </row>
    <row r="347" customFormat="false" ht="12.75" hidden="false" customHeight="false" outlineLevel="0" collapsed="false">
      <c r="C347" s="17"/>
      <c r="D347" s="17"/>
      <c r="E347" s="17"/>
      <c r="F347" s="17"/>
      <c r="H347" s="17"/>
      <c r="J347" s="17"/>
      <c r="L347" s="17"/>
      <c r="N347" s="17"/>
      <c r="P347" s="17"/>
    </row>
    <row r="348" customFormat="false" ht="12.75" hidden="false" customHeight="false" outlineLevel="0" collapsed="false">
      <c r="C348" s="17"/>
      <c r="D348" s="17"/>
      <c r="E348" s="17"/>
      <c r="F348" s="17"/>
      <c r="H348" s="17"/>
      <c r="J348" s="17"/>
      <c r="L348" s="17"/>
      <c r="N348" s="17"/>
      <c r="P348" s="17"/>
    </row>
    <row r="349" customFormat="false" ht="12.75" hidden="false" customHeight="false" outlineLevel="0" collapsed="false">
      <c r="C349" s="17"/>
      <c r="D349" s="17"/>
      <c r="E349" s="17"/>
      <c r="F349" s="17"/>
      <c r="H349" s="17"/>
      <c r="J349" s="17"/>
      <c r="L349" s="17"/>
      <c r="N349" s="17"/>
      <c r="P349" s="17"/>
    </row>
    <row r="350" customFormat="false" ht="12.75" hidden="false" customHeight="false" outlineLevel="0" collapsed="false">
      <c r="C350" s="17"/>
      <c r="D350" s="17"/>
      <c r="E350" s="17"/>
      <c r="F350" s="17"/>
      <c r="H350" s="17"/>
      <c r="J350" s="17"/>
      <c r="L350" s="17"/>
      <c r="N350" s="17"/>
      <c r="P350" s="17"/>
    </row>
    <row r="351" customFormat="false" ht="12.75" hidden="false" customHeight="false" outlineLevel="0" collapsed="false">
      <c r="C351" s="17"/>
      <c r="D351" s="17"/>
      <c r="E351" s="17"/>
      <c r="F351" s="17"/>
      <c r="H351" s="17"/>
      <c r="J351" s="17"/>
      <c r="L351" s="17"/>
      <c r="N351" s="17"/>
      <c r="P351" s="17"/>
    </row>
    <row r="352" customFormat="false" ht="12.75" hidden="false" customHeight="false" outlineLevel="0" collapsed="false">
      <c r="C352" s="17"/>
      <c r="D352" s="17"/>
      <c r="E352" s="17"/>
      <c r="F352" s="17"/>
      <c r="H352" s="17"/>
      <c r="J352" s="17"/>
      <c r="L352" s="17"/>
      <c r="N352" s="17"/>
      <c r="P352" s="17"/>
    </row>
    <row r="353" customFormat="false" ht="12.75" hidden="false" customHeight="false" outlineLevel="0" collapsed="false">
      <c r="C353" s="17"/>
      <c r="D353" s="17"/>
      <c r="E353" s="17"/>
      <c r="F353" s="17"/>
      <c r="H353" s="17"/>
      <c r="J353" s="17"/>
      <c r="L353" s="17"/>
      <c r="N353" s="17"/>
      <c r="P353" s="17"/>
    </row>
    <row r="354" customFormat="false" ht="12.75" hidden="false" customHeight="false" outlineLevel="0" collapsed="false">
      <c r="C354" s="17"/>
      <c r="D354" s="17"/>
      <c r="E354" s="17"/>
      <c r="F354" s="17"/>
      <c r="H354" s="17"/>
      <c r="J354" s="17"/>
      <c r="L354" s="17"/>
      <c r="N354" s="17"/>
      <c r="P354" s="17"/>
    </row>
    <row r="355" customFormat="false" ht="12.75" hidden="false" customHeight="false" outlineLevel="0" collapsed="false">
      <c r="C355" s="17"/>
      <c r="D355" s="17"/>
      <c r="E355" s="17"/>
      <c r="F355" s="17"/>
      <c r="H355" s="17"/>
      <c r="J355" s="17"/>
      <c r="L355" s="17"/>
      <c r="N355" s="17"/>
      <c r="P355" s="17"/>
    </row>
    <row r="356" customFormat="false" ht="12.75" hidden="false" customHeight="false" outlineLevel="0" collapsed="false">
      <c r="C356" s="17"/>
      <c r="D356" s="17"/>
      <c r="E356" s="17"/>
      <c r="F356" s="17"/>
      <c r="H356" s="17"/>
      <c r="J356" s="17"/>
      <c r="L356" s="17"/>
      <c r="N356" s="17"/>
      <c r="P356" s="17"/>
    </row>
    <row r="357" customFormat="false" ht="12.75" hidden="false" customHeight="false" outlineLevel="0" collapsed="false">
      <c r="C357" s="17"/>
      <c r="D357" s="17"/>
      <c r="E357" s="17"/>
      <c r="F357" s="17"/>
      <c r="H357" s="17"/>
      <c r="J357" s="17"/>
      <c r="L357" s="17"/>
      <c r="N357" s="17"/>
      <c r="P357" s="17"/>
    </row>
    <row r="358" customFormat="false" ht="12.75" hidden="false" customHeight="false" outlineLevel="0" collapsed="false">
      <c r="C358" s="17"/>
      <c r="D358" s="17"/>
      <c r="E358" s="17"/>
      <c r="F358" s="17"/>
      <c r="H358" s="17"/>
      <c r="J358" s="17"/>
      <c r="L358" s="17"/>
      <c r="N358" s="17"/>
      <c r="P358" s="17"/>
    </row>
    <row r="359" customFormat="false" ht="12.75" hidden="false" customHeight="false" outlineLevel="0" collapsed="false">
      <c r="C359" s="17"/>
      <c r="D359" s="17"/>
      <c r="E359" s="17"/>
      <c r="F359" s="17"/>
      <c r="H359" s="17"/>
      <c r="J359" s="17"/>
      <c r="L359" s="17"/>
      <c r="N359" s="17"/>
      <c r="P359" s="17"/>
    </row>
    <row r="360" customFormat="false" ht="12.75" hidden="false" customHeight="false" outlineLevel="0" collapsed="false">
      <c r="C360" s="17"/>
      <c r="D360" s="17"/>
      <c r="E360" s="17"/>
      <c r="F360" s="17"/>
      <c r="H360" s="17"/>
      <c r="J360" s="17"/>
      <c r="L360" s="17"/>
      <c r="N360" s="17"/>
      <c r="P360" s="17"/>
    </row>
    <row r="361" customFormat="false" ht="12.75" hidden="false" customHeight="false" outlineLevel="0" collapsed="false">
      <c r="C361" s="17"/>
      <c r="D361" s="17"/>
      <c r="E361" s="17"/>
      <c r="F361" s="17"/>
      <c r="H361" s="17"/>
      <c r="J361" s="17"/>
      <c r="L361" s="17"/>
      <c r="N361" s="17"/>
      <c r="P361" s="17"/>
    </row>
    <row r="362" customFormat="false" ht="12.75" hidden="false" customHeight="false" outlineLevel="0" collapsed="false">
      <c r="C362" s="17"/>
      <c r="D362" s="17"/>
      <c r="E362" s="17"/>
      <c r="F362" s="17"/>
      <c r="H362" s="17"/>
      <c r="J362" s="17"/>
      <c r="L362" s="17"/>
      <c r="N362" s="17"/>
      <c r="P362" s="17"/>
    </row>
    <row r="363" customFormat="false" ht="12.75" hidden="false" customHeight="false" outlineLevel="0" collapsed="false">
      <c r="C363" s="17"/>
      <c r="D363" s="17"/>
      <c r="E363" s="17"/>
      <c r="F363" s="17"/>
      <c r="H363" s="17"/>
      <c r="J363" s="17"/>
      <c r="L363" s="17"/>
      <c r="N363" s="17"/>
      <c r="P363" s="17"/>
    </row>
    <row r="364" customFormat="false" ht="12.75" hidden="false" customHeight="false" outlineLevel="0" collapsed="false">
      <c r="C364" s="17"/>
      <c r="D364" s="17"/>
      <c r="E364" s="17"/>
      <c r="F364" s="17"/>
      <c r="H364" s="17"/>
      <c r="J364" s="17"/>
      <c r="L364" s="17"/>
      <c r="N364" s="17"/>
      <c r="P364" s="17"/>
    </row>
    <row r="365" customFormat="false" ht="12.75" hidden="false" customHeight="false" outlineLevel="0" collapsed="false">
      <c r="C365" s="17"/>
      <c r="D365" s="17"/>
      <c r="E365" s="17"/>
      <c r="F365" s="17"/>
      <c r="H365" s="17"/>
      <c r="J365" s="17"/>
      <c r="L365" s="17"/>
      <c r="N365" s="17"/>
      <c r="P365" s="17"/>
    </row>
    <row r="366" customFormat="false" ht="12.75" hidden="false" customHeight="false" outlineLevel="0" collapsed="false">
      <c r="C366" s="17"/>
      <c r="D366" s="17"/>
      <c r="E366" s="17"/>
      <c r="F366" s="17"/>
      <c r="H366" s="17"/>
      <c r="J366" s="17"/>
      <c r="L366" s="17"/>
      <c r="N366" s="17"/>
      <c r="P366" s="17"/>
    </row>
    <row r="367" customFormat="false" ht="12.75" hidden="false" customHeight="false" outlineLevel="0" collapsed="false">
      <c r="C367" s="17"/>
      <c r="D367" s="17"/>
      <c r="E367" s="17"/>
      <c r="F367" s="17"/>
      <c r="H367" s="17"/>
      <c r="J367" s="17"/>
      <c r="L367" s="17"/>
      <c r="N367" s="17"/>
      <c r="P367" s="17"/>
    </row>
    <row r="368" customFormat="false" ht="12.75" hidden="false" customHeight="false" outlineLevel="0" collapsed="false">
      <c r="C368" s="17"/>
      <c r="D368" s="17"/>
      <c r="E368" s="17"/>
      <c r="F368" s="17"/>
      <c r="H368" s="17"/>
      <c r="J368" s="17"/>
      <c r="L368" s="17"/>
      <c r="N368" s="17"/>
      <c r="P368" s="17"/>
    </row>
    <row r="369" customFormat="false" ht="12.75" hidden="false" customHeight="false" outlineLevel="0" collapsed="false">
      <c r="C369" s="17"/>
      <c r="D369" s="17"/>
      <c r="E369" s="17"/>
      <c r="F369" s="17"/>
      <c r="H369" s="17"/>
      <c r="J369" s="17"/>
      <c r="L369" s="17"/>
      <c r="N369" s="17"/>
      <c r="P369" s="17"/>
    </row>
    <row r="370" customFormat="false" ht="12.75" hidden="false" customHeight="false" outlineLevel="0" collapsed="false">
      <c r="C370" s="17"/>
      <c r="D370" s="17"/>
      <c r="E370" s="17"/>
      <c r="F370" s="17"/>
      <c r="H370" s="17"/>
      <c r="J370" s="17"/>
      <c r="L370" s="17"/>
      <c r="N370" s="17"/>
      <c r="P370" s="17"/>
    </row>
    <row r="371" customFormat="false" ht="12.75" hidden="false" customHeight="false" outlineLevel="0" collapsed="false">
      <c r="C371" s="17"/>
      <c r="D371" s="17"/>
      <c r="E371" s="17"/>
      <c r="F371" s="17"/>
      <c r="H371" s="17"/>
      <c r="J371" s="17"/>
      <c r="L371" s="17"/>
      <c r="N371" s="17"/>
      <c r="P371" s="17"/>
    </row>
    <row r="372" customFormat="false" ht="12.75" hidden="false" customHeight="false" outlineLevel="0" collapsed="false">
      <c r="C372" s="17"/>
      <c r="D372" s="17"/>
      <c r="E372" s="17"/>
      <c r="F372" s="17"/>
      <c r="H372" s="17"/>
      <c r="J372" s="17"/>
      <c r="L372" s="17"/>
      <c r="N372" s="17"/>
      <c r="P372" s="17"/>
    </row>
    <row r="373" customFormat="false" ht="12.75" hidden="false" customHeight="false" outlineLevel="0" collapsed="false">
      <c r="C373" s="17"/>
      <c r="D373" s="17"/>
      <c r="E373" s="17"/>
      <c r="F373" s="17"/>
      <c r="H373" s="17"/>
      <c r="J373" s="17"/>
      <c r="L373" s="17"/>
      <c r="N373" s="17"/>
      <c r="P373" s="17"/>
    </row>
    <row r="374" customFormat="false" ht="12.75" hidden="false" customHeight="false" outlineLevel="0" collapsed="false">
      <c r="C374" s="17"/>
      <c r="D374" s="17"/>
      <c r="E374" s="17"/>
      <c r="F374" s="17"/>
      <c r="H374" s="17"/>
      <c r="J374" s="17"/>
      <c r="L374" s="17"/>
      <c r="N374" s="17"/>
      <c r="P374" s="17"/>
    </row>
    <row r="375" customFormat="false" ht="12.75" hidden="false" customHeight="false" outlineLevel="0" collapsed="false">
      <c r="C375" s="17"/>
      <c r="D375" s="17"/>
      <c r="E375" s="17"/>
      <c r="F375" s="17"/>
      <c r="H375" s="17"/>
      <c r="J375" s="17"/>
      <c r="L375" s="17"/>
      <c r="N375" s="17"/>
      <c r="P375" s="17"/>
    </row>
    <row r="376" customFormat="false" ht="12.75" hidden="false" customHeight="false" outlineLevel="0" collapsed="false">
      <c r="C376" s="17"/>
      <c r="D376" s="17"/>
      <c r="E376" s="17"/>
      <c r="F376" s="17"/>
      <c r="H376" s="17"/>
      <c r="J376" s="17"/>
      <c r="L376" s="17"/>
      <c r="N376" s="17"/>
      <c r="P376" s="17"/>
    </row>
    <row r="377" customFormat="false" ht="12.75" hidden="false" customHeight="false" outlineLevel="0" collapsed="false">
      <c r="C377" s="17"/>
      <c r="D377" s="17"/>
      <c r="E377" s="17"/>
      <c r="F377" s="17"/>
      <c r="H377" s="17"/>
      <c r="J377" s="17"/>
      <c r="L377" s="17"/>
      <c r="N377" s="17"/>
      <c r="P377" s="17"/>
    </row>
    <row r="378" customFormat="false" ht="12.75" hidden="false" customHeight="false" outlineLevel="0" collapsed="false">
      <c r="C378" s="17"/>
      <c r="D378" s="17"/>
      <c r="E378" s="17"/>
      <c r="F378" s="17"/>
      <c r="H378" s="17"/>
      <c r="J378" s="17"/>
      <c r="L378" s="17"/>
      <c r="N378" s="17"/>
      <c r="P378" s="17"/>
    </row>
    <row r="379" customFormat="false" ht="12.75" hidden="false" customHeight="false" outlineLevel="0" collapsed="false">
      <c r="C379" s="17"/>
      <c r="D379" s="17"/>
      <c r="E379" s="17"/>
      <c r="F379" s="17"/>
      <c r="H379" s="17"/>
      <c r="J379" s="17"/>
      <c r="L379" s="17"/>
      <c r="N379" s="17"/>
      <c r="P379" s="17"/>
    </row>
    <row r="380" customFormat="false" ht="12.75" hidden="false" customHeight="false" outlineLevel="0" collapsed="false">
      <c r="C380" s="17"/>
      <c r="D380" s="17"/>
      <c r="E380" s="17"/>
      <c r="F380" s="17"/>
      <c r="H380" s="17"/>
      <c r="J380" s="17"/>
      <c r="L380" s="17"/>
      <c r="N380" s="17"/>
      <c r="P380" s="17"/>
    </row>
    <row r="381" customFormat="false" ht="12.75" hidden="false" customHeight="false" outlineLevel="0" collapsed="false">
      <c r="C381" s="17"/>
      <c r="D381" s="17"/>
      <c r="E381" s="17"/>
      <c r="F381" s="17"/>
      <c r="H381" s="17"/>
      <c r="J381" s="17"/>
      <c r="L381" s="17"/>
      <c r="N381" s="17"/>
      <c r="P381" s="17"/>
    </row>
    <row r="382" customFormat="false" ht="12.75" hidden="false" customHeight="false" outlineLevel="0" collapsed="false">
      <c r="C382" s="17"/>
      <c r="D382" s="17"/>
      <c r="E382" s="17"/>
      <c r="F382" s="17"/>
      <c r="H382" s="17"/>
      <c r="J382" s="17"/>
      <c r="L382" s="17"/>
      <c r="N382" s="17"/>
      <c r="P382" s="17"/>
    </row>
    <row r="383" customFormat="false" ht="12.75" hidden="false" customHeight="false" outlineLevel="0" collapsed="false">
      <c r="C383" s="17"/>
      <c r="D383" s="17"/>
      <c r="E383" s="17"/>
      <c r="F383" s="17"/>
      <c r="H383" s="17"/>
      <c r="J383" s="17"/>
      <c r="L383" s="17"/>
      <c r="N383" s="17"/>
      <c r="P383" s="17"/>
    </row>
    <row r="384" customFormat="false" ht="12.75" hidden="false" customHeight="false" outlineLevel="0" collapsed="false">
      <c r="C384" s="17"/>
      <c r="D384" s="17"/>
      <c r="E384" s="17"/>
      <c r="F384" s="17"/>
      <c r="H384" s="17"/>
      <c r="J384" s="17"/>
      <c r="L384" s="17"/>
      <c r="N384" s="17"/>
      <c r="P384" s="17"/>
    </row>
    <row r="385" customFormat="false" ht="12.75" hidden="false" customHeight="false" outlineLevel="0" collapsed="false">
      <c r="C385" s="17"/>
      <c r="D385" s="17"/>
      <c r="E385" s="17"/>
      <c r="F385" s="17"/>
      <c r="H385" s="17"/>
      <c r="J385" s="17"/>
      <c r="L385" s="17"/>
      <c r="N385" s="17"/>
      <c r="P385" s="17"/>
    </row>
    <row r="386" customFormat="false" ht="12.75" hidden="false" customHeight="false" outlineLevel="0" collapsed="false">
      <c r="C386" s="17"/>
      <c r="D386" s="17"/>
      <c r="E386" s="17"/>
      <c r="F386" s="17"/>
      <c r="H386" s="17"/>
      <c r="J386" s="17"/>
      <c r="L386" s="17"/>
      <c r="N386" s="17"/>
      <c r="P386" s="17"/>
    </row>
    <row r="387" customFormat="false" ht="12.75" hidden="false" customHeight="false" outlineLevel="0" collapsed="false">
      <c r="C387" s="17"/>
      <c r="D387" s="17"/>
      <c r="E387" s="17"/>
      <c r="F387" s="17"/>
      <c r="H387" s="17"/>
      <c r="J387" s="17"/>
      <c r="L387" s="17"/>
      <c r="N387" s="17"/>
      <c r="P387" s="17"/>
    </row>
    <row r="388" customFormat="false" ht="12.75" hidden="false" customHeight="false" outlineLevel="0" collapsed="false">
      <c r="C388" s="17"/>
      <c r="D388" s="17"/>
      <c r="E388" s="17"/>
      <c r="F388" s="17"/>
      <c r="H388" s="17"/>
      <c r="J388" s="17"/>
      <c r="L388" s="17"/>
      <c r="N388" s="17"/>
      <c r="P388" s="17"/>
    </row>
    <row r="389" customFormat="false" ht="12.75" hidden="false" customHeight="false" outlineLevel="0" collapsed="false">
      <c r="C389" s="17"/>
      <c r="D389" s="17"/>
      <c r="E389" s="17"/>
      <c r="F389" s="17"/>
      <c r="H389" s="17"/>
      <c r="J389" s="17"/>
      <c r="L389" s="17"/>
      <c r="N389" s="17"/>
      <c r="P389" s="17"/>
    </row>
    <row r="390" customFormat="false" ht="12.75" hidden="false" customHeight="false" outlineLevel="0" collapsed="false">
      <c r="C390" s="17"/>
      <c r="D390" s="17"/>
      <c r="E390" s="17"/>
      <c r="F390" s="17"/>
      <c r="H390" s="17"/>
      <c r="J390" s="17"/>
      <c r="L390" s="17"/>
      <c r="N390" s="17"/>
      <c r="P390" s="17"/>
    </row>
    <row r="391" customFormat="false" ht="12.75" hidden="false" customHeight="false" outlineLevel="0" collapsed="false">
      <c r="C391" s="17"/>
      <c r="D391" s="17"/>
      <c r="E391" s="17"/>
      <c r="F391" s="17"/>
      <c r="H391" s="17"/>
      <c r="J391" s="17"/>
      <c r="L391" s="17"/>
      <c r="N391" s="17"/>
      <c r="P391" s="17"/>
    </row>
    <row r="392" customFormat="false" ht="12.75" hidden="false" customHeight="false" outlineLevel="0" collapsed="false">
      <c r="C392" s="17"/>
      <c r="D392" s="17"/>
      <c r="E392" s="17"/>
      <c r="F392" s="17"/>
      <c r="H392" s="17"/>
      <c r="J392" s="17"/>
      <c r="L392" s="17"/>
      <c r="N392" s="17"/>
      <c r="P392" s="17"/>
    </row>
    <row r="393" customFormat="false" ht="12.75" hidden="false" customHeight="false" outlineLevel="0" collapsed="false">
      <c r="C393" s="17"/>
      <c r="D393" s="17"/>
      <c r="E393" s="17"/>
      <c r="F393" s="17"/>
      <c r="H393" s="17"/>
      <c r="J393" s="17"/>
      <c r="L393" s="17"/>
      <c r="N393" s="17"/>
      <c r="P393" s="17"/>
    </row>
    <row r="394" customFormat="false" ht="12.75" hidden="false" customHeight="false" outlineLevel="0" collapsed="false">
      <c r="C394" s="17"/>
      <c r="D394" s="17"/>
      <c r="E394" s="17"/>
      <c r="F394" s="17"/>
      <c r="H394" s="17"/>
      <c r="J394" s="17"/>
      <c r="L394" s="17"/>
      <c r="N394" s="17"/>
      <c r="P394" s="17"/>
    </row>
    <row r="395" customFormat="false" ht="12.75" hidden="false" customHeight="false" outlineLevel="0" collapsed="false">
      <c r="C395" s="17"/>
      <c r="D395" s="17"/>
      <c r="E395" s="17"/>
      <c r="F395" s="17"/>
      <c r="H395" s="17"/>
      <c r="J395" s="17"/>
      <c r="L395" s="17"/>
      <c r="N395" s="17"/>
      <c r="P395" s="17"/>
    </row>
    <row r="396" customFormat="false" ht="12.75" hidden="false" customHeight="false" outlineLevel="0" collapsed="false">
      <c r="C396" s="17"/>
      <c r="D396" s="17"/>
      <c r="E396" s="17"/>
      <c r="F396" s="17"/>
      <c r="H396" s="17"/>
      <c r="J396" s="17"/>
      <c r="L396" s="17"/>
      <c r="N396" s="17"/>
      <c r="P396" s="17"/>
    </row>
    <row r="397" customFormat="false" ht="12.75" hidden="false" customHeight="false" outlineLevel="0" collapsed="false">
      <c r="C397" s="17"/>
      <c r="D397" s="17"/>
      <c r="E397" s="17"/>
      <c r="F397" s="17"/>
      <c r="H397" s="17"/>
      <c r="J397" s="17"/>
      <c r="L397" s="17"/>
      <c r="N397" s="17"/>
      <c r="P397" s="17"/>
    </row>
    <row r="398" customFormat="false" ht="12.75" hidden="false" customHeight="false" outlineLevel="0" collapsed="false">
      <c r="C398" s="17"/>
      <c r="D398" s="17"/>
      <c r="E398" s="17"/>
      <c r="F398" s="17"/>
      <c r="H398" s="17"/>
      <c r="J398" s="17"/>
      <c r="L398" s="17"/>
      <c r="N398" s="17"/>
      <c r="P398" s="17"/>
    </row>
    <row r="399" customFormat="false" ht="12.75" hidden="false" customHeight="false" outlineLevel="0" collapsed="false">
      <c r="C399" s="17"/>
      <c r="D399" s="17"/>
      <c r="E399" s="17"/>
      <c r="F399" s="17"/>
      <c r="H399" s="17"/>
      <c r="J399" s="17"/>
      <c r="L399" s="17"/>
      <c r="N399" s="17"/>
      <c r="P399" s="17"/>
    </row>
    <row r="400" customFormat="false" ht="12.75" hidden="false" customHeight="false" outlineLevel="0" collapsed="false">
      <c r="C400" s="17"/>
      <c r="D400" s="17"/>
      <c r="E400" s="17"/>
      <c r="F400" s="17"/>
      <c r="H400" s="17"/>
      <c r="J400" s="17"/>
      <c r="L400" s="17"/>
      <c r="N400" s="17"/>
      <c r="P400" s="17"/>
    </row>
    <row r="401" customFormat="false" ht="12.75" hidden="false" customHeight="false" outlineLevel="0" collapsed="false">
      <c r="C401" s="17"/>
      <c r="D401" s="17"/>
      <c r="E401" s="17"/>
      <c r="F401" s="17"/>
      <c r="H401" s="17"/>
      <c r="J401" s="17"/>
      <c r="L401" s="17"/>
      <c r="N401" s="17"/>
      <c r="P401" s="17"/>
    </row>
    <row r="402" customFormat="false" ht="12.75" hidden="false" customHeight="false" outlineLevel="0" collapsed="false">
      <c r="C402" s="17"/>
      <c r="D402" s="17"/>
      <c r="E402" s="17"/>
      <c r="F402" s="17"/>
      <c r="H402" s="17"/>
      <c r="J402" s="17"/>
      <c r="L402" s="17"/>
      <c r="N402" s="17"/>
      <c r="P402" s="17"/>
    </row>
    <row r="403" customFormat="false" ht="12.75" hidden="false" customHeight="false" outlineLevel="0" collapsed="false">
      <c r="C403" s="17"/>
      <c r="D403" s="17"/>
      <c r="E403" s="17"/>
      <c r="F403" s="17"/>
      <c r="H403" s="17"/>
      <c r="J403" s="17"/>
      <c r="L403" s="17"/>
      <c r="N403" s="17"/>
      <c r="P403" s="17"/>
    </row>
    <row r="404" customFormat="false" ht="12.75" hidden="false" customHeight="false" outlineLevel="0" collapsed="false">
      <c r="C404" s="17"/>
      <c r="D404" s="17"/>
      <c r="E404" s="17"/>
      <c r="F404" s="17"/>
      <c r="H404" s="17"/>
      <c r="J404" s="17"/>
      <c r="L404" s="17"/>
      <c r="N404" s="17"/>
      <c r="P404" s="17"/>
    </row>
    <row r="405" customFormat="false" ht="12.75" hidden="false" customHeight="false" outlineLevel="0" collapsed="false">
      <c r="C405" s="17"/>
      <c r="D405" s="17"/>
      <c r="E405" s="17"/>
      <c r="F405" s="17"/>
      <c r="H405" s="17"/>
      <c r="J405" s="17"/>
      <c r="L405" s="17"/>
      <c r="N405" s="17"/>
      <c r="P405" s="17"/>
    </row>
    <row r="406" customFormat="false" ht="12.75" hidden="false" customHeight="false" outlineLevel="0" collapsed="false">
      <c r="C406" s="17"/>
      <c r="D406" s="17"/>
      <c r="E406" s="17"/>
      <c r="F406" s="17"/>
      <c r="H406" s="17"/>
      <c r="J406" s="17"/>
      <c r="L406" s="17"/>
      <c r="N406" s="17"/>
      <c r="P406" s="17"/>
    </row>
    <row r="407" customFormat="false" ht="12.75" hidden="false" customHeight="false" outlineLevel="0" collapsed="false">
      <c r="C407" s="17"/>
      <c r="D407" s="17"/>
      <c r="E407" s="17"/>
      <c r="F407" s="17"/>
      <c r="H407" s="17"/>
      <c r="J407" s="17"/>
      <c r="L407" s="17"/>
      <c r="N407" s="17"/>
      <c r="P407" s="17"/>
    </row>
    <row r="408" customFormat="false" ht="12.75" hidden="false" customHeight="false" outlineLevel="0" collapsed="false">
      <c r="C408" s="17"/>
      <c r="D408" s="17"/>
      <c r="E408" s="17"/>
      <c r="F408" s="17"/>
      <c r="H408" s="17"/>
      <c r="J408" s="17"/>
      <c r="L408" s="17"/>
      <c r="N408" s="17"/>
      <c r="P408" s="17"/>
    </row>
    <row r="409" customFormat="false" ht="12.75" hidden="false" customHeight="false" outlineLevel="0" collapsed="false">
      <c r="C409" s="17"/>
      <c r="D409" s="17"/>
      <c r="E409" s="17"/>
      <c r="F409" s="17"/>
      <c r="H409" s="17"/>
      <c r="J409" s="17"/>
      <c r="L409" s="17"/>
      <c r="N409" s="17"/>
      <c r="P409" s="17"/>
    </row>
    <row r="410" customFormat="false" ht="12.75" hidden="false" customHeight="false" outlineLevel="0" collapsed="false">
      <c r="C410" s="17"/>
      <c r="D410" s="17"/>
      <c r="E410" s="17"/>
      <c r="F410" s="17"/>
      <c r="H410" s="17"/>
      <c r="J410" s="17"/>
      <c r="L410" s="17"/>
      <c r="N410" s="17"/>
      <c r="P410" s="17"/>
    </row>
    <row r="411" customFormat="false" ht="12.75" hidden="false" customHeight="false" outlineLevel="0" collapsed="false">
      <c r="C411" s="17"/>
      <c r="D411" s="17"/>
      <c r="E411" s="17"/>
      <c r="F411" s="17"/>
      <c r="H411" s="17"/>
      <c r="J411" s="17"/>
      <c r="L411" s="17"/>
      <c r="N411" s="17"/>
      <c r="P411" s="17"/>
    </row>
    <row r="412" customFormat="false" ht="12.75" hidden="false" customHeight="false" outlineLevel="0" collapsed="false">
      <c r="C412" s="17"/>
      <c r="D412" s="17"/>
      <c r="E412" s="17"/>
      <c r="F412" s="17"/>
      <c r="H412" s="17"/>
      <c r="J412" s="17"/>
      <c r="L412" s="17"/>
      <c r="N412" s="17"/>
      <c r="P412" s="17"/>
    </row>
    <row r="413" customFormat="false" ht="12.75" hidden="false" customHeight="false" outlineLevel="0" collapsed="false">
      <c r="C413" s="17"/>
      <c r="D413" s="17"/>
      <c r="E413" s="17"/>
      <c r="F413" s="17"/>
      <c r="H413" s="17"/>
      <c r="J413" s="17"/>
      <c r="L413" s="17"/>
      <c r="N413" s="17"/>
      <c r="P413" s="17"/>
    </row>
    <row r="414" customFormat="false" ht="12.75" hidden="false" customHeight="false" outlineLevel="0" collapsed="false">
      <c r="C414" s="17"/>
      <c r="D414" s="17"/>
      <c r="E414" s="17"/>
      <c r="F414" s="17"/>
      <c r="H414" s="17"/>
      <c r="J414" s="17"/>
      <c r="L414" s="17"/>
      <c r="N414" s="17"/>
      <c r="P414" s="17"/>
    </row>
    <row r="415" customFormat="false" ht="12.75" hidden="false" customHeight="false" outlineLevel="0" collapsed="false">
      <c r="C415" s="17"/>
      <c r="D415" s="17"/>
      <c r="E415" s="17"/>
      <c r="F415" s="17"/>
      <c r="H415" s="17"/>
      <c r="J415" s="17"/>
      <c r="L415" s="17"/>
      <c r="N415" s="17"/>
      <c r="P415" s="17"/>
    </row>
    <row r="416" customFormat="false" ht="12.75" hidden="false" customHeight="false" outlineLevel="0" collapsed="false">
      <c r="C416" s="17"/>
      <c r="D416" s="17"/>
      <c r="E416" s="17"/>
      <c r="F416" s="17"/>
      <c r="H416" s="17"/>
      <c r="J416" s="17"/>
      <c r="L416" s="17"/>
      <c r="N416" s="17"/>
      <c r="P416" s="17"/>
    </row>
    <row r="417" customFormat="false" ht="12.75" hidden="false" customHeight="false" outlineLevel="0" collapsed="false">
      <c r="C417" s="17"/>
      <c r="D417" s="17"/>
      <c r="E417" s="17"/>
      <c r="F417" s="17"/>
      <c r="H417" s="17"/>
      <c r="J417" s="17"/>
      <c r="L417" s="17"/>
      <c r="N417" s="17"/>
      <c r="P417" s="17"/>
    </row>
    <row r="418" customFormat="false" ht="12.75" hidden="false" customHeight="false" outlineLevel="0" collapsed="false">
      <c r="C418" s="17"/>
      <c r="D418" s="17"/>
      <c r="E418" s="17"/>
      <c r="F418" s="17"/>
      <c r="H418" s="17"/>
      <c r="J418" s="17"/>
      <c r="L418" s="17"/>
      <c r="N418" s="17"/>
      <c r="P418" s="17"/>
    </row>
    <row r="419" customFormat="false" ht="12.75" hidden="false" customHeight="false" outlineLevel="0" collapsed="false">
      <c r="C419" s="17"/>
      <c r="D419" s="17"/>
      <c r="E419" s="17"/>
      <c r="F419" s="17"/>
      <c r="H419" s="17"/>
      <c r="J419" s="17"/>
      <c r="L419" s="17"/>
      <c r="N419" s="17"/>
      <c r="P419" s="17"/>
    </row>
    <row r="420" customFormat="false" ht="12.75" hidden="false" customHeight="false" outlineLevel="0" collapsed="false">
      <c r="C420" s="17"/>
      <c r="D420" s="17"/>
      <c r="E420" s="17"/>
      <c r="F420" s="17"/>
      <c r="H420" s="17"/>
      <c r="J420" s="17"/>
      <c r="L420" s="17"/>
      <c r="N420" s="17"/>
      <c r="P420" s="17"/>
    </row>
    <row r="421" customFormat="false" ht="12.75" hidden="false" customHeight="false" outlineLevel="0" collapsed="false">
      <c r="C421" s="17"/>
      <c r="D421" s="17"/>
      <c r="E421" s="17"/>
      <c r="F421" s="17"/>
      <c r="H421" s="17"/>
      <c r="J421" s="17"/>
      <c r="L421" s="17"/>
      <c r="N421" s="17"/>
      <c r="P421" s="17"/>
    </row>
    <row r="422" customFormat="false" ht="12.75" hidden="false" customHeight="false" outlineLevel="0" collapsed="false">
      <c r="C422" s="17"/>
      <c r="D422" s="17"/>
      <c r="E422" s="17"/>
      <c r="F422" s="17"/>
      <c r="H422" s="17"/>
      <c r="J422" s="17"/>
      <c r="L422" s="17"/>
      <c r="N422" s="17"/>
      <c r="P422" s="17"/>
    </row>
    <row r="423" customFormat="false" ht="12.75" hidden="false" customHeight="false" outlineLevel="0" collapsed="false">
      <c r="C423" s="17"/>
      <c r="D423" s="17"/>
      <c r="E423" s="17"/>
      <c r="F423" s="17"/>
      <c r="H423" s="17"/>
      <c r="J423" s="17"/>
      <c r="L423" s="17"/>
      <c r="N423" s="17"/>
      <c r="P423" s="17"/>
    </row>
    <row r="424" customFormat="false" ht="12.75" hidden="false" customHeight="false" outlineLevel="0" collapsed="false">
      <c r="C424" s="17"/>
      <c r="D424" s="17"/>
      <c r="E424" s="17"/>
      <c r="F424" s="17"/>
      <c r="H424" s="17"/>
      <c r="J424" s="17"/>
      <c r="L424" s="17"/>
      <c r="N424" s="17"/>
      <c r="P424" s="17"/>
    </row>
    <row r="425" customFormat="false" ht="12.75" hidden="false" customHeight="false" outlineLevel="0" collapsed="false">
      <c r="C425" s="17"/>
      <c r="D425" s="17"/>
      <c r="E425" s="17"/>
      <c r="F425" s="17"/>
      <c r="H425" s="17"/>
      <c r="J425" s="17"/>
      <c r="L425" s="17"/>
      <c r="N425" s="17"/>
      <c r="P425" s="17"/>
    </row>
    <row r="426" customFormat="false" ht="12.75" hidden="false" customHeight="false" outlineLevel="0" collapsed="false">
      <c r="C426" s="17"/>
      <c r="D426" s="17"/>
      <c r="E426" s="17"/>
      <c r="F426" s="17"/>
      <c r="H426" s="17"/>
      <c r="J426" s="17"/>
      <c r="L426" s="17"/>
      <c r="N426" s="17"/>
      <c r="P426" s="17"/>
    </row>
    <row r="427" customFormat="false" ht="12.75" hidden="false" customHeight="false" outlineLevel="0" collapsed="false">
      <c r="C427" s="17"/>
      <c r="D427" s="17"/>
      <c r="E427" s="17"/>
      <c r="F427" s="17"/>
      <c r="H427" s="17"/>
      <c r="J427" s="17"/>
      <c r="L427" s="17"/>
      <c r="N427" s="17"/>
      <c r="P427" s="17"/>
    </row>
    <row r="428" customFormat="false" ht="12.75" hidden="false" customHeight="false" outlineLevel="0" collapsed="false">
      <c r="C428" s="17"/>
      <c r="D428" s="17"/>
      <c r="E428" s="17"/>
      <c r="F428" s="17"/>
      <c r="H428" s="17"/>
      <c r="J428" s="17"/>
      <c r="L428" s="17"/>
      <c r="N428" s="17"/>
      <c r="P428" s="17"/>
    </row>
    <row r="429" customFormat="false" ht="12.75" hidden="false" customHeight="false" outlineLevel="0" collapsed="false">
      <c r="C429" s="17"/>
      <c r="D429" s="17"/>
      <c r="E429" s="17"/>
      <c r="F429" s="17"/>
      <c r="H429" s="17"/>
      <c r="J429" s="17"/>
      <c r="L429" s="17"/>
      <c r="N429" s="17"/>
      <c r="P429" s="17"/>
    </row>
    <row r="430" customFormat="false" ht="12.75" hidden="false" customHeight="false" outlineLevel="0" collapsed="false">
      <c r="C430" s="17"/>
      <c r="D430" s="17"/>
      <c r="E430" s="17"/>
      <c r="F430" s="17"/>
      <c r="H430" s="17"/>
      <c r="J430" s="17"/>
      <c r="L430" s="17"/>
      <c r="N430" s="17"/>
      <c r="P430" s="17"/>
    </row>
    <row r="431" customFormat="false" ht="12.75" hidden="false" customHeight="false" outlineLevel="0" collapsed="false">
      <c r="C431" s="17"/>
      <c r="D431" s="17"/>
      <c r="E431" s="17"/>
      <c r="F431" s="17"/>
      <c r="H431" s="17"/>
      <c r="J431" s="17"/>
      <c r="L431" s="17"/>
      <c r="N431" s="17"/>
      <c r="P431" s="17"/>
    </row>
    <row r="432" customFormat="false" ht="12.75" hidden="false" customHeight="false" outlineLevel="0" collapsed="false">
      <c r="C432" s="17"/>
      <c r="D432" s="17"/>
      <c r="E432" s="17"/>
      <c r="F432" s="17"/>
      <c r="H432" s="17"/>
      <c r="J432" s="17"/>
      <c r="L432" s="17"/>
      <c r="N432" s="17"/>
      <c r="P432" s="17"/>
    </row>
    <row r="433" customFormat="false" ht="12.75" hidden="false" customHeight="false" outlineLevel="0" collapsed="false">
      <c r="C433" s="17"/>
      <c r="D433" s="17"/>
      <c r="E433" s="17"/>
      <c r="F433" s="17"/>
      <c r="H433" s="17"/>
      <c r="J433" s="17"/>
      <c r="L433" s="17"/>
      <c r="N433" s="17"/>
      <c r="P433" s="17"/>
    </row>
    <row r="434" customFormat="false" ht="12.75" hidden="false" customHeight="false" outlineLevel="0" collapsed="false">
      <c r="C434" s="17"/>
      <c r="D434" s="17"/>
      <c r="E434" s="17"/>
      <c r="F434" s="17"/>
      <c r="H434" s="17"/>
      <c r="J434" s="17"/>
      <c r="L434" s="17"/>
      <c r="N434" s="17"/>
      <c r="P434" s="17"/>
    </row>
    <row r="435" customFormat="false" ht="12.75" hidden="false" customHeight="false" outlineLevel="0" collapsed="false">
      <c r="C435" s="17"/>
      <c r="D435" s="17"/>
      <c r="E435" s="17"/>
      <c r="F435" s="17"/>
      <c r="H435" s="17"/>
      <c r="J435" s="17"/>
      <c r="L435" s="17"/>
      <c r="N435" s="17"/>
      <c r="P435" s="17"/>
    </row>
    <row r="436" customFormat="false" ht="12.75" hidden="false" customHeight="false" outlineLevel="0" collapsed="false">
      <c r="C436" s="17"/>
      <c r="D436" s="17"/>
      <c r="E436" s="17"/>
      <c r="F436" s="17"/>
      <c r="H436" s="17"/>
      <c r="J436" s="17"/>
      <c r="L436" s="17"/>
      <c r="N436" s="17"/>
      <c r="P436" s="17"/>
    </row>
    <row r="437" customFormat="false" ht="12.75" hidden="false" customHeight="false" outlineLevel="0" collapsed="false">
      <c r="C437" s="17"/>
      <c r="D437" s="17"/>
      <c r="E437" s="17"/>
      <c r="F437" s="17"/>
      <c r="H437" s="17"/>
      <c r="J437" s="17"/>
      <c r="L437" s="17"/>
      <c r="N437" s="17"/>
      <c r="P437" s="17"/>
    </row>
    <row r="438" customFormat="false" ht="12.75" hidden="false" customHeight="false" outlineLevel="0" collapsed="false">
      <c r="C438" s="17"/>
      <c r="D438" s="17"/>
      <c r="E438" s="17"/>
      <c r="F438" s="17"/>
      <c r="H438" s="17"/>
      <c r="J438" s="17"/>
      <c r="L438" s="17"/>
      <c r="N438" s="17"/>
      <c r="P438" s="17"/>
    </row>
    <row r="439" customFormat="false" ht="12.75" hidden="false" customHeight="false" outlineLevel="0" collapsed="false">
      <c r="C439" s="17"/>
      <c r="D439" s="17"/>
      <c r="E439" s="17"/>
      <c r="F439" s="17"/>
      <c r="H439" s="17"/>
      <c r="J439" s="17"/>
      <c r="L439" s="17"/>
      <c r="N439" s="17"/>
      <c r="P439" s="17"/>
    </row>
    <row r="440" customFormat="false" ht="12.75" hidden="false" customHeight="false" outlineLevel="0" collapsed="false">
      <c r="C440" s="17"/>
      <c r="D440" s="17"/>
      <c r="E440" s="17"/>
      <c r="F440" s="17"/>
      <c r="H440" s="17"/>
      <c r="J440" s="17"/>
      <c r="L440" s="17"/>
      <c r="N440" s="17"/>
      <c r="P440" s="17"/>
    </row>
    <row r="441" customFormat="false" ht="12.75" hidden="false" customHeight="false" outlineLevel="0" collapsed="false">
      <c r="C441" s="17"/>
      <c r="D441" s="17"/>
      <c r="E441" s="17"/>
      <c r="F441" s="17"/>
      <c r="H441" s="17"/>
      <c r="J441" s="17"/>
      <c r="L441" s="17"/>
      <c r="N441" s="17"/>
      <c r="P441" s="17"/>
    </row>
    <row r="442" customFormat="false" ht="12.75" hidden="false" customHeight="false" outlineLevel="0" collapsed="false">
      <c r="C442" s="17"/>
      <c r="D442" s="17"/>
      <c r="E442" s="17"/>
      <c r="F442" s="17"/>
      <c r="H442" s="17"/>
      <c r="J442" s="17"/>
      <c r="L442" s="17"/>
      <c r="N442" s="17"/>
      <c r="P442" s="17"/>
    </row>
    <row r="443" customFormat="false" ht="12.75" hidden="false" customHeight="false" outlineLevel="0" collapsed="false">
      <c r="C443" s="17"/>
      <c r="D443" s="17"/>
      <c r="E443" s="17"/>
      <c r="F443" s="17"/>
      <c r="H443" s="17"/>
      <c r="J443" s="17"/>
      <c r="L443" s="17"/>
      <c r="N443" s="17"/>
      <c r="P443" s="17"/>
    </row>
    <row r="444" customFormat="false" ht="12.75" hidden="false" customHeight="false" outlineLevel="0" collapsed="false">
      <c r="C444" s="17"/>
      <c r="D444" s="17"/>
      <c r="E444" s="17"/>
      <c r="F444" s="17"/>
      <c r="H444" s="17"/>
      <c r="J444" s="17"/>
      <c r="L444" s="17"/>
      <c r="N444" s="17"/>
      <c r="P444" s="17"/>
    </row>
    <row r="445" customFormat="false" ht="12.75" hidden="false" customHeight="false" outlineLevel="0" collapsed="false">
      <c r="C445" s="17"/>
      <c r="D445" s="17"/>
      <c r="E445" s="17"/>
      <c r="F445" s="17"/>
      <c r="H445" s="17"/>
      <c r="J445" s="17"/>
      <c r="L445" s="17"/>
      <c r="N445" s="17"/>
      <c r="P445" s="17"/>
    </row>
    <row r="446" customFormat="false" ht="12.75" hidden="false" customHeight="false" outlineLevel="0" collapsed="false">
      <c r="C446" s="17"/>
      <c r="D446" s="17"/>
      <c r="E446" s="17"/>
      <c r="F446" s="17"/>
      <c r="H446" s="17"/>
      <c r="J446" s="17"/>
      <c r="L446" s="17"/>
      <c r="N446" s="17"/>
      <c r="P446" s="17"/>
    </row>
    <row r="447" customFormat="false" ht="12.75" hidden="false" customHeight="false" outlineLevel="0" collapsed="false">
      <c r="C447" s="17"/>
      <c r="D447" s="17"/>
      <c r="E447" s="17"/>
      <c r="F447" s="17"/>
      <c r="H447" s="17"/>
      <c r="J447" s="17"/>
      <c r="L447" s="17"/>
      <c r="N447" s="17"/>
      <c r="P447" s="17"/>
    </row>
    <row r="448" customFormat="false" ht="12.75" hidden="false" customHeight="false" outlineLevel="0" collapsed="false">
      <c r="C448" s="17"/>
      <c r="D448" s="17"/>
      <c r="E448" s="17"/>
      <c r="F448" s="17"/>
      <c r="H448" s="17"/>
      <c r="J448" s="17"/>
      <c r="L448" s="17"/>
      <c r="N448" s="17"/>
      <c r="P448" s="17"/>
    </row>
    <row r="449" customFormat="false" ht="12.75" hidden="false" customHeight="false" outlineLevel="0" collapsed="false">
      <c r="C449" s="17"/>
      <c r="D449" s="17"/>
      <c r="E449" s="17"/>
      <c r="F449" s="17"/>
      <c r="H449" s="17"/>
      <c r="J449" s="17"/>
      <c r="L449" s="17"/>
      <c r="N449" s="17"/>
      <c r="P449" s="17"/>
    </row>
    <row r="450" customFormat="false" ht="12.75" hidden="false" customHeight="false" outlineLevel="0" collapsed="false">
      <c r="C450" s="17"/>
      <c r="D450" s="17"/>
      <c r="E450" s="17"/>
      <c r="F450" s="17"/>
      <c r="H450" s="17"/>
      <c r="J450" s="17"/>
      <c r="L450" s="17"/>
      <c r="N450" s="17"/>
      <c r="P450" s="17"/>
    </row>
    <row r="451" customFormat="false" ht="12.75" hidden="false" customHeight="false" outlineLevel="0" collapsed="false">
      <c r="C451" s="17"/>
      <c r="D451" s="17"/>
      <c r="E451" s="17"/>
      <c r="F451" s="17"/>
      <c r="H451" s="17"/>
      <c r="J451" s="17"/>
      <c r="L451" s="17"/>
      <c r="N451" s="17"/>
      <c r="P451" s="17"/>
    </row>
    <row r="452" customFormat="false" ht="12.75" hidden="false" customHeight="false" outlineLevel="0" collapsed="false">
      <c r="C452" s="17"/>
      <c r="D452" s="17"/>
      <c r="E452" s="17"/>
      <c r="F452" s="17"/>
      <c r="H452" s="17"/>
      <c r="J452" s="17"/>
      <c r="L452" s="17"/>
      <c r="N452" s="17"/>
      <c r="P452" s="17"/>
    </row>
    <row r="453" customFormat="false" ht="12.75" hidden="false" customHeight="false" outlineLevel="0" collapsed="false">
      <c r="C453" s="17"/>
      <c r="D453" s="17"/>
      <c r="E453" s="17"/>
      <c r="F453" s="17"/>
      <c r="H453" s="17"/>
      <c r="J453" s="17"/>
      <c r="L453" s="17"/>
      <c r="N453" s="17"/>
      <c r="P453" s="17"/>
    </row>
    <row r="454" customFormat="false" ht="12.75" hidden="false" customHeight="false" outlineLevel="0" collapsed="false">
      <c r="C454" s="17"/>
      <c r="D454" s="17"/>
      <c r="E454" s="17"/>
      <c r="F454" s="17"/>
      <c r="H454" s="17"/>
      <c r="J454" s="17"/>
      <c r="L454" s="17"/>
      <c r="N454" s="17"/>
      <c r="P454" s="17"/>
    </row>
    <row r="455" customFormat="false" ht="12.75" hidden="false" customHeight="false" outlineLevel="0" collapsed="false">
      <c r="C455" s="17"/>
      <c r="D455" s="17"/>
      <c r="E455" s="17"/>
      <c r="F455" s="17"/>
      <c r="H455" s="17"/>
      <c r="J455" s="17"/>
      <c r="L455" s="17"/>
      <c r="N455" s="17"/>
      <c r="P455" s="17"/>
    </row>
    <row r="456" customFormat="false" ht="12.75" hidden="false" customHeight="false" outlineLevel="0" collapsed="false">
      <c r="C456" s="17"/>
      <c r="D456" s="17"/>
      <c r="E456" s="17"/>
      <c r="F456" s="17"/>
      <c r="H456" s="17"/>
      <c r="J456" s="17"/>
      <c r="L456" s="17"/>
      <c r="N456" s="17"/>
      <c r="P456" s="17"/>
    </row>
    <row r="457" customFormat="false" ht="12.75" hidden="false" customHeight="false" outlineLevel="0" collapsed="false">
      <c r="C457" s="17"/>
      <c r="D457" s="17"/>
      <c r="E457" s="17"/>
      <c r="F457" s="17"/>
      <c r="H457" s="17"/>
      <c r="J457" s="17"/>
      <c r="L457" s="17"/>
      <c r="N457" s="17"/>
      <c r="P457" s="17"/>
    </row>
    <row r="458" customFormat="false" ht="12.75" hidden="false" customHeight="false" outlineLevel="0" collapsed="false">
      <c r="C458" s="17"/>
      <c r="D458" s="17"/>
      <c r="E458" s="17"/>
      <c r="F458" s="17"/>
      <c r="H458" s="17"/>
      <c r="J458" s="17"/>
      <c r="L458" s="17"/>
      <c r="N458" s="17"/>
      <c r="P458" s="17"/>
    </row>
    <row r="459" customFormat="false" ht="12.75" hidden="false" customHeight="false" outlineLevel="0" collapsed="false">
      <c r="C459" s="17"/>
      <c r="D459" s="17"/>
      <c r="E459" s="17"/>
      <c r="F459" s="17"/>
      <c r="H459" s="17"/>
      <c r="J459" s="17"/>
      <c r="L459" s="17"/>
      <c r="N459" s="17"/>
      <c r="P459" s="17"/>
    </row>
    <row r="460" customFormat="false" ht="12.75" hidden="false" customHeight="false" outlineLevel="0" collapsed="false">
      <c r="C460" s="17"/>
      <c r="D460" s="17"/>
      <c r="E460" s="17"/>
      <c r="F460" s="17"/>
      <c r="H460" s="17"/>
      <c r="J460" s="17"/>
      <c r="L460" s="17"/>
      <c r="N460" s="17"/>
      <c r="P460" s="17"/>
    </row>
    <row r="461" customFormat="false" ht="12.75" hidden="false" customHeight="false" outlineLevel="0" collapsed="false">
      <c r="C461" s="17"/>
      <c r="D461" s="17"/>
      <c r="E461" s="17"/>
      <c r="F461" s="17"/>
      <c r="H461" s="17"/>
      <c r="J461" s="17"/>
      <c r="L461" s="17"/>
      <c r="N461" s="17"/>
      <c r="P461" s="17"/>
    </row>
    <row r="462" customFormat="false" ht="12.75" hidden="false" customHeight="false" outlineLevel="0" collapsed="false">
      <c r="C462" s="17"/>
      <c r="D462" s="17"/>
      <c r="E462" s="17"/>
      <c r="F462" s="17"/>
      <c r="H462" s="17"/>
      <c r="J462" s="17"/>
      <c r="L462" s="17"/>
      <c r="N462" s="17"/>
      <c r="P462" s="17"/>
    </row>
    <row r="463" customFormat="false" ht="12.75" hidden="false" customHeight="false" outlineLevel="0" collapsed="false">
      <c r="C463" s="17"/>
      <c r="D463" s="17"/>
      <c r="E463" s="17"/>
      <c r="F463" s="17"/>
      <c r="H463" s="17"/>
      <c r="J463" s="17"/>
      <c r="L463" s="17"/>
      <c r="N463" s="17"/>
      <c r="P463" s="17"/>
    </row>
    <row r="464" customFormat="false" ht="12.75" hidden="false" customHeight="false" outlineLevel="0" collapsed="false">
      <c r="C464" s="17"/>
      <c r="D464" s="17"/>
      <c r="E464" s="17"/>
      <c r="F464" s="17"/>
      <c r="H464" s="17"/>
      <c r="J464" s="17"/>
      <c r="L464" s="17"/>
      <c r="N464" s="17"/>
      <c r="P464" s="17"/>
    </row>
    <row r="465" customFormat="false" ht="12.75" hidden="false" customHeight="false" outlineLevel="0" collapsed="false">
      <c r="C465" s="17"/>
      <c r="D465" s="17"/>
      <c r="E465" s="17"/>
      <c r="F465" s="17"/>
      <c r="H465" s="17"/>
      <c r="J465" s="17"/>
      <c r="L465" s="17"/>
      <c r="N465" s="17"/>
      <c r="P465" s="17"/>
    </row>
    <row r="466" customFormat="false" ht="12.75" hidden="false" customHeight="false" outlineLevel="0" collapsed="false">
      <c r="C466" s="17"/>
      <c r="D466" s="17"/>
      <c r="E466" s="17"/>
      <c r="F466" s="17"/>
      <c r="H466" s="17"/>
      <c r="J466" s="17"/>
      <c r="L466" s="17"/>
      <c r="N466" s="17"/>
      <c r="P466" s="17"/>
    </row>
    <row r="467" customFormat="false" ht="12.75" hidden="false" customHeight="false" outlineLevel="0" collapsed="false">
      <c r="C467" s="17"/>
      <c r="D467" s="17"/>
      <c r="E467" s="17"/>
      <c r="F467" s="17"/>
      <c r="H467" s="17"/>
      <c r="J467" s="17"/>
      <c r="L467" s="17"/>
      <c r="N467" s="17"/>
      <c r="P467" s="17"/>
    </row>
    <row r="468" customFormat="false" ht="12.75" hidden="false" customHeight="false" outlineLevel="0" collapsed="false">
      <c r="C468" s="17"/>
      <c r="D468" s="17"/>
      <c r="E468" s="17"/>
      <c r="F468" s="17"/>
      <c r="H468" s="17"/>
      <c r="J468" s="17"/>
      <c r="L468" s="17"/>
      <c r="N468" s="17"/>
      <c r="P468" s="17"/>
    </row>
    <row r="469" customFormat="false" ht="12.75" hidden="false" customHeight="false" outlineLevel="0" collapsed="false">
      <c r="C469" s="17"/>
      <c r="D469" s="17"/>
      <c r="E469" s="17"/>
      <c r="F469" s="17"/>
      <c r="H469" s="17"/>
      <c r="J469" s="17"/>
      <c r="L469" s="17"/>
      <c r="N469" s="17"/>
      <c r="P469" s="17"/>
    </row>
    <row r="470" customFormat="false" ht="12.75" hidden="false" customHeight="false" outlineLevel="0" collapsed="false">
      <c r="C470" s="17"/>
      <c r="D470" s="17"/>
      <c r="E470" s="17"/>
      <c r="F470" s="17"/>
      <c r="H470" s="17"/>
      <c r="J470" s="17"/>
      <c r="L470" s="17"/>
      <c r="N470" s="17"/>
      <c r="P470" s="17"/>
    </row>
    <row r="471" customFormat="false" ht="12.75" hidden="false" customHeight="false" outlineLevel="0" collapsed="false">
      <c r="C471" s="17"/>
      <c r="D471" s="17"/>
      <c r="E471" s="17"/>
      <c r="F471" s="17"/>
      <c r="H471" s="17"/>
      <c r="J471" s="17"/>
      <c r="L471" s="17"/>
      <c r="N471" s="17"/>
      <c r="P471" s="17"/>
    </row>
    <row r="472" customFormat="false" ht="12.75" hidden="false" customHeight="false" outlineLevel="0" collapsed="false">
      <c r="C472" s="17"/>
      <c r="D472" s="17"/>
      <c r="E472" s="17"/>
      <c r="F472" s="17"/>
      <c r="H472" s="17"/>
      <c r="J472" s="17"/>
      <c r="L472" s="17"/>
      <c r="N472" s="17"/>
      <c r="P472" s="17"/>
    </row>
    <row r="473" customFormat="false" ht="12.75" hidden="false" customHeight="false" outlineLevel="0" collapsed="false">
      <c r="C473" s="17"/>
      <c r="D473" s="17"/>
      <c r="E473" s="17"/>
      <c r="F473" s="17"/>
      <c r="H473" s="17"/>
      <c r="J473" s="17"/>
      <c r="L473" s="17"/>
      <c r="N473" s="17"/>
      <c r="P473" s="17"/>
    </row>
    <row r="474" customFormat="false" ht="12.75" hidden="false" customHeight="false" outlineLevel="0" collapsed="false">
      <c r="C474" s="17"/>
      <c r="D474" s="17"/>
      <c r="E474" s="17"/>
      <c r="F474" s="17"/>
      <c r="H474" s="17"/>
      <c r="J474" s="17"/>
      <c r="L474" s="17"/>
      <c r="N474" s="17"/>
      <c r="P474" s="17"/>
    </row>
    <row r="475" customFormat="false" ht="12.75" hidden="false" customHeight="false" outlineLevel="0" collapsed="false">
      <c r="C475" s="17"/>
      <c r="D475" s="17"/>
      <c r="E475" s="17"/>
      <c r="F475" s="17"/>
      <c r="H475" s="17"/>
      <c r="J475" s="17"/>
      <c r="L475" s="17"/>
      <c r="N475" s="17"/>
      <c r="P475" s="17"/>
    </row>
    <row r="476" customFormat="false" ht="12.75" hidden="false" customHeight="false" outlineLevel="0" collapsed="false">
      <c r="C476" s="17"/>
      <c r="D476" s="17"/>
      <c r="E476" s="17"/>
      <c r="F476" s="17"/>
      <c r="H476" s="17"/>
      <c r="J476" s="17"/>
      <c r="L476" s="17"/>
      <c r="N476" s="17"/>
      <c r="P476" s="17"/>
    </row>
    <row r="477" customFormat="false" ht="12.75" hidden="false" customHeight="false" outlineLevel="0" collapsed="false">
      <c r="C477" s="17"/>
      <c r="D477" s="17"/>
      <c r="E477" s="17"/>
      <c r="F477" s="17"/>
      <c r="H477" s="17"/>
      <c r="J477" s="17"/>
      <c r="L477" s="17"/>
      <c r="N477" s="17"/>
      <c r="P477" s="17"/>
    </row>
    <row r="478" customFormat="false" ht="12.75" hidden="false" customHeight="false" outlineLevel="0" collapsed="false">
      <c r="C478" s="17"/>
      <c r="D478" s="17"/>
      <c r="E478" s="17"/>
      <c r="F478" s="17"/>
      <c r="H478" s="17"/>
      <c r="J478" s="17"/>
      <c r="L478" s="17"/>
      <c r="N478" s="17"/>
      <c r="P478" s="17"/>
    </row>
    <row r="479" customFormat="false" ht="12.75" hidden="false" customHeight="false" outlineLevel="0" collapsed="false">
      <c r="C479" s="17"/>
      <c r="D479" s="17"/>
      <c r="E479" s="17"/>
      <c r="F479" s="17"/>
      <c r="H479" s="17"/>
      <c r="J479" s="17"/>
      <c r="L479" s="17"/>
      <c r="N479" s="17"/>
      <c r="P479" s="17"/>
    </row>
    <row r="480" customFormat="false" ht="12.75" hidden="false" customHeight="false" outlineLevel="0" collapsed="false">
      <c r="C480" s="17"/>
      <c r="D480" s="17"/>
      <c r="E480" s="17"/>
      <c r="F480" s="17"/>
      <c r="H480" s="17"/>
      <c r="J480" s="17"/>
      <c r="L480" s="17"/>
      <c r="N480" s="17"/>
      <c r="P480" s="17"/>
    </row>
    <row r="481" customFormat="false" ht="12.75" hidden="false" customHeight="false" outlineLevel="0" collapsed="false">
      <c r="C481" s="17"/>
      <c r="D481" s="17"/>
      <c r="E481" s="17"/>
      <c r="F481" s="17"/>
      <c r="H481" s="17"/>
      <c r="J481" s="17"/>
      <c r="L481" s="17"/>
      <c r="N481" s="17"/>
      <c r="P481" s="17"/>
    </row>
    <row r="482" customFormat="false" ht="12.75" hidden="false" customHeight="false" outlineLevel="0" collapsed="false">
      <c r="C482" s="17"/>
      <c r="D482" s="17"/>
      <c r="E482" s="17"/>
      <c r="F482" s="17"/>
      <c r="H482" s="17"/>
      <c r="J482" s="17"/>
      <c r="L482" s="17"/>
      <c r="N482" s="17"/>
      <c r="P482" s="17"/>
    </row>
    <row r="483" customFormat="false" ht="12.75" hidden="false" customHeight="false" outlineLevel="0" collapsed="false">
      <c r="C483" s="17"/>
      <c r="D483" s="17"/>
      <c r="E483" s="17"/>
      <c r="F483" s="17"/>
      <c r="H483" s="17"/>
      <c r="J483" s="17"/>
      <c r="L483" s="17"/>
      <c r="N483" s="17"/>
      <c r="P483" s="17"/>
    </row>
    <row r="484" customFormat="false" ht="12.75" hidden="false" customHeight="false" outlineLevel="0" collapsed="false">
      <c r="C484" s="17"/>
      <c r="D484" s="17"/>
      <c r="E484" s="17"/>
      <c r="F484" s="17"/>
      <c r="H484" s="17"/>
      <c r="J484" s="17"/>
      <c r="L484" s="17"/>
      <c r="N484" s="17"/>
      <c r="P484" s="17"/>
    </row>
    <row r="485" customFormat="false" ht="12.75" hidden="false" customHeight="false" outlineLevel="0" collapsed="false">
      <c r="C485" s="17"/>
      <c r="D485" s="17"/>
      <c r="E485" s="17"/>
      <c r="F485" s="17"/>
      <c r="H485" s="17"/>
      <c r="J485" s="17"/>
      <c r="L485" s="17"/>
      <c r="N485" s="17"/>
      <c r="P485" s="17"/>
    </row>
    <row r="486" customFormat="false" ht="12.75" hidden="false" customHeight="false" outlineLevel="0" collapsed="false">
      <c r="C486" s="17"/>
      <c r="D486" s="17"/>
      <c r="E486" s="17"/>
      <c r="F486" s="17"/>
      <c r="H486" s="17"/>
      <c r="J486" s="17"/>
      <c r="L486" s="17"/>
      <c r="N486" s="17"/>
      <c r="P486" s="17"/>
    </row>
    <row r="487" customFormat="false" ht="12.75" hidden="false" customHeight="false" outlineLevel="0" collapsed="false">
      <c r="C487" s="17"/>
      <c r="D487" s="17"/>
      <c r="E487" s="17"/>
      <c r="F487" s="17"/>
      <c r="H487" s="17"/>
      <c r="J487" s="17"/>
      <c r="L487" s="17"/>
      <c r="N487" s="17"/>
      <c r="P487" s="17"/>
    </row>
    <row r="488" customFormat="false" ht="12.75" hidden="false" customHeight="false" outlineLevel="0" collapsed="false">
      <c r="C488" s="17"/>
      <c r="D488" s="17"/>
      <c r="E488" s="17"/>
      <c r="F488" s="17"/>
      <c r="H488" s="17"/>
      <c r="J488" s="17"/>
      <c r="L488" s="17"/>
      <c r="N488" s="17"/>
      <c r="P488" s="17"/>
    </row>
    <row r="489" customFormat="false" ht="12.75" hidden="false" customHeight="false" outlineLevel="0" collapsed="false">
      <c r="C489" s="17"/>
      <c r="D489" s="17"/>
      <c r="E489" s="17"/>
      <c r="F489" s="17"/>
      <c r="H489" s="17"/>
      <c r="J489" s="17"/>
      <c r="L489" s="17"/>
      <c r="N489" s="17"/>
      <c r="P489" s="17"/>
    </row>
    <row r="490" customFormat="false" ht="12.75" hidden="false" customHeight="false" outlineLevel="0" collapsed="false">
      <c r="C490" s="17"/>
      <c r="D490" s="17"/>
      <c r="E490" s="17"/>
      <c r="F490" s="17"/>
      <c r="H490" s="17"/>
      <c r="J490" s="17"/>
      <c r="L490" s="17"/>
      <c r="N490" s="17"/>
      <c r="P490" s="17"/>
    </row>
    <row r="491" customFormat="false" ht="12.75" hidden="false" customHeight="false" outlineLevel="0" collapsed="false">
      <c r="C491" s="17"/>
      <c r="D491" s="17"/>
      <c r="E491" s="17"/>
      <c r="F491" s="17"/>
      <c r="H491" s="17"/>
      <c r="J491" s="17"/>
      <c r="L491" s="17"/>
      <c r="N491" s="17"/>
      <c r="P491" s="17"/>
    </row>
    <row r="492" customFormat="false" ht="12.75" hidden="false" customHeight="false" outlineLevel="0" collapsed="false">
      <c r="C492" s="17"/>
      <c r="D492" s="17"/>
      <c r="E492" s="17"/>
      <c r="F492" s="17"/>
      <c r="H492" s="17"/>
      <c r="J492" s="17"/>
      <c r="L492" s="17"/>
      <c r="N492" s="17"/>
      <c r="P492" s="17"/>
    </row>
    <row r="493" customFormat="false" ht="12.75" hidden="false" customHeight="false" outlineLevel="0" collapsed="false">
      <c r="C493" s="17"/>
      <c r="D493" s="17"/>
      <c r="E493" s="17"/>
      <c r="F493" s="17"/>
      <c r="H493" s="17"/>
      <c r="J493" s="17"/>
      <c r="L493" s="17"/>
      <c r="N493" s="17"/>
      <c r="P493" s="17"/>
    </row>
    <row r="494" customFormat="false" ht="12.75" hidden="false" customHeight="false" outlineLevel="0" collapsed="false">
      <c r="C494" s="17"/>
      <c r="D494" s="17"/>
      <c r="E494" s="17"/>
      <c r="F494" s="17"/>
      <c r="H494" s="17"/>
      <c r="J494" s="17"/>
      <c r="L494" s="17"/>
      <c r="N494" s="17"/>
      <c r="P494" s="17"/>
    </row>
    <row r="495" customFormat="false" ht="12.75" hidden="false" customHeight="false" outlineLevel="0" collapsed="false">
      <c r="C495" s="17"/>
      <c r="D495" s="17"/>
      <c r="E495" s="17"/>
      <c r="F495" s="17"/>
      <c r="H495" s="17"/>
      <c r="J495" s="17"/>
      <c r="L495" s="17"/>
      <c r="N495" s="17"/>
      <c r="P495" s="17"/>
    </row>
    <row r="496" customFormat="false" ht="12.75" hidden="false" customHeight="false" outlineLevel="0" collapsed="false">
      <c r="C496" s="17"/>
      <c r="D496" s="17"/>
      <c r="E496" s="17"/>
      <c r="F496" s="17"/>
      <c r="H496" s="17"/>
      <c r="J496" s="17"/>
      <c r="L496" s="17"/>
      <c r="N496" s="17"/>
      <c r="P496" s="17"/>
    </row>
    <row r="497" customFormat="false" ht="12.75" hidden="false" customHeight="false" outlineLevel="0" collapsed="false">
      <c r="C497" s="17"/>
      <c r="D497" s="17"/>
      <c r="E497" s="17"/>
      <c r="F497" s="17"/>
      <c r="H497" s="17"/>
      <c r="J497" s="17"/>
      <c r="L497" s="17"/>
      <c r="N497" s="17"/>
      <c r="P497" s="17"/>
    </row>
    <row r="498" customFormat="false" ht="12.75" hidden="false" customHeight="false" outlineLevel="0" collapsed="false">
      <c r="C498" s="17"/>
      <c r="D498" s="17"/>
      <c r="E498" s="17"/>
      <c r="F498" s="17"/>
      <c r="H498" s="17"/>
      <c r="J498" s="17"/>
      <c r="L498" s="17"/>
      <c r="N498" s="17"/>
      <c r="P498" s="17"/>
    </row>
    <row r="499" customFormat="false" ht="12.75" hidden="false" customHeight="false" outlineLevel="0" collapsed="false">
      <c r="C499" s="17"/>
      <c r="D499" s="17"/>
      <c r="E499" s="17"/>
      <c r="F499" s="17"/>
      <c r="H499" s="17"/>
      <c r="J499" s="17"/>
      <c r="L499" s="17"/>
      <c r="N499" s="17"/>
      <c r="P499" s="17"/>
    </row>
    <row r="500" customFormat="false" ht="12.75" hidden="false" customHeight="false" outlineLevel="0" collapsed="false">
      <c r="C500" s="17"/>
      <c r="D500" s="17"/>
      <c r="E500" s="17"/>
      <c r="F500" s="17"/>
      <c r="H500" s="17"/>
      <c r="J500" s="17"/>
      <c r="L500" s="17"/>
      <c r="N500" s="17"/>
      <c r="P500" s="17"/>
    </row>
    <row r="501" customFormat="false" ht="12.75" hidden="false" customHeight="false" outlineLevel="0" collapsed="false">
      <c r="C501" s="17"/>
      <c r="D501" s="17"/>
      <c r="E501" s="17"/>
      <c r="F501" s="17"/>
      <c r="H501" s="17"/>
      <c r="J501" s="17"/>
      <c r="L501" s="17"/>
      <c r="N501" s="17"/>
      <c r="P501" s="17"/>
    </row>
    <row r="502" customFormat="false" ht="12.75" hidden="false" customHeight="false" outlineLevel="0" collapsed="false">
      <c r="C502" s="17"/>
      <c r="D502" s="17"/>
      <c r="E502" s="17"/>
      <c r="F502" s="17"/>
      <c r="H502" s="17"/>
      <c r="J502" s="17"/>
      <c r="L502" s="17"/>
      <c r="N502" s="17"/>
      <c r="P502" s="17"/>
    </row>
    <row r="503" customFormat="false" ht="12.75" hidden="false" customHeight="false" outlineLevel="0" collapsed="false">
      <c r="C503" s="17"/>
      <c r="D503" s="17"/>
      <c r="E503" s="17"/>
      <c r="F503" s="17"/>
      <c r="H503" s="17"/>
      <c r="J503" s="17"/>
      <c r="L503" s="17"/>
      <c r="N503" s="17"/>
      <c r="P503" s="17"/>
    </row>
    <row r="504" customFormat="false" ht="12.75" hidden="false" customHeight="false" outlineLevel="0" collapsed="false">
      <c r="C504" s="17"/>
      <c r="D504" s="17"/>
      <c r="E504" s="17"/>
      <c r="F504" s="17"/>
      <c r="H504" s="17"/>
      <c r="J504" s="17"/>
      <c r="L504" s="17"/>
      <c r="N504" s="17"/>
      <c r="P504" s="17"/>
    </row>
    <row r="505" customFormat="false" ht="12.75" hidden="false" customHeight="false" outlineLevel="0" collapsed="false">
      <c r="C505" s="17"/>
      <c r="D505" s="17"/>
      <c r="E505" s="17"/>
      <c r="F505" s="17"/>
      <c r="H505" s="17"/>
      <c r="J505" s="17"/>
      <c r="L505" s="17"/>
      <c r="N505" s="17"/>
      <c r="P505" s="17"/>
    </row>
    <row r="506" customFormat="false" ht="12.75" hidden="false" customHeight="false" outlineLevel="0" collapsed="false">
      <c r="C506" s="17"/>
      <c r="D506" s="17"/>
      <c r="E506" s="17"/>
      <c r="F506" s="17"/>
      <c r="H506" s="17"/>
      <c r="J506" s="17"/>
      <c r="L506" s="17"/>
      <c r="N506" s="17"/>
      <c r="P506" s="17"/>
    </row>
    <row r="507" customFormat="false" ht="12.75" hidden="false" customHeight="false" outlineLevel="0" collapsed="false">
      <c r="C507" s="17"/>
      <c r="D507" s="17"/>
      <c r="E507" s="17"/>
      <c r="F507" s="17"/>
      <c r="H507" s="17"/>
      <c r="J507" s="17"/>
      <c r="L507" s="17"/>
      <c r="N507" s="17"/>
      <c r="P507" s="17"/>
    </row>
    <row r="508" customFormat="false" ht="12.75" hidden="false" customHeight="false" outlineLevel="0" collapsed="false">
      <c r="C508" s="17"/>
      <c r="D508" s="17"/>
      <c r="E508" s="17"/>
      <c r="F508" s="17"/>
      <c r="H508" s="17"/>
      <c r="J508" s="17"/>
      <c r="L508" s="17"/>
      <c r="N508" s="17"/>
      <c r="P508" s="17"/>
    </row>
    <row r="509" customFormat="false" ht="12.75" hidden="false" customHeight="false" outlineLevel="0" collapsed="false">
      <c r="C509" s="17"/>
      <c r="D509" s="17"/>
      <c r="E509" s="17"/>
      <c r="F509" s="17"/>
      <c r="H509" s="17"/>
      <c r="J509" s="17"/>
      <c r="L509" s="17"/>
      <c r="N509" s="17"/>
      <c r="P509" s="17"/>
    </row>
    <row r="510" customFormat="false" ht="12.75" hidden="false" customHeight="false" outlineLevel="0" collapsed="false">
      <c r="C510" s="17"/>
      <c r="D510" s="17"/>
      <c r="E510" s="17"/>
      <c r="F510" s="17"/>
      <c r="H510" s="17"/>
      <c r="J510" s="17"/>
      <c r="L510" s="17"/>
      <c r="N510" s="17"/>
      <c r="P510" s="17"/>
    </row>
    <row r="511" customFormat="false" ht="12.75" hidden="false" customHeight="false" outlineLevel="0" collapsed="false">
      <c r="C511" s="17"/>
      <c r="D511" s="17"/>
      <c r="E511" s="17"/>
      <c r="F511" s="17"/>
      <c r="H511" s="17"/>
      <c r="J511" s="17"/>
      <c r="L511" s="17"/>
      <c r="N511" s="17"/>
      <c r="P511" s="17"/>
    </row>
    <row r="512" customFormat="false" ht="12.75" hidden="false" customHeight="false" outlineLevel="0" collapsed="false">
      <c r="C512" s="17"/>
      <c r="D512" s="17"/>
      <c r="E512" s="17"/>
      <c r="F512" s="17"/>
      <c r="H512" s="17"/>
      <c r="J512" s="17"/>
      <c r="L512" s="17"/>
      <c r="N512" s="17"/>
      <c r="P512" s="17"/>
    </row>
    <row r="513" customFormat="false" ht="12.75" hidden="false" customHeight="false" outlineLevel="0" collapsed="false">
      <c r="C513" s="17"/>
      <c r="D513" s="17"/>
      <c r="E513" s="17"/>
      <c r="F513" s="17"/>
      <c r="H513" s="17"/>
      <c r="J513" s="17"/>
      <c r="L513" s="17"/>
      <c r="N513" s="17"/>
      <c r="P513" s="17"/>
    </row>
    <row r="514" customFormat="false" ht="12.75" hidden="false" customHeight="false" outlineLevel="0" collapsed="false">
      <c r="C514" s="17"/>
      <c r="D514" s="17"/>
      <c r="E514" s="17"/>
      <c r="F514" s="17"/>
      <c r="H514" s="17"/>
      <c r="J514" s="17"/>
      <c r="L514" s="17"/>
      <c r="N514" s="17"/>
      <c r="P514" s="17"/>
    </row>
    <row r="515" customFormat="false" ht="12.75" hidden="false" customHeight="false" outlineLevel="0" collapsed="false">
      <c r="C515" s="17"/>
      <c r="D515" s="17"/>
      <c r="E515" s="17"/>
      <c r="F515" s="17"/>
      <c r="H515" s="17"/>
      <c r="J515" s="17"/>
      <c r="L515" s="17"/>
      <c r="N515" s="17"/>
      <c r="P515" s="17"/>
    </row>
    <row r="516" customFormat="false" ht="12.75" hidden="false" customHeight="false" outlineLevel="0" collapsed="false">
      <c r="C516" s="17"/>
      <c r="D516" s="17"/>
      <c r="E516" s="17"/>
      <c r="F516" s="17"/>
      <c r="H516" s="17"/>
      <c r="J516" s="17"/>
      <c r="L516" s="17"/>
      <c r="N516" s="17"/>
      <c r="P516" s="17"/>
    </row>
    <row r="517" customFormat="false" ht="12.75" hidden="false" customHeight="false" outlineLevel="0" collapsed="false">
      <c r="C517" s="17"/>
      <c r="D517" s="17"/>
      <c r="E517" s="17"/>
      <c r="F517" s="17"/>
      <c r="H517" s="17"/>
      <c r="J517" s="17"/>
      <c r="L517" s="17"/>
      <c r="N517" s="17"/>
      <c r="P517" s="17"/>
    </row>
    <row r="518" customFormat="false" ht="12.75" hidden="false" customHeight="false" outlineLevel="0" collapsed="false">
      <c r="C518" s="17"/>
      <c r="D518" s="17"/>
      <c r="E518" s="17"/>
      <c r="F518" s="17"/>
      <c r="H518" s="17"/>
      <c r="J518" s="17"/>
      <c r="L518" s="17"/>
      <c r="N518" s="17"/>
      <c r="P518" s="17"/>
    </row>
    <row r="519" customFormat="false" ht="12.75" hidden="false" customHeight="false" outlineLevel="0" collapsed="false">
      <c r="C519" s="17"/>
      <c r="D519" s="17"/>
      <c r="E519" s="17"/>
      <c r="F519" s="17"/>
      <c r="H519" s="17"/>
      <c r="J519" s="17"/>
      <c r="L519" s="17"/>
      <c r="N519" s="17"/>
      <c r="P519" s="17"/>
    </row>
    <row r="520" customFormat="false" ht="12.75" hidden="false" customHeight="false" outlineLevel="0" collapsed="false">
      <c r="C520" s="17"/>
      <c r="D520" s="17"/>
      <c r="E520" s="17"/>
      <c r="F520" s="17"/>
      <c r="H520" s="17"/>
      <c r="J520" s="17"/>
      <c r="L520" s="17"/>
      <c r="N520" s="17"/>
      <c r="P520" s="17"/>
    </row>
    <row r="521" customFormat="false" ht="12.75" hidden="false" customHeight="false" outlineLevel="0" collapsed="false">
      <c r="C521" s="17"/>
      <c r="D521" s="17"/>
      <c r="E521" s="17"/>
      <c r="F521" s="17"/>
      <c r="H521" s="17"/>
      <c r="J521" s="17"/>
      <c r="L521" s="17"/>
      <c r="N521" s="17"/>
      <c r="P521" s="17"/>
    </row>
    <row r="522" customFormat="false" ht="12.75" hidden="false" customHeight="false" outlineLevel="0" collapsed="false">
      <c r="C522" s="17"/>
      <c r="D522" s="17"/>
      <c r="E522" s="17"/>
      <c r="F522" s="17"/>
      <c r="H522" s="17"/>
      <c r="J522" s="17"/>
      <c r="L522" s="17"/>
      <c r="N522" s="17"/>
      <c r="P522" s="17"/>
    </row>
    <row r="523" customFormat="false" ht="12.75" hidden="false" customHeight="false" outlineLevel="0" collapsed="false">
      <c r="C523" s="17"/>
      <c r="D523" s="17"/>
      <c r="E523" s="17"/>
      <c r="F523" s="17"/>
      <c r="H523" s="17"/>
      <c r="J523" s="17"/>
      <c r="L523" s="17"/>
      <c r="N523" s="17"/>
      <c r="P523" s="17"/>
    </row>
    <row r="524" customFormat="false" ht="12.75" hidden="false" customHeight="false" outlineLevel="0" collapsed="false">
      <c r="C524" s="17"/>
      <c r="D524" s="17"/>
      <c r="E524" s="17"/>
      <c r="F524" s="17"/>
      <c r="H524" s="17"/>
      <c r="J524" s="17"/>
      <c r="L524" s="17"/>
      <c r="N524" s="17"/>
      <c r="P524" s="17"/>
    </row>
    <row r="525" customFormat="false" ht="12.75" hidden="false" customHeight="false" outlineLevel="0" collapsed="false">
      <c r="C525" s="17"/>
      <c r="D525" s="17"/>
      <c r="E525" s="17"/>
      <c r="F525" s="17"/>
      <c r="H525" s="17"/>
      <c r="J525" s="17"/>
      <c r="L525" s="17"/>
      <c r="N525" s="17"/>
      <c r="P525" s="17"/>
    </row>
    <row r="526" customFormat="false" ht="12.75" hidden="false" customHeight="false" outlineLevel="0" collapsed="false">
      <c r="C526" s="17"/>
      <c r="D526" s="17"/>
      <c r="E526" s="17"/>
      <c r="F526" s="17"/>
      <c r="H526" s="17"/>
      <c r="J526" s="17"/>
      <c r="L526" s="17"/>
      <c r="N526" s="17"/>
      <c r="P526" s="17"/>
    </row>
    <row r="527" customFormat="false" ht="12.75" hidden="false" customHeight="false" outlineLevel="0" collapsed="false">
      <c r="C527" s="17"/>
      <c r="D527" s="17"/>
      <c r="E527" s="17"/>
      <c r="F527" s="17"/>
      <c r="H527" s="17"/>
      <c r="J527" s="17"/>
      <c r="L527" s="17"/>
      <c r="N527" s="17"/>
      <c r="P527" s="17"/>
    </row>
    <row r="528" customFormat="false" ht="12.75" hidden="false" customHeight="false" outlineLevel="0" collapsed="false">
      <c r="C528" s="17"/>
      <c r="D528" s="17"/>
      <c r="E528" s="17"/>
      <c r="F528" s="17"/>
      <c r="H528" s="17"/>
      <c r="J528" s="17"/>
      <c r="L528" s="17"/>
      <c r="N528" s="17"/>
      <c r="P528" s="17"/>
    </row>
    <row r="529" customFormat="false" ht="12.75" hidden="false" customHeight="false" outlineLevel="0" collapsed="false">
      <c r="C529" s="17"/>
      <c r="D529" s="17"/>
      <c r="E529" s="17"/>
      <c r="F529" s="17"/>
      <c r="H529" s="17"/>
      <c r="J529" s="17"/>
      <c r="L529" s="17"/>
      <c r="N529" s="17"/>
      <c r="P529" s="17"/>
    </row>
    <row r="530" customFormat="false" ht="12.75" hidden="false" customHeight="false" outlineLevel="0" collapsed="false">
      <c r="C530" s="17"/>
      <c r="D530" s="17"/>
      <c r="E530" s="17"/>
      <c r="F530" s="17"/>
      <c r="H530" s="17"/>
      <c r="J530" s="17"/>
      <c r="L530" s="17"/>
      <c r="N530" s="17"/>
      <c r="P530" s="17"/>
    </row>
    <row r="531" customFormat="false" ht="12.75" hidden="false" customHeight="false" outlineLevel="0" collapsed="false">
      <c r="C531" s="17"/>
      <c r="D531" s="17"/>
      <c r="E531" s="17"/>
      <c r="F531" s="17"/>
      <c r="H531" s="17"/>
      <c r="J531" s="17"/>
      <c r="L531" s="17"/>
      <c r="N531" s="17"/>
      <c r="P531" s="17"/>
    </row>
    <row r="532" customFormat="false" ht="12.75" hidden="false" customHeight="false" outlineLevel="0" collapsed="false">
      <c r="C532" s="17"/>
      <c r="D532" s="17"/>
      <c r="E532" s="17"/>
      <c r="F532" s="17"/>
      <c r="H532" s="17"/>
      <c r="J532" s="17"/>
      <c r="L532" s="17"/>
      <c r="N532" s="17"/>
      <c r="P532" s="17"/>
    </row>
    <row r="533" customFormat="false" ht="12.75" hidden="false" customHeight="false" outlineLevel="0" collapsed="false">
      <c r="C533" s="17"/>
      <c r="D533" s="17"/>
      <c r="E533" s="17"/>
      <c r="F533" s="17"/>
      <c r="H533" s="17"/>
      <c r="J533" s="17"/>
      <c r="L533" s="17"/>
      <c r="N533" s="17"/>
      <c r="P533" s="17"/>
    </row>
    <row r="534" customFormat="false" ht="12.75" hidden="false" customHeight="false" outlineLevel="0" collapsed="false">
      <c r="C534" s="17"/>
      <c r="D534" s="17"/>
      <c r="E534" s="17"/>
      <c r="F534" s="17"/>
      <c r="H534" s="17"/>
      <c r="J534" s="17"/>
      <c r="L534" s="17"/>
      <c r="N534" s="17"/>
      <c r="P534" s="17"/>
    </row>
    <row r="535" customFormat="false" ht="12.75" hidden="false" customHeight="false" outlineLevel="0" collapsed="false">
      <c r="C535" s="17"/>
      <c r="D535" s="17"/>
      <c r="E535" s="17"/>
      <c r="F535" s="17"/>
      <c r="H535" s="17"/>
      <c r="J535" s="17"/>
      <c r="L535" s="17"/>
      <c r="N535" s="17"/>
      <c r="P535" s="17"/>
    </row>
    <row r="536" customFormat="false" ht="12.75" hidden="false" customHeight="false" outlineLevel="0" collapsed="false">
      <c r="C536" s="17"/>
      <c r="D536" s="17"/>
      <c r="E536" s="17"/>
      <c r="F536" s="17"/>
      <c r="H536" s="17"/>
      <c r="J536" s="17"/>
      <c r="L536" s="17"/>
      <c r="N536" s="17"/>
      <c r="P536" s="17"/>
    </row>
    <row r="537" customFormat="false" ht="12.75" hidden="false" customHeight="false" outlineLevel="0" collapsed="false">
      <c r="C537" s="17"/>
      <c r="D537" s="17"/>
      <c r="E537" s="17"/>
      <c r="F537" s="17"/>
      <c r="H537" s="17"/>
      <c r="J537" s="17"/>
      <c r="L537" s="17"/>
      <c r="N537" s="17"/>
      <c r="P537" s="17"/>
    </row>
    <row r="538" customFormat="false" ht="12.75" hidden="false" customHeight="false" outlineLevel="0" collapsed="false">
      <c r="C538" s="17"/>
      <c r="D538" s="17"/>
      <c r="E538" s="17"/>
      <c r="F538" s="17"/>
      <c r="H538" s="17"/>
      <c r="J538" s="17"/>
      <c r="L538" s="17"/>
      <c r="N538" s="17"/>
      <c r="P538" s="17"/>
    </row>
    <row r="539" customFormat="false" ht="12.75" hidden="false" customHeight="false" outlineLevel="0" collapsed="false">
      <c r="C539" s="17"/>
      <c r="D539" s="17"/>
      <c r="E539" s="17"/>
      <c r="F539" s="17"/>
      <c r="H539" s="17"/>
      <c r="J539" s="17"/>
      <c r="L539" s="17"/>
      <c r="N539" s="17"/>
      <c r="P539" s="17"/>
    </row>
    <row r="540" customFormat="false" ht="12.75" hidden="false" customHeight="false" outlineLevel="0" collapsed="false">
      <c r="C540" s="17"/>
      <c r="D540" s="17"/>
      <c r="E540" s="17"/>
      <c r="F540" s="17"/>
      <c r="H540" s="17"/>
      <c r="J540" s="17"/>
      <c r="L540" s="17"/>
      <c r="N540" s="17"/>
      <c r="P540" s="17"/>
    </row>
    <row r="541" customFormat="false" ht="12.75" hidden="false" customHeight="false" outlineLevel="0" collapsed="false">
      <c r="C541" s="17"/>
      <c r="D541" s="17"/>
      <c r="E541" s="17"/>
      <c r="F541" s="17"/>
      <c r="H541" s="17"/>
      <c r="J541" s="17"/>
      <c r="L541" s="17"/>
      <c r="N541" s="17"/>
      <c r="P541" s="17"/>
    </row>
    <row r="542" customFormat="false" ht="12.75" hidden="false" customHeight="false" outlineLevel="0" collapsed="false">
      <c r="C542" s="17"/>
      <c r="D542" s="17"/>
      <c r="E542" s="17"/>
      <c r="F542" s="17"/>
      <c r="H542" s="17"/>
      <c r="J542" s="17"/>
      <c r="L542" s="17"/>
      <c r="N542" s="17"/>
      <c r="P542" s="17"/>
    </row>
    <row r="543" customFormat="false" ht="12.75" hidden="false" customHeight="false" outlineLevel="0" collapsed="false">
      <c r="C543" s="17"/>
      <c r="D543" s="17"/>
      <c r="E543" s="17"/>
      <c r="F543" s="17"/>
      <c r="H543" s="17"/>
      <c r="J543" s="17"/>
      <c r="L543" s="17"/>
      <c r="N543" s="17"/>
      <c r="P543" s="17"/>
    </row>
    <row r="544" customFormat="false" ht="12.75" hidden="false" customHeight="false" outlineLevel="0" collapsed="false">
      <c r="C544" s="17"/>
      <c r="D544" s="17"/>
      <c r="E544" s="17"/>
      <c r="F544" s="17"/>
      <c r="H544" s="17"/>
      <c r="J544" s="17"/>
      <c r="L544" s="17"/>
      <c r="N544" s="17"/>
      <c r="P544" s="17"/>
    </row>
    <row r="545" customFormat="false" ht="12.75" hidden="false" customHeight="false" outlineLevel="0" collapsed="false">
      <c r="C545" s="17"/>
      <c r="D545" s="17"/>
      <c r="E545" s="17"/>
      <c r="F545" s="17"/>
      <c r="H545" s="17"/>
      <c r="J545" s="17"/>
      <c r="L545" s="17"/>
      <c r="N545" s="17"/>
      <c r="P545" s="17"/>
    </row>
    <row r="546" customFormat="false" ht="12.75" hidden="false" customHeight="false" outlineLevel="0" collapsed="false">
      <c r="C546" s="17"/>
      <c r="D546" s="17"/>
      <c r="E546" s="17"/>
      <c r="F546" s="17"/>
      <c r="H546" s="17"/>
      <c r="J546" s="17"/>
      <c r="L546" s="17"/>
      <c r="N546" s="17"/>
      <c r="P546" s="17"/>
    </row>
    <row r="547" customFormat="false" ht="12.75" hidden="false" customHeight="false" outlineLevel="0" collapsed="false">
      <c r="C547" s="17"/>
      <c r="D547" s="17"/>
      <c r="E547" s="17"/>
      <c r="F547" s="17"/>
      <c r="H547" s="17"/>
      <c r="J547" s="17"/>
      <c r="L547" s="17"/>
      <c r="N547" s="17"/>
      <c r="P547" s="17"/>
    </row>
    <row r="548" customFormat="false" ht="12.75" hidden="false" customHeight="false" outlineLevel="0" collapsed="false">
      <c r="C548" s="17"/>
      <c r="D548" s="17"/>
      <c r="E548" s="17"/>
      <c r="F548" s="17"/>
      <c r="H548" s="17"/>
      <c r="J548" s="17"/>
      <c r="L548" s="17"/>
      <c r="N548" s="17"/>
      <c r="P548" s="17"/>
    </row>
    <row r="549" customFormat="false" ht="12.75" hidden="false" customHeight="false" outlineLevel="0" collapsed="false">
      <c r="C549" s="17"/>
      <c r="D549" s="17"/>
      <c r="E549" s="17"/>
      <c r="F549" s="17"/>
      <c r="H549" s="17"/>
      <c r="J549" s="17"/>
      <c r="L549" s="17"/>
      <c r="N549" s="17"/>
      <c r="P549" s="17"/>
    </row>
    <row r="550" customFormat="false" ht="12.75" hidden="false" customHeight="false" outlineLevel="0" collapsed="false">
      <c r="C550" s="17"/>
      <c r="D550" s="17"/>
      <c r="E550" s="17"/>
      <c r="F550" s="17"/>
      <c r="H550" s="17"/>
      <c r="J550" s="17"/>
      <c r="L550" s="17"/>
      <c r="N550" s="17"/>
      <c r="P550" s="17"/>
    </row>
    <row r="551" customFormat="false" ht="12.75" hidden="false" customHeight="false" outlineLevel="0" collapsed="false">
      <c r="C551" s="17"/>
      <c r="D551" s="17"/>
      <c r="E551" s="17"/>
      <c r="F551" s="17"/>
      <c r="H551" s="17"/>
      <c r="J551" s="17"/>
      <c r="L551" s="17"/>
      <c r="N551" s="17"/>
      <c r="P551" s="17"/>
    </row>
    <row r="552" customFormat="false" ht="12.75" hidden="false" customHeight="false" outlineLevel="0" collapsed="false">
      <c r="C552" s="17"/>
      <c r="D552" s="17"/>
      <c r="E552" s="17"/>
      <c r="F552" s="17"/>
      <c r="H552" s="17"/>
      <c r="J552" s="17"/>
      <c r="L552" s="17"/>
      <c r="N552" s="17"/>
      <c r="P552" s="17"/>
    </row>
    <row r="553" customFormat="false" ht="12.75" hidden="false" customHeight="false" outlineLevel="0" collapsed="false">
      <c r="C553" s="17"/>
      <c r="D553" s="17"/>
      <c r="E553" s="17"/>
      <c r="F553" s="17"/>
      <c r="H553" s="17"/>
      <c r="J553" s="17"/>
      <c r="L553" s="17"/>
      <c r="N553" s="17"/>
      <c r="P553" s="17"/>
    </row>
    <row r="554" customFormat="false" ht="12.75" hidden="false" customHeight="false" outlineLevel="0" collapsed="false">
      <c r="C554" s="17"/>
      <c r="D554" s="17"/>
      <c r="E554" s="17"/>
      <c r="F554" s="17"/>
      <c r="H554" s="17"/>
      <c r="J554" s="17"/>
      <c r="L554" s="17"/>
      <c r="N554" s="17"/>
      <c r="P554" s="17"/>
    </row>
    <row r="555" customFormat="false" ht="12.75" hidden="false" customHeight="false" outlineLevel="0" collapsed="false">
      <c r="C555" s="17"/>
      <c r="D555" s="17"/>
      <c r="E555" s="17"/>
      <c r="F555" s="17"/>
      <c r="H555" s="17"/>
      <c r="J555" s="17"/>
      <c r="L555" s="17"/>
      <c r="N555" s="17"/>
      <c r="P555" s="17"/>
    </row>
    <row r="556" customFormat="false" ht="12.75" hidden="false" customHeight="false" outlineLevel="0" collapsed="false">
      <c r="C556" s="17"/>
      <c r="D556" s="17"/>
      <c r="E556" s="17"/>
      <c r="F556" s="17"/>
      <c r="H556" s="17"/>
      <c r="J556" s="17"/>
      <c r="L556" s="17"/>
      <c r="N556" s="17"/>
      <c r="P556" s="17"/>
    </row>
    <row r="557" customFormat="false" ht="12.75" hidden="false" customHeight="false" outlineLevel="0" collapsed="false">
      <c r="C557" s="17"/>
      <c r="D557" s="17"/>
      <c r="E557" s="17"/>
      <c r="F557" s="17"/>
      <c r="H557" s="17"/>
      <c r="J557" s="17"/>
      <c r="L557" s="17"/>
      <c r="N557" s="17"/>
      <c r="P557" s="17"/>
    </row>
    <row r="558" customFormat="false" ht="12.75" hidden="false" customHeight="false" outlineLevel="0" collapsed="false">
      <c r="C558" s="17"/>
      <c r="D558" s="17"/>
      <c r="E558" s="17"/>
      <c r="F558" s="17"/>
      <c r="H558" s="17"/>
      <c r="J558" s="17"/>
      <c r="L558" s="17"/>
      <c r="N558" s="17"/>
      <c r="P558" s="17"/>
    </row>
    <row r="559" customFormat="false" ht="12.75" hidden="false" customHeight="false" outlineLevel="0" collapsed="false">
      <c r="C559" s="17"/>
      <c r="D559" s="17"/>
      <c r="E559" s="17"/>
      <c r="F559" s="17"/>
      <c r="H559" s="17"/>
      <c r="J559" s="17"/>
      <c r="L559" s="17"/>
      <c r="N559" s="17"/>
      <c r="P559" s="17"/>
    </row>
    <row r="560" customFormat="false" ht="12.75" hidden="false" customHeight="false" outlineLevel="0" collapsed="false">
      <c r="C560" s="17"/>
      <c r="D560" s="17"/>
      <c r="E560" s="17"/>
      <c r="F560" s="17"/>
      <c r="H560" s="17"/>
      <c r="J560" s="17"/>
      <c r="L560" s="17"/>
      <c r="N560" s="17"/>
      <c r="P560" s="17"/>
    </row>
    <row r="561" customFormat="false" ht="12.75" hidden="false" customHeight="false" outlineLevel="0" collapsed="false">
      <c r="C561" s="17"/>
      <c r="D561" s="17"/>
      <c r="E561" s="17"/>
      <c r="F561" s="17"/>
      <c r="H561" s="17"/>
      <c r="J561" s="17"/>
      <c r="L561" s="17"/>
      <c r="N561" s="17"/>
      <c r="P561" s="17"/>
    </row>
    <row r="562" customFormat="false" ht="12.75" hidden="false" customHeight="false" outlineLevel="0" collapsed="false">
      <c r="C562" s="17"/>
      <c r="D562" s="17"/>
      <c r="E562" s="17"/>
      <c r="F562" s="17"/>
      <c r="H562" s="17"/>
      <c r="J562" s="17"/>
      <c r="L562" s="17"/>
      <c r="N562" s="17"/>
      <c r="P562" s="17"/>
    </row>
    <row r="563" customFormat="false" ht="12.75" hidden="false" customHeight="false" outlineLevel="0" collapsed="false">
      <c r="C563" s="17"/>
      <c r="D563" s="17"/>
      <c r="E563" s="17"/>
      <c r="F563" s="17"/>
      <c r="H563" s="17"/>
      <c r="J563" s="17"/>
      <c r="L563" s="17"/>
      <c r="N563" s="17"/>
      <c r="P563" s="17"/>
    </row>
    <row r="564" customFormat="false" ht="12.75" hidden="false" customHeight="false" outlineLevel="0" collapsed="false">
      <c r="C564" s="17"/>
      <c r="D564" s="17"/>
      <c r="E564" s="17"/>
      <c r="F564" s="17"/>
      <c r="H564" s="17"/>
      <c r="J564" s="17"/>
      <c r="L564" s="17"/>
      <c r="N564" s="17"/>
      <c r="P564" s="17"/>
    </row>
    <row r="565" customFormat="false" ht="12.75" hidden="false" customHeight="false" outlineLevel="0" collapsed="false">
      <c r="C565" s="17"/>
      <c r="D565" s="17"/>
      <c r="E565" s="17"/>
      <c r="F565" s="17"/>
      <c r="H565" s="17"/>
      <c r="J565" s="17"/>
      <c r="L565" s="17"/>
      <c r="N565" s="17"/>
      <c r="P565" s="17"/>
    </row>
    <row r="566" customFormat="false" ht="12.75" hidden="false" customHeight="false" outlineLevel="0" collapsed="false">
      <c r="C566" s="17"/>
      <c r="D566" s="17"/>
      <c r="E566" s="17"/>
      <c r="F566" s="17"/>
      <c r="H566" s="17"/>
      <c r="J566" s="17"/>
      <c r="L566" s="17"/>
      <c r="N566" s="17"/>
      <c r="P566" s="17"/>
    </row>
    <row r="567" customFormat="false" ht="12.75" hidden="false" customHeight="false" outlineLevel="0" collapsed="false">
      <c r="C567" s="17"/>
      <c r="D567" s="17"/>
      <c r="E567" s="17"/>
      <c r="F567" s="17"/>
      <c r="H567" s="17"/>
      <c r="J567" s="17"/>
      <c r="L567" s="17"/>
      <c r="N567" s="17"/>
      <c r="P567" s="17"/>
    </row>
    <row r="568" customFormat="false" ht="12.75" hidden="false" customHeight="false" outlineLevel="0" collapsed="false">
      <c r="C568" s="17"/>
      <c r="D568" s="17"/>
      <c r="E568" s="17"/>
      <c r="F568" s="17"/>
      <c r="H568" s="17"/>
      <c r="J568" s="17"/>
      <c r="L568" s="17"/>
      <c r="N568" s="17"/>
      <c r="P568" s="17"/>
    </row>
    <row r="569" customFormat="false" ht="12.75" hidden="false" customHeight="false" outlineLevel="0" collapsed="false">
      <c r="C569" s="17"/>
      <c r="D569" s="17"/>
      <c r="E569" s="17"/>
      <c r="F569" s="17"/>
      <c r="H569" s="17"/>
      <c r="J569" s="17"/>
      <c r="L569" s="17"/>
      <c r="N569" s="17"/>
      <c r="P569" s="17"/>
    </row>
    <row r="570" customFormat="false" ht="12.75" hidden="false" customHeight="false" outlineLevel="0" collapsed="false">
      <c r="C570" s="17"/>
      <c r="D570" s="17"/>
      <c r="E570" s="17"/>
      <c r="F570" s="17"/>
      <c r="H570" s="17"/>
      <c r="J570" s="17"/>
      <c r="L570" s="17"/>
      <c r="N570" s="17"/>
      <c r="P570" s="17"/>
    </row>
    <row r="571" customFormat="false" ht="12.75" hidden="false" customHeight="false" outlineLevel="0" collapsed="false">
      <c r="C571" s="17"/>
      <c r="D571" s="17"/>
      <c r="E571" s="17"/>
      <c r="F571" s="17"/>
      <c r="H571" s="17"/>
      <c r="J571" s="17"/>
      <c r="L571" s="17"/>
      <c r="N571" s="17"/>
      <c r="P571" s="17"/>
    </row>
    <row r="572" customFormat="false" ht="12.75" hidden="false" customHeight="false" outlineLevel="0" collapsed="false">
      <c r="C572" s="17"/>
      <c r="D572" s="17"/>
      <c r="E572" s="17"/>
      <c r="F572" s="17"/>
      <c r="H572" s="17"/>
      <c r="J572" s="17"/>
      <c r="L572" s="17"/>
      <c r="N572" s="17"/>
      <c r="P572" s="17"/>
    </row>
    <row r="573" customFormat="false" ht="12.75" hidden="false" customHeight="false" outlineLevel="0" collapsed="false">
      <c r="C573" s="17"/>
      <c r="D573" s="17"/>
      <c r="E573" s="17"/>
      <c r="F573" s="17"/>
      <c r="H573" s="17"/>
      <c r="J573" s="17"/>
      <c r="L573" s="17"/>
      <c r="N573" s="17"/>
      <c r="P573" s="17"/>
    </row>
    <row r="574" customFormat="false" ht="12.75" hidden="false" customHeight="false" outlineLevel="0" collapsed="false">
      <c r="C574" s="17"/>
      <c r="D574" s="17"/>
      <c r="E574" s="17"/>
      <c r="F574" s="17"/>
      <c r="H574" s="17"/>
      <c r="J574" s="17"/>
      <c r="L574" s="17"/>
      <c r="N574" s="17"/>
      <c r="P574" s="17"/>
    </row>
    <row r="575" customFormat="false" ht="12.75" hidden="false" customHeight="false" outlineLevel="0" collapsed="false">
      <c r="C575" s="17"/>
      <c r="D575" s="17"/>
      <c r="E575" s="17"/>
      <c r="F575" s="17"/>
      <c r="H575" s="17"/>
      <c r="J575" s="17"/>
      <c r="L575" s="17"/>
      <c r="N575" s="17"/>
      <c r="P575" s="17"/>
    </row>
    <row r="576" customFormat="false" ht="12.75" hidden="false" customHeight="false" outlineLevel="0" collapsed="false">
      <c r="C576" s="17"/>
      <c r="D576" s="17"/>
      <c r="E576" s="17"/>
      <c r="F576" s="17"/>
      <c r="H576" s="17"/>
      <c r="J576" s="17"/>
      <c r="L576" s="17"/>
      <c r="N576" s="17"/>
      <c r="P576" s="17"/>
    </row>
    <row r="577" customFormat="false" ht="12.75" hidden="false" customHeight="false" outlineLevel="0" collapsed="false">
      <c r="C577" s="17"/>
      <c r="D577" s="17"/>
      <c r="E577" s="17"/>
      <c r="F577" s="17"/>
      <c r="H577" s="17"/>
      <c r="J577" s="17"/>
      <c r="L577" s="17"/>
      <c r="N577" s="17"/>
      <c r="P577" s="17"/>
    </row>
    <row r="578" customFormat="false" ht="12.75" hidden="false" customHeight="false" outlineLevel="0" collapsed="false">
      <c r="C578" s="17"/>
      <c r="D578" s="17"/>
      <c r="E578" s="17"/>
      <c r="F578" s="17"/>
      <c r="H578" s="17"/>
      <c r="J578" s="17"/>
      <c r="L578" s="17"/>
      <c r="N578" s="17"/>
      <c r="P578" s="17"/>
    </row>
    <row r="579" customFormat="false" ht="12.75" hidden="false" customHeight="false" outlineLevel="0" collapsed="false">
      <c r="C579" s="17"/>
      <c r="D579" s="17"/>
      <c r="E579" s="17"/>
      <c r="F579" s="17"/>
      <c r="H579" s="17"/>
      <c r="J579" s="17"/>
      <c r="L579" s="17"/>
      <c r="N579" s="17"/>
      <c r="P579" s="17"/>
    </row>
    <row r="580" customFormat="false" ht="12.75" hidden="false" customHeight="false" outlineLevel="0" collapsed="false">
      <c r="C580" s="17"/>
      <c r="D580" s="17"/>
      <c r="E580" s="17"/>
      <c r="F580" s="17"/>
      <c r="H580" s="17"/>
      <c r="J580" s="17"/>
      <c r="L580" s="17"/>
      <c r="N580" s="17"/>
      <c r="P580" s="17"/>
    </row>
    <row r="581" customFormat="false" ht="12.75" hidden="false" customHeight="false" outlineLevel="0" collapsed="false">
      <c r="C581" s="17"/>
      <c r="D581" s="17"/>
      <c r="E581" s="17"/>
      <c r="F581" s="17"/>
      <c r="H581" s="17"/>
      <c r="J581" s="17"/>
      <c r="L581" s="17"/>
      <c r="N581" s="17"/>
      <c r="P581" s="17"/>
    </row>
    <row r="582" customFormat="false" ht="12.75" hidden="false" customHeight="false" outlineLevel="0" collapsed="false">
      <c r="C582" s="17"/>
      <c r="D582" s="17"/>
      <c r="E582" s="17"/>
      <c r="F582" s="17"/>
      <c r="H582" s="17"/>
      <c r="J582" s="17"/>
      <c r="L582" s="17"/>
      <c r="N582" s="17"/>
      <c r="P582" s="17"/>
    </row>
    <row r="583" customFormat="false" ht="12.75" hidden="false" customHeight="false" outlineLevel="0" collapsed="false">
      <c r="C583" s="17"/>
      <c r="D583" s="17"/>
      <c r="E583" s="17"/>
      <c r="F583" s="17"/>
      <c r="H583" s="17"/>
      <c r="J583" s="17"/>
      <c r="L583" s="17"/>
      <c r="N583" s="17"/>
      <c r="P583" s="17"/>
    </row>
    <row r="584" customFormat="false" ht="12.75" hidden="false" customHeight="false" outlineLevel="0" collapsed="false">
      <c r="C584" s="17"/>
      <c r="D584" s="17"/>
      <c r="E584" s="17"/>
      <c r="F584" s="17"/>
      <c r="H584" s="17"/>
      <c r="J584" s="17"/>
      <c r="L584" s="17"/>
      <c r="N584" s="17"/>
      <c r="P584" s="17"/>
    </row>
    <row r="585" customFormat="false" ht="12.75" hidden="false" customHeight="false" outlineLevel="0" collapsed="false">
      <c r="C585" s="17"/>
      <c r="D585" s="17"/>
      <c r="E585" s="17"/>
      <c r="F585" s="17"/>
      <c r="H585" s="17"/>
      <c r="J585" s="17"/>
      <c r="L585" s="17"/>
      <c r="N585" s="17"/>
      <c r="P585" s="17"/>
    </row>
    <row r="586" customFormat="false" ht="12.75" hidden="false" customHeight="false" outlineLevel="0" collapsed="false">
      <c r="C586" s="17"/>
      <c r="D586" s="17"/>
      <c r="E586" s="17"/>
      <c r="F586" s="17"/>
      <c r="H586" s="17"/>
      <c r="J586" s="17"/>
      <c r="L586" s="17"/>
      <c r="N586" s="17"/>
      <c r="P586" s="17"/>
    </row>
    <row r="587" customFormat="false" ht="12.75" hidden="false" customHeight="false" outlineLevel="0" collapsed="false">
      <c r="C587" s="17"/>
      <c r="D587" s="17"/>
      <c r="E587" s="17"/>
      <c r="F587" s="17"/>
      <c r="H587" s="17"/>
      <c r="J587" s="17"/>
      <c r="L587" s="17"/>
      <c r="N587" s="17"/>
      <c r="P587" s="17"/>
    </row>
    <row r="588" customFormat="false" ht="12.75" hidden="false" customHeight="false" outlineLevel="0" collapsed="false">
      <c r="C588" s="17"/>
      <c r="D588" s="17"/>
      <c r="E588" s="17"/>
      <c r="F588" s="17"/>
      <c r="H588" s="17"/>
      <c r="J588" s="17"/>
      <c r="L588" s="17"/>
      <c r="N588" s="17"/>
      <c r="P588" s="17"/>
    </row>
    <row r="589" customFormat="false" ht="12.75" hidden="false" customHeight="false" outlineLevel="0" collapsed="false">
      <c r="C589" s="17"/>
      <c r="D589" s="17"/>
      <c r="E589" s="17"/>
      <c r="F589" s="17"/>
      <c r="H589" s="17"/>
      <c r="J589" s="17"/>
      <c r="L589" s="17"/>
      <c r="N589" s="17"/>
      <c r="P589" s="17"/>
    </row>
    <row r="590" customFormat="false" ht="12.75" hidden="false" customHeight="false" outlineLevel="0" collapsed="false">
      <c r="C590" s="17"/>
      <c r="D590" s="17"/>
      <c r="E590" s="17"/>
      <c r="F590" s="17"/>
      <c r="H590" s="17"/>
      <c r="J590" s="17"/>
      <c r="L590" s="17"/>
      <c r="N590" s="17"/>
      <c r="P590" s="17"/>
    </row>
    <row r="591" customFormat="false" ht="12.75" hidden="false" customHeight="false" outlineLevel="0" collapsed="false">
      <c r="C591" s="17"/>
      <c r="D591" s="17"/>
      <c r="E591" s="17"/>
      <c r="F591" s="17"/>
      <c r="H591" s="17"/>
      <c r="J591" s="17"/>
      <c r="L591" s="17"/>
      <c r="N591" s="17"/>
      <c r="P591" s="17"/>
    </row>
    <row r="592" customFormat="false" ht="12.75" hidden="false" customHeight="false" outlineLevel="0" collapsed="false">
      <c r="C592" s="17"/>
      <c r="D592" s="17"/>
      <c r="E592" s="17"/>
      <c r="F592" s="17"/>
      <c r="H592" s="17"/>
      <c r="J592" s="17"/>
      <c r="L592" s="17"/>
      <c r="N592" s="17"/>
      <c r="P592" s="17"/>
    </row>
    <row r="593" customFormat="false" ht="12.75" hidden="false" customHeight="false" outlineLevel="0" collapsed="false">
      <c r="C593" s="17"/>
      <c r="D593" s="17"/>
      <c r="E593" s="17"/>
      <c r="F593" s="17"/>
      <c r="H593" s="17"/>
      <c r="J593" s="17"/>
      <c r="L593" s="17"/>
      <c r="N593" s="17"/>
      <c r="P593" s="17"/>
    </row>
    <row r="594" customFormat="false" ht="12.75" hidden="false" customHeight="false" outlineLevel="0" collapsed="false">
      <c r="C594" s="17"/>
      <c r="D594" s="17"/>
      <c r="E594" s="17"/>
      <c r="F594" s="17"/>
      <c r="H594" s="17"/>
      <c r="J594" s="17"/>
      <c r="L594" s="17"/>
      <c r="N594" s="17"/>
      <c r="P594" s="17"/>
    </row>
    <row r="595" customFormat="false" ht="12.75" hidden="false" customHeight="false" outlineLevel="0" collapsed="false">
      <c r="C595" s="17"/>
      <c r="D595" s="17"/>
      <c r="E595" s="17"/>
      <c r="F595" s="17"/>
      <c r="H595" s="17"/>
      <c r="J595" s="17"/>
      <c r="L595" s="17"/>
      <c r="N595" s="17"/>
      <c r="P595" s="17"/>
    </row>
    <row r="596" customFormat="false" ht="12.75" hidden="false" customHeight="false" outlineLevel="0" collapsed="false">
      <c r="C596" s="17"/>
      <c r="D596" s="17"/>
      <c r="E596" s="17"/>
      <c r="F596" s="17"/>
      <c r="H596" s="17"/>
      <c r="J596" s="17"/>
      <c r="L596" s="17"/>
      <c r="N596" s="17"/>
      <c r="P596" s="17"/>
    </row>
    <row r="597" customFormat="false" ht="12.75" hidden="false" customHeight="false" outlineLevel="0" collapsed="false">
      <c r="C597" s="17"/>
      <c r="D597" s="17"/>
      <c r="E597" s="17"/>
      <c r="F597" s="17"/>
      <c r="H597" s="17"/>
      <c r="J597" s="17"/>
      <c r="L597" s="17"/>
      <c r="N597" s="17"/>
      <c r="P597" s="17"/>
    </row>
    <row r="598" customFormat="false" ht="12.75" hidden="false" customHeight="false" outlineLevel="0" collapsed="false">
      <c r="C598" s="17"/>
      <c r="D598" s="17"/>
      <c r="E598" s="17"/>
      <c r="F598" s="17"/>
      <c r="H598" s="17"/>
      <c r="J598" s="17"/>
      <c r="L598" s="17"/>
      <c r="N598" s="17"/>
      <c r="P598" s="17"/>
    </row>
    <row r="599" customFormat="false" ht="12.75" hidden="false" customHeight="false" outlineLevel="0" collapsed="false">
      <c r="C599" s="17"/>
      <c r="D599" s="17"/>
      <c r="E599" s="17"/>
      <c r="F599" s="17"/>
      <c r="H599" s="17"/>
      <c r="J599" s="17"/>
      <c r="L599" s="17"/>
      <c r="N599" s="17"/>
      <c r="P599" s="17"/>
    </row>
    <row r="600" customFormat="false" ht="12.75" hidden="false" customHeight="false" outlineLevel="0" collapsed="false">
      <c r="C600" s="17"/>
      <c r="D600" s="17"/>
      <c r="E600" s="17"/>
      <c r="F600" s="17"/>
      <c r="H600" s="17"/>
      <c r="J600" s="17"/>
      <c r="L600" s="17"/>
      <c r="N600" s="17"/>
      <c r="P600" s="17"/>
    </row>
    <row r="601" customFormat="false" ht="12.75" hidden="false" customHeight="false" outlineLevel="0" collapsed="false">
      <c r="C601" s="17"/>
      <c r="D601" s="17"/>
      <c r="E601" s="17"/>
      <c r="F601" s="17"/>
      <c r="H601" s="17"/>
      <c r="J601" s="17"/>
      <c r="L601" s="17"/>
      <c r="N601" s="17"/>
      <c r="P601" s="17"/>
    </row>
    <row r="602" customFormat="false" ht="12.75" hidden="false" customHeight="false" outlineLevel="0" collapsed="false">
      <c r="C602" s="17"/>
      <c r="D602" s="17"/>
      <c r="E602" s="17"/>
      <c r="F602" s="17"/>
      <c r="H602" s="17"/>
      <c r="J602" s="17"/>
      <c r="L602" s="17"/>
      <c r="N602" s="17"/>
      <c r="P602" s="17"/>
    </row>
    <row r="603" customFormat="false" ht="12.75" hidden="false" customHeight="false" outlineLevel="0" collapsed="false">
      <c r="C603" s="17"/>
      <c r="D603" s="17"/>
      <c r="E603" s="17"/>
      <c r="F603" s="17"/>
      <c r="H603" s="17"/>
      <c r="J603" s="17"/>
      <c r="L603" s="17"/>
      <c r="N603" s="17"/>
      <c r="P603" s="17"/>
    </row>
    <row r="604" customFormat="false" ht="12.75" hidden="false" customHeight="false" outlineLevel="0" collapsed="false">
      <c r="C604" s="17"/>
      <c r="D604" s="17"/>
      <c r="E604" s="17"/>
      <c r="F604" s="17"/>
      <c r="H604" s="17"/>
      <c r="J604" s="17"/>
      <c r="L604" s="17"/>
      <c r="N604" s="17"/>
      <c r="P604" s="17"/>
    </row>
    <row r="605" customFormat="false" ht="12.75" hidden="false" customHeight="false" outlineLevel="0" collapsed="false">
      <c r="C605" s="17"/>
      <c r="D605" s="17"/>
      <c r="E605" s="17"/>
      <c r="F605" s="17"/>
      <c r="H605" s="17"/>
      <c r="J605" s="17"/>
      <c r="L605" s="17"/>
      <c r="N605" s="17"/>
      <c r="P605" s="17"/>
    </row>
    <row r="606" customFormat="false" ht="12.75" hidden="false" customHeight="false" outlineLevel="0" collapsed="false">
      <c r="C606" s="17"/>
      <c r="D606" s="17"/>
      <c r="E606" s="17"/>
      <c r="F606" s="17"/>
      <c r="H606" s="17"/>
      <c r="J606" s="17"/>
      <c r="L606" s="17"/>
      <c r="N606" s="17"/>
      <c r="P606" s="17"/>
    </row>
    <row r="607" customFormat="false" ht="12.75" hidden="false" customHeight="false" outlineLevel="0" collapsed="false">
      <c r="C607" s="17"/>
      <c r="D607" s="17"/>
      <c r="E607" s="17"/>
      <c r="F607" s="17"/>
      <c r="H607" s="17"/>
      <c r="J607" s="17"/>
      <c r="L607" s="17"/>
      <c r="N607" s="17"/>
      <c r="P607" s="17"/>
    </row>
    <row r="608" customFormat="false" ht="12.75" hidden="false" customHeight="false" outlineLevel="0" collapsed="false">
      <c r="C608" s="17"/>
      <c r="D608" s="17"/>
      <c r="E608" s="17"/>
      <c r="F608" s="17"/>
      <c r="H608" s="17"/>
      <c r="J608" s="17"/>
      <c r="L608" s="17"/>
      <c r="N608" s="17"/>
      <c r="P608" s="17"/>
    </row>
    <row r="609" customFormat="false" ht="12.75" hidden="false" customHeight="false" outlineLevel="0" collapsed="false">
      <c r="C609" s="17"/>
      <c r="D609" s="17"/>
      <c r="E609" s="17"/>
      <c r="F609" s="17"/>
      <c r="H609" s="17"/>
      <c r="J609" s="17"/>
      <c r="L609" s="17"/>
      <c r="N609" s="17"/>
      <c r="P609" s="17"/>
    </row>
    <row r="610" customFormat="false" ht="12.75" hidden="false" customHeight="false" outlineLevel="0" collapsed="false">
      <c r="C610" s="17"/>
      <c r="D610" s="17"/>
      <c r="E610" s="17"/>
      <c r="F610" s="17"/>
      <c r="H610" s="17"/>
      <c r="J610" s="17"/>
      <c r="L610" s="17"/>
      <c r="N610" s="17"/>
      <c r="P610" s="17"/>
    </row>
    <row r="611" customFormat="false" ht="12.75" hidden="false" customHeight="false" outlineLevel="0" collapsed="false">
      <c r="C611" s="17"/>
      <c r="D611" s="17"/>
      <c r="E611" s="17"/>
      <c r="F611" s="17"/>
      <c r="H611" s="17"/>
      <c r="J611" s="17"/>
      <c r="L611" s="17"/>
      <c r="N611" s="17"/>
      <c r="P611" s="17"/>
    </row>
    <row r="612" customFormat="false" ht="12.75" hidden="false" customHeight="false" outlineLevel="0" collapsed="false">
      <c r="C612" s="17"/>
      <c r="D612" s="17"/>
      <c r="E612" s="17"/>
      <c r="F612" s="17"/>
      <c r="H612" s="17"/>
      <c r="J612" s="17"/>
      <c r="L612" s="17"/>
      <c r="N612" s="17"/>
      <c r="P612" s="17"/>
    </row>
    <row r="613" customFormat="false" ht="12.75" hidden="false" customHeight="false" outlineLevel="0" collapsed="false">
      <c r="C613" s="17"/>
      <c r="D613" s="17"/>
      <c r="E613" s="17"/>
      <c r="F613" s="17"/>
      <c r="H613" s="17"/>
      <c r="J613" s="17"/>
      <c r="L613" s="17"/>
      <c r="N613" s="17"/>
      <c r="P613" s="17"/>
    </row>
    <row r="614" customFormat="false" ht="12.75" hidden="false" customHeight="false" outlineLevel="0" collapsed="false">
      <c r="C614" s="17"/>
      <c r="D614" s="17"/>
      <c r="E614" s="17"/>
      <c r="F614" s="17"/>
      <c r="H614" s="17"/>
      <c r="J614" s="17"/>
      <c r="L614" s="17"/>
      <c r="N614" s="17"/>
      <c r="P614" s="17"/>
    </row>
    <row r="615" customFormat="false" ht="12.75" hidden="false" customHeight="false" outlineLevel="0" collapsed="false">
      <c r="C615" s="17"/>
      <c r="D615" s="17"/>
      <c r="E615" s="17"/>
      <c r="F615" s="17"/>
      <c r="H615" s="17"/>
      <c r="J615" s="17"/>
      <c r="L615" s="17"/>
      <c r="N615" s="17"/>
      <c r="P615" s="17"/>
    </row>
    <row r="616" customFormat="false" ht="12.75" hidden="false" customHeight="false" outlineLevel="0" collapsed="false">
      <c r="C616" s="17"/>
      <c r="D616" s="17"/>
      <c r="E616" s="17"/>
      <c r="F616" s="17"/>
      <c r="H616" s="17"/>
      <c r="J616" s="17"/>
      <c r="L616" s="17"/>
      <c r="N616" s="17"/>
      <c r="P616" s="17"/>
    </row>
    <row r="617" customFormat="false" ht="12.75" hidden="false" customHeight="false" outlineLevel="0" collapsed="false">
      <c r="C617" s="17"/>
      <c r="D617" s="17"/>
      <c r="E617" s="17"/>
      <c r="F617" s="17"/>
      <c r="H617" s="17"/>
      <c r="J617" s="17"/>
      <c r="L617" s="17"/>
      <c r="N617" s="17"/>
      <c r="P617" s="17"/>
    </row>
    <row r="618" customFormat="false" ht="12.75" hidden="false" customHeight="false" outlineLevel="0" collapsed="false">
      <c r="C618" s="17"/>
      <c r="D618" s="17"/>
      <c r="E618" s="17"/>
      <c r="F618" s="17"/>
      <c r="H618" s="17"/>
      <c r="J618" s="17"/>
      <c r="L618" s="17"/>
      <c r="N618" s="17"/>
      <c r="P618" s="17"/>
    </row>
    <row r="619" customFormat="false" ht="12.75" hidden="false" customHeight="false" outlineLevel="0" collapsed="false">
      <c r="C619" s="17"/>
      <c r="D619" s="17"/>
      <c r="E619" s="17"/>
      <c r="F619" s="17"/>
      <c r="H619" s="17"/>
      <c r="J619" s="17"/>
      <c r="L619" s="17"/>
      <c r="N619" s="17"/>
      <c r="P619" s="17"/>
    </row>
    <row r="620" customFormat="false" ht="12.75" hidden="false" customHeight="false" outlineLevel="0" collapsed="false">
      <c r="C620" s="17"/>
      <c r="D620" s="17"/>
      <c r="E620" s="17"/>
      <c r="F620" s="17"/>
      <c r="H620" s="17"/>
      <c r="J620" s="17"/>
      <c r="L620" s="17"/>
      <c r="N620" s="17"/>
      <c r="P620" s="17"/>
    </row>
    <row r="621" customFormat="false" ht="12.75" hidden="false" customHeight="false" outlineLevel="0" collapsed="false">
      <c r="C621" s="17"/>
      <c r="D621" s="17"/>
      <c r="E621" s="17"/>
      <c r="F621" s="17"/>
      <c r="H621" s="17"/>
      <c r="J621" s="17"/>
      <c r="L621" s="17"/>
      <c r="N621" s="17"/>
      <c r="P621" s="17"/>
    </row>
    <row r="622" customFormat="false" ht="12.75" hidden="false" customHeight="false" outlineLevel="0" collapsed="false">
      <c r="C622" s="17"/>
      <c r="D622" s="17"/>
      <c r="E622" s="17"/>
      <c r="F622" s="17"/>
      <c r="H622" s="17"/>
      <c r="J622" s="17"/>
      <c r="L622" s="17"/>
      <c r="N622" s="17"/>
      <c r="P622" s="17"/>
    </row>
    <row r="623" customFormat="false" ht="12.75" hidden="false" customHeight="false" outlineLevel="0" collapsed="false">
      <c r="C623" s="17"/>
      <c r="D623" s="17"/>
      <c r="E623" s="17"/>
      <c r="F623" s="17"/>
      <c r="H623" s="17"/>
      <c r="J623" s="17"/>
      <c r="L623" s="17"/>
      <c r="N623" s="17"/>
      <c r="P623" s="17"/>
    </row>
    <row r="624" customFormat="false" ht="12.75" hidden="false" customHeight="false" outlineLevel="0" collapsed="false">
      <c r="C624" s="17"/>
      <c r="D624" s="17"/>
      <c r="E624" s="17"/>
      <c r="F624" s="17"/>
      <c r="H624" s="17"/>
      <c r="J624" s="17"/>
      <c r="L624" s="17"/>
      <c r="N624" s="17"/>
      <c r="P624" s="17"/>
    </row>
    <row r="625" customFormat="false" ht="12.75" hidden="false" customHeight="false" outlineLevel="0" collapsed="false">
      <c r="C625" s="17"/>
      <c r="D625" s="17"/>
      <c r="E625" s="17"/>
      <c r="F625" s="17"/>
      <c r="H625" s="17"/>
      <c r="J625" s="17"/>
      <c r="L625" s="17"/>
      <c r="N625" s="17"/>
      <c r="P625" s="17"/>
    </row>
    <row r="626" customFormat="false" ht="12.75" hidden="false" customHeight="false" outlineLevel="0" collapsed="false">
      <c r="C626" s="17"/>
      <c r="D626" s="17"/>
      <c r="E626" s="17"/>
      <c r="F626" s="17"/>
      <c r="H626" s="17"/>
      <c r="J626" s="17"/>
      <c r="L626" s="17"/>
      <c r="N626" s="17"/>
      <c r="P626" s="17"/>
    </row>
    <row r="627" customFormat="false" ht="12.75" hidden="false" customHeight="false" outlineLevel="0" collapsed="false">
      <c r="C627" s="17"/>
      <c r="D627" s="17"/>
      <c r="E627" s="17"/>
      <c r="F627" s="17"/>
      <c r="H627" s="17"/>
      <c r="J627" s="17"/>
      <c r="L627" s="17"/>
      <c r="N627" s="17"/>
      <c r="P627" s="17"/>
    </row>
    <row r="628" customFormat="false" ht="12.75" hidden="false" customHeight="false" outlineLevel="0" collapsed="false">
      <c r="C628" s="17"/>
      <c r="D628" s="17"/>
      <c r="E628" s="17"/>
      <c r="F628" s="17"/>
      <c r="H628" s="17"/>
      <c r="J628" s="17"/>
      <c r="L628" s="17"/>
      <c r="N628" s="17"/>
      <c r="P628" s="17"/>
    </row>
    <row r="629" customFormat="false" ht="12.75" hidden="false" customHeight="false" outlineLevel="0" collapsed="false">
      <c r="C629" s="17"/>
      <c r="D629" s="17"/>
      <c r="E629" s="17"/>
      <c r="F629" s="17"/>
      <c r="H629" s="17"/>
      <c r="J629" s="17"/>
      <c r="L629" s="17"/>
      <c r="N629" s="17"/>
      <c r="P629" s="17"/>
    </row>
    <row r="630" customFormat="false" ht="12.75" hidden="false" customHeight="false" outlineLevel="0" collapsed="false">
      <c r="C630" s="17"/>
      <c r="D630" s="17"/>
      <c r="E630" s="17"/>
      <c r="F630" s="17"/>
      <c r="H630" s="17"/>
      <c r="J630" s="17"/>
      <c r="L630" s="17"/>
      <c r="N630" s="17"/>
      <c r="P630" s="17"/>
    </row>
    <row r="631" customFormat="false" ht="12.75" hidden="false" customHeight="false" outlineLevel="0" collapsed="false">
      <c r="C631" s="17"/>
      <c r="D631" s="17"/>
      <c r="E631" s="17"/>
      <c r="F631" s="17"/>
      <c r="H631" s="17"/>
      <c r="J631" s="17"/>
      <c r="L631" s="17"/>
      <c r="N631" s="17"/>
      <c r="P631" s="17"/>
    </row>
    <row r="632" customFormat="false" ht="12.75" hidden="false" customHeight="false" outlineLevel="0" collapsed="false">
      <c r="C632" s="17"/>
      <c r="D632" s="17"/>
      <c r="E632" s="17"/>
      <c r="F632" s="17"/>
      <c r="H632" s="17"/>
      <c r="J632" s="17"/>
      <c r="L632" s="17"/>
      <c r="N632" s="17"/>
      <c r="P632" s="17"/>
    </row>
    <row r="633" customFormat="false" ht="12.75" hidden="false" customHeight="false" outlineLevel="0" collapsed="false">
      <c r="C633" s="17"/>
      <c r="D633" s="17"/>
      <c r="E633" s="17"/>
      <c r="F633" s="17"/>
      <c r="H633" s="17"/>
      <c r="J633" s="17"/>
      <c r="L633" s="17"/>
      <c r="N633" s="17"/>
      <c r="P633" s="17"/>
    </row>
    <row r="634" customFormat="false" ht="12.75" hidden="false" customHeight="false" outlineLevel="0" collapsed="false">
      <c r="C634" s="17"/>
      <c r="D634" s="17"/>
      <c r="E634" s="17"/>
      <c r="F634" s="17"/>
      <c r="H634" s="17"/>
      <c r="J634" s="17"/>
      <c r="L634" s="17"/>
      <c r="N634" s="17"/>
      <c r="P634" s="17"/>
    </row>
    <row r="635" customFormat="false" ht="12.75" hidden="false" customHeight="false" outlineLevel="0" collapsed="false">
      <c r="C635" s="17"/>
      <c r="D635" s="17"/>
      <c r="E635" s="17"/>
      <c r="F635" s="17"/>
      <c r="H635" s="17"/>
      <c r="J635" s="17"/>
      <c r="L635" s="17"/>
      <c r="N635" s="17"/>
      <c r="P635" s="17"/>
    </row>
    <row r="636" customFormat="false" ht="12.75" hidden="false" customHeight="false" outlineLevel="0" collapsed="false">
      <c r="C636" s="17"/>
      <c r="D636" s="17"/>
      <c r="E636" s="17"/>
      <c r="F636" s="17"/>
      <c r="H636" s="17"/>
      <c r="J636" s="17"/>
      <c r="L636" s="17"/>
      <c r="N636" s="17"/>
      <c r="P636" s="17"/>
    </row>
    <row r="637" customFormat="false" ht="12.75" hidden="false" customHeight="false" outlineLevel="0" collapsed="false">
      <c r="C637" s="17"/>
      <c r="D637" s="17"/>
      <c r="E637" s="17"/>
      <c r="F637" s="17"/>
      <c r="H637" s="17"/>
      <c r="J637" s="17"/>
      <c r="L637" s="17"/>
      <c r="N637" s="17"/>
      <c r="P637" s="17"/>
    </row>
    <row r="638" customFormat="false" ht="12.75" hidden="false" customHeight="false" outlineLevel="0" collapsed="false">
      <c r="C638" s="17"/>
      <c r="D638" s="17"/>
      <c r="E638" s="17"/>
      <c r="F638" s="17"/>
      <c r="H638" s="17"/>
      <c r="J638" s="17"/>
      <c r="L638" s="17"/>
      <c r="N638" s="17"/>
      <c r="P638" s="17"/>
    </row>
    <row r="639" customFormat="false" ht="12.75" hidden="false" customHeight="false" outlineLevel="0" collapsed="false">
      <c r="C639" s="17"/>
      <c r="D639" s="17"/>
      <c r="E639" s="17"/>
      <c r="F639" s="17"/>
      <c r="H639" s="17"/>
      <c r="J639" s="17"/>
      <c r="L639" s="17"/>
      <c r="N639" s="17"/>
      <c r="P639" s="17"/>
    </row>
    <row r="640" customFormat="false" ht="12.75" hidden="false" customHeight="false" outlineLevel="0" collapsed="false">
      <c r="C640" s="17"/>
      <c r="D640" s="17"/>
      <c r="E640" s="17"/>
      <c r="F640" s="17"/>
      <c r="H640" s="17"/>
      <c r="J640" s="17"/>
      <c r="L640" s="17"/>
      <c r="N640" s="17"/>
      <c r="P640" s="17"/>
    </row>
    <row r="641" customFormat="false" ht="12.75" hidden="false" customHeight="false" outlineLevel="0" collapsed="false">
      <c r="C641" s="17"/>
      <c r="D641" s="17"/>
      <c r="E641" s="17"/>
      <c r="F641" s="17"/>
      <c r="H641" s="17"/>
      <c r="J641" s="17"/>
      <c r="L641" s="17"/>
      <c r="N641" s="17"/>
      <c r="P641" s="17"/>
    </row>
    <row r="642" customFormat="false" ht="12.75" hidden="false" customHeight="false" outlineLevel="0" collapsed="false">
      <c r="C642" s="17"/>
      <c r="D642" s="17"/>
      <c r="E642" s="17"/>
      <c r="F642" s="17"/>
      <c r="H642" s="17"/>
      <c r="J642" s="17"/>
      <c r="L642" s="17"/>
      <c r="N642" s="17"/>
      <c r="P642" s="17"/>
    </row>
    <row r="643" customFormat="false" ht="12.75" hidden="false" customHeight="false" outlineLevel="0" collapsed="false">
      <c r="C643" s="17"/>
      <c r="D643" s="17"/>
      <c r="E643" s="17"/>
      <c r="F643" s="17"/>
      <c r="H643" s="17"/>
      <c r="J643" s="17"/>
      <c r="L643" s="17"/>
      <c r="N643" s="17"/>
      <c r="P643" s="17"/>
    </row>
    <row r="644" customFormat="false" ht="12.75" hidden="false" customHeight="false" outlineLevel="0" collapsed="false">
      <c r="C644" s="17"/>
      <c r="D644" s="17"/>
      <c r="E644" s="17"/>
      <c r="F644" s="17"/>
      <c r="H644" s="17"/>
      <c r="J644" s="17"/>
      <c r="L644" s="17"/>
      <c r="N644" s="17"/>
      <c r="P644" s="17"/>
    </row>
    <row r="645" customFormat="false" ht="12.75" hidden="false" customHeight="false" outlineLevel="0" collapsed="false">
      <c r="C645" s="17"/>
      <c r="D645" s="17"/>
      <c r="E645" s="17"/>
      <c r="F645" s="17"/>
      <c r="H645" s="17"/>
      <c r="J645" s="17"/>
      <c r="L645" s="17"/>
      <c r="N645" s="17"/>
      <c r="P645" s="17"/>
    </row>
    <row r="646" customFormat="false" ht="12.75" hidden="false" customHeight="false" outlineLevel="0" collapsed="false">
      <c r="C646" s="17"/>
      <c r="D646" s="17"/>
      <c r="E646" s="17"/>
      <c r="F646" s="17"/>
      <c r="H646" s="17"/>
      <c r="J646" s="17"/>
      <c r="L646" s="17"/>
      <c r="N646" s="17"/>
      <c r="P646" s="17"/>
    </row>
    <row r="647" customFormat="false" ht="12.75" hidden="false" customHeight="false" outlineLevel="0" collapsed="false">
      <c r="C647" s="17"/>
      <c r="D647" s="17"/>
      <c r="E647" s="17"/>
      <c r="F647" s="17"/>
      <c r="H647" s="17"/>
      <c r="J647" s="17"/>
      <c r="L647" s="17"/>
      <c r="N647" s="17"/>
      <c r="P647" s="17"/>
    </row>
    <row r="648" customFormat="false" ht="12.75" hidden="false" customHeight="false" outlineLevel="0" collapsed="false">
      <c r="C648" s="17"/>
      <c r="D648" s="17"/>
      <c r="E648" s="17"/>
      <c r="F648" s="17"/>
      <c r="H648" s="17"/>
      <c r="J648" s="17"/>
      <c r="L648" s="17"/>
      <c r="N648" s="17"/>
      <c r="P648" s="17"/>
    </row>
    <row r="649" customFormat="false" ht="12.75" hidden="false" customHeight="false" outlineLevel="0" collapsed="false">
      <c r="C649" s="17"/>
      <c r="D649" s="17"/>
      <c r="E649" s="17"/>
      <c r="F649" s="17"/>
      <c r="H649" s="17"/>
      <c r="J649" s="17"/>
      <c r="L649" s="17"/>
      <c r="N649" s="17"/>
      <c r="P649" s="17"/>
    </row>
    <row r="650" customFormat="false" ht="12.75" hidden="false" customHeight="false" outlineLevel="0" collapsed="false">
      <c r="C650" s="17"/>
      <c r="D650" s="17"/>
      <c r="E650" s="17"/>
      <c r="F650" s="17"/>
      <c r="H650" s="17"/>
      <c r="J650" s="17"/>
      <c r="L650" s="17"/>
      <c r="N650" s="17"/>
      <c r="P650" s="17"/>
    </row>
    <row r="651" customFormat="false" ht="12.75" hidden="false" customHeight="false" outlineLevel="0" collapsed="false">
      <c r="C651" s="17"/>
      <c r="D651" s="17"/>
      <c r="E651" s="17"/>
      <c r="F651" s="17"/>
      <c r="H651" s="17"/>
      <c r="J651" s="17"/>
      <c r="L651" s="17"/>
      <c r="N651" s="17"/>
      <c r="P651" s="17"/>
    </row>
    <row r="652" customFormat="false" ht="12.75" hidden="false" customHeight="false" outlineLevel="0" collapsed="false">
      <c r="C652" s="17"/>
      <c r="D652" s="17"/>
      <c r="E652" s="17"/>
      <c r="F652" s="17"/>
      <c r="H652" s="17"/>
      <c r="J652" s="17"/>
      <c r="L652" s="17"/>
      <c r="N652" s="17"/>
      <c r="P652" s="17"/>
    </row>
    <row r="653" customFormat="false" ht="12.75" hidden="false" customHeight="false" outlineLevel="0" collapsed="false">
      <c r="C653" s="17"/>
      <c r="D653" s="17"/>
      <c r="E653" s="17"/>
      <c r="F653" s="17"/>
      <c r="H653" s="17"/>
      <c r="J653" s="17"/>
      <c r="L653" s="17"/>
      <c r="N653" s="17"/>
      <c r="P653" s="17"/>
    </row>
    <row r="654" customFormat="false" ht="12.75" hidden="false" customHeight="false" outlineLevel="0" collapsed="false">
      <c r="C654" s="17"/>
      <c r="D654" s="17"/>
      <c r="E654" s="17"/>
      <c r="F654" s="17"/>
      <c r="H654" s="17"/>
      <c r="J654" s="17"/>
      <c r="L654" s="17"/>
      <c r="N654" s="17"/>
      <c r="P654" s="17"/>
    </row>
    <row r="655" customFormat="false" ht="12.75" hidden="false" customHeight="false" outlineLevel="0" collapsed="false">
      <c r="C655" s="17"/>
      <c r="D655" s="17"/>
      <c r="E655" s="17"/>
      <c r="F655" s="17"/>
      <c r="H655" s="17"/>
      <c r="J655" s="17"/>
      <c r="L655" s="17"/>
      <c r="N655" s="17"/>
      <c r="P655" s="17"/>
    </row>
    <row r="656" customFormat="false" ht="12.75" hidden="false" customHeight="false" outlineLevel="0" collapsed="false">
      <c r="C656" s="17"/>
      <c r="D656" s="17"/>
      <c r="E656" s="17"/>
      <c r="F656" s="17"/>
      <c r="H656" s="17"/>
      <c r="J656" s="17"/>
      <c r="L656" s="17"/>
      <c r="N656" s="17"/>
      <c r="P656" s="17"/>
    </row>
    <row r="657" customFormat="false" ht="12.75" hidden="false" customHeight="false" outlineLevel="0" collapsed="false">
      <c r="C657" s="17"/>
      <c r="D657" s="17"/>
      <c r="E657" s="17"/>
      <c r="F657" s="17"/>
      <c r="H657" s="17"/>
      <c r="J657" s="17"/>
      <c r="L657" s="17"/>
      <c r="N657" s="17"/>
      <c r="P657" s="17"/>
    </row>
    <row r="658" customFormat="false" ht="12.75" hidden="false" customHeight="false" outlineLevel="0" collapsed="false">
      <c r="C658" s="17"/>
      <c r="D658" s="17"/>
      <c r="E658" s="17"/>
      <c r="F658" s="17"/>
      <c r="H658" s="17"/>
      <c r="J658" s="17"/>
      <c r="L658" s="17"/>
      <c r="N658" s="17"/>
      <c r="P658" s="17"/>
    </row>
    <row r="659" customFormat="false" ht="12.75" hidden="false" customHeight="false" outlineLevel="0" collapsed="false">
      <c r="C659" s="17"/>
      <c r="D659" s="17"/>
      <c r="E659" s="17"/>
      <c r="F659" s="17"/>
      <c r="H659" s="17"/>
      <c r="J659" s="17"/>
      <c r="L659" s="17"/>
      <c r="N659" s="17"/>
      <c r="P659" s="17"/>
    </row>
    <row r="660" customFormat="false" ht="12.75" hidden="false" customHeight="false" outlineLevel="0" collapsed="false">
      <c r="C660" s="17"/>
      <c r="D660" s="17"/>
      <c r="E660" s="17"/>
      <c r="F660" s="17"/>
      <c r="H660" s="17"/>
      <c r="J660" s="17"/>
      <c r="L660" s="17"/>
      <c r="N660" s="17"/>
      <c r="P660" s="17"/>
    </row>
    <row r="661" customFormat="false" ht="12.75" hidden="false" customHeight="false" outlineLevel="0" collapsed="false">
      <c r="C661" s="17"/>
      <c r="D661" s="17"/>
      <c r="E661" s="17"/>
      <c r="F661" s="17"/>
      <c r="H661" s="17"/>
      <c r="J661" s="17"/>
      <c r="L661" s="17"/>
      <c r="N661" s="17"/>
      <c r="P661" s="17"/>
    </row>
    <row r="662" customFormat="false" ht="12.75" hidden="false" customHeight="false" outlineLevel="0" collapsed="false">
      <c r="C662" s="17"/>
      <c r="D662" s="17"/>
      <c r="E662" s="17"/>
      <c r="F662" s="17"/>
      <c r="H662" s="17"/>
      <c r="J662" s="17"/>
      <c r="L662" s="17"/>
      <c r="N662" s="17"/>
      <c r="P662" s="17"/>
    </row>
    <row r="663" customFormat="false" ht="12.75" hidden="false" customHeight="false" outlineLevel="0" collapsed="false">
      <c r="C663" s="17"/>
      <c r="D663" s="17"/>
      <c r="E663" s="17"/>
      <c r="F663" s="17"/>
      <c r="H663" s="17"/>
      <c r="J663" s="17"/>
      <c r="L663" s="17"/>
      <c r="N663" s="17"/>
      <c r="P663" s="17"/>
    </row>
    <row r="664" customFormat="false" ht="12.75" hidden="false" customHeight="false" outlineLevel="0" collapsed="false">
      <c r="C664" s="17"/>
      <c r="D664" s="17"/>
      <c r="E664" s="17"/>
      <c r="F664" s="17"/>
      <c r="H664" s="17"/>
      <c r="J664" s="17"/>
      <c r="L664" s="17"/>
      <c r="N664" s="17"/>
      <c r="P664" s="17"/>
    </row>
    <row r="665" customFormat="false" ht="12.75" hidden="false" customHeight="false" outlineLevel="0" collapsed="false">
      <c r="C665" s="17"/>
      <c r="D665" s="17"/>
      <c r="E665" s="17"/>
      <c r="F665" s="17"/>
      <c r="H665" s="17"/>
      <c r="J665" s="17"/>
      <c r="L665" s="17"/>
      <c r="N665" s="17"/>
      <c r="P665" s="17"/>
    </row>
    <row r="666" customFormat="false" ht="12.75" hidden="false" customHeight="false" outlineLevel="0" collapsed="false">
      <c r="C666" s="17"/>
      <c r="D666" s="17"/>
      <c r="E666" s="17"/>
      <c r="F666" s="17"/>
      <c r="H666" s="17"/>
      <c r="J666" s="17"/>
      <c r="L666" s="17"/>
      <c r="N666" s="17"/>
      <c r="P666" s="17"/>
    </row>
    <row r="667" customFormat="false" ht="12.75" hidden="false" customHeight="false" outlineLevel="0" collapsed="false">
      <c r="C667" s="17"/>
      <c r="D667" s="17"/>
      <c r="E667" s="17"/>
      <c r="F667" s="17"/>
      <c r="H667" s="17"/>
      <c r="J667" s="17"/>
      <c r="L667" s="17"/>
      <c r="N667" s="17"/>
      <c r="P667" s="17"/>
    </row>
    <row r="668" customFormat="false" ht="12.75" hidden="false" customHeight="false" outlineLevel="0" collapsed="false">
      <c r="C668" s="17"/>
      <c r="D668" s="17"/>
      <c r="E668" s="17"/>
      <c r="F668" s="17"/>
      <c r="H668" s="17"/>
      <c r="J668" s="17"/>
      <c r="L668" s="17"/>
      <c r="N668" s="17"/>
      <c r="P668" s="17"/>
    </row>
    <row r="669" customFormat="false" ht="12.75" hidden="false" customHeight="false" outlineLevel="0" collapsed="false">
      <c r="C669" s="17"/>
      <c r="D669" s="17"/>
      <c r="E669" s="17"/>
      <c r="F669" s="17"/>
      <c r="H669" s="17"/>
      <c r="J669" s="17"/>
      <c r="L669" s="17"/>
      <c r="N669" s="17"/>
      <c r="P669" s="17"/>
    </row>
    <row r="670" customFormat="false" ht="12.75" hidden="false" customHeight="false" outlineLevel="0" collapsed="false">
      <c r="C670" s="17"/>
      <c r="D670" s="17"/>
      <c r="E670" s="17"/>
      <c r="F670" s="17"/>
      <c r="H670" s="17"/>
      <c r="J670" s="17"/>
      <c r="L670" s="17"/>
      <c r="N670" s="17"/>
      <c r="P670" s="17"/>
    </row>
    <row r="671" customFormat="false" ht="12.75" hidden="false" customHeight="false" outlineLevel="0" collapsed="false">
      <c r="C671" s="17"/>
      <c r="D671" s="17"/>
      <c r="E671" s="17"/>
      <c r="F671" s="17"/>
      <c r="H671" s="17"/>
      <c r="J671" s="17"/>
      <c r="L671" s="17"/>
      <c r="N671" s="17"/>
      <c r="P671" s="17"/>
    </row>
    <row r="672" customFormat="false" ht="12.75" hidden="false" customHeight="false" outlineLevel="0" collapsed="false">
      <c r="C672" s="17"/>
      <c r="D672" s="17"/>
      <c r="E672" s="17"/>
      <c r="F672" s="17"/>
      <c r="H672" s="17"/>
      <c r="J672" s="17"/>
      <c r="L672" s="17"/>
      <c r="N672" s="17"/>
      <c r="P672" s="17"/>
    </row>
    <row r="673" customFormat="false" ht="12.75" hidden="false" customHeight="false" outlineLevel="0" collapsed="false">
      <c r="C673" s="17"/>
      <c r="D673" s="17"/>
      <c r="E673" s="17"/>
      <c r="F673" s="17"/>
      <c r="H673" s="17"/>
      <c r="J673" s="17"/>
      <c r="L673" s="17"/>
      <c r="N673" s="17"/>
      <c r="P673" s="17"/>
    </row>
    <row r="674" customFormat="false" ht="12.75" hidden="false" customHeight="false" outlineLevel="0" collapsed="false">
      <c r="C674" s="17"/>
      <c r="D674" s="17"/>
      <c r="E674" s="17"/>
      <c r="F674" s="17"/>
      <c r="H674" s="17"/>
      <c r="J674" s="17"/>
      <c r="L674" s="17"/>
      <c r="N674" s="17"/>
      <c r="P674" s="17"/>
    </row>
    <row r="675" customFormat="false" ht="12.75" hidden="false" customHeight="false" outlineLevel="0" collapsed="false">
      <c r="C675" s="17"/>
      <c r="D675" s="17"/>
      <c r="E675" s="17"/>
      <c r="F675" s="17"/>
      <c r="H675" s="17"/>
      <c r="J675" s="17"/>
      <c r="L675" s="17"/>
      <c r="N675" s="17"/>
      <c r="P675" s="17"/>
    </row>
    <row r="676" customFormat="false" ht="12.75" hidden="false" customHeight="false" outlineLevel="0" collapsed="false">
      <c r="C676" s="17"/>
      <c r="D676" s="17"/>
      <c r="E676" s="17"/>
      <c r="F676" s="17"/>
      <c r="H676" s="17"/>
      <c r="J676" s="17"/>
      <c r="L676" s="17"/>
      <c r="N676" s="17"/>
      <c r="P676" s="17"/>
    </row>
    <row r="677" customFormat="false" ht="12.75" hidden="false" customHeight="false" outlineLevel="0" collapsed="false">
      <c r="C677" s="17"/>
      <c r="D677" s="17"/>
      <c r="E677" s="17"/>
      <c r="F677" s="17"/>
      <c r="H677" s="17"/>
      <c r="J677" s="17"/>
      <c r="L677" s="17"/>
      <c r="N677" s="17"/>
      <c r="P677" s="17"/>
    </row>
    <row r="678" customFormat="false" ht="12.75" hidden="false" customHeight="false" outlineLevel="0" collapsed="false">
      <c r="C678" s="17"/>
      <c r="D678" s="17"/>
      <c r="E678" s="17"/>
      <c r="F678" s="17"/>
      <c r="H678" s="17"/>
      <c r="J678" s="17"/>
      <c r="L678" s="17"/>
      <c r="N678" s="17"/>
      <c r="P678" s="17"/>
    </row>
    <row r="679" customFormat="false" ht="12.75" hidden="false" customHeight="false" outlineLevel="0" collapsed="false">
      <c r="C679" s="17"/>
      <c r="D679" s="17"/>
      <c r="E679" s="17"/>
      <c r="F679" s="17"/>
      <c r="H679" s="17"/>
      <c r="J679" s="17"/>
      <c r="L679" s="17"/>
      <c r="N679" s="17"/>
      <c r="P679" s="17"/>
    </row>
    <row r="680" customFormat="false" ht="12.75" hidden="false" customHeight="false" outlineLevel="0" collapsed="false">
      <c r="C680" s="17"/>
      <c r="D680" s="17"/>
      <c r="E680" s="17"/>
      <c r="F680" s="17"/>
      <c r="H680" s="17"/>
      <c r="J680" s="17"/>
      <c r="L680" s="17"/>
      <c r="N680" s="17"/>
      <c r="P680" s="17"/>
    </row>
    <row r="681" customFormat="false" ht="12.75" hidden="false" customHeight="false" outlineLevel="0" collapsed="false">
      <c r="C681" s="17"/>
      <c r="D681" s="17"/>
      <c r="E681" s="17"/>
      <c r="F681" s="17"/>
      <c r="H681" s="17"/>
      <c r="J681" s="17"/>
      <c r="L681" s="17"/>
      <c r="N681" s="17"/>
      <c r="P681" s="17"/>
    </row>
    <row r="682" customFormat="false" ht="12.75" hidden="false" customHeight="false" outlineLevel="0" collapsed="false">
      <c r="C682" s="17"/>
      <c r="D682" s="17"/>
      <c r="E682" s="17"/>
      <c r="F682" s="17"/>
      <c r="H682" s="17"/>
      <c r="J682" s="17"/>
      <c r="L682" s="17"/>
      <c r="N682" s="17"/>
      <c r="P682" s="17"/>
    </row>
    <row r="683" customFormat="false" ht="12.75" hidden="false" customHeight="false" outlineLevel="0" collapsed="false">
      <c r="C683" s="17"/>
      <c r="D683" s="17"/>
      <c r="E683" s="17"/>
      <c r="F683" s="17"/>
      <c r="H683" s="17"/>
      <c r="J683" s="17"/>
      <c r="L683" s="17"/>
      <c r="N683" s="17"/>
      <c r="P683" s="17"/>
    </row>
    <row r="684" customFormat="false" ht="12.75" hidden="false" customHeight="false" outlineLevel="0" collapsed="false">
      <c r="C684" s="17"/>
      <c r="D684" s="17"/>
      <c r="E684" s="17"/>
      <c r="F684" s="17"/>
      <c r="H684" s="17"/>
      <c r="J684" s="17"/>
      <c r="L684" s="17"/>
      <c r="N684" s="17"/>
      <c r="P684" s="17"/>
    </row>
    <row r="685" customFormat="false" ht="12.75" hidden="false" customHeight="false" outlineLevel="0" collapsed="false">
      <c r="C685" s="17"/>
      <c r="D685" s="17"/>
      <c r="E685" s="17"/>
      <c r="F685" s="17"/>
      <c r="H685" s="17"/>
      <c r="J685" s="17"/>
      <c r="L685" s="17"/>
      <c r="N685" s="17"/>
      <c r="P685" s="17"/>
    </row>
    <row r="686" customFormat="false" ht="12.75" hidden="false" customHeight="false" outlineLevel="0" collapsed="false">
      <c r="C686" s="17"/>
      <c r="D686" s="17"/>
      <c r="E686" s="17"/>
      <c r="F686" s="17"/>
      <c r="H686" s="17"/>
      <c r="J686" s="17"/>
      <c r="L686" s="17"/>
      <c r="N686" s="17"/>
      <c r="P686" s="17"/>
    </row>
    <row r="687" customFormat="false" ht="12.75" hidden="false" customHeight="false" outlineLevel="0" collapsed="false">
      <c r="C687" s="17"/>
      <c r="D687" s="17"/>
      <c r="E687" s="17"/>
      <c r="F687" s="17"/>
      <c r="H687" s="17"/>
      <c r="J687" s="17"/>
      <c r="L687" s="17"/>
      <c r="N687" s="17"/>
      <c r="P687" s="17"/>
    </row>
    <row r="688" customFormat="false" ht="12.75" hidden="false" customHeight="false" outlineLevel="0" collapsed="false">
      <c r="C688" s="17"/>
      <c r="D688" s="17"/>
      <c r="E688" s="17"/>
      <c r="F688" s="17"/>
      <c r="H688" s="17"/>
      <c r="J688" s="17"/>
      <c r="L688" s="17"/>
      <c r="N688" s="17"/>
      <c r="P688" s="17"/>
    </row>
    <row r="689" customFormat="false" ht="12.75" hidden="false" customHeight="false" outlineLevel="0" collapsed="false">
      <c r="C689" s="17"/>
      <c r="D689" s="17"/>
      <c r="E689" s="17"/>
      <c r="F689" s="17"/>
      <c r="H689" s="17"/>
      <c r="J689" s="17"/>
      <c r="L689" s="17"/>
      <c r="N689" s="17"/>
      <c r="P689" s="17"/>
    </row>
    <row r="690" customFormat="false" ht="12.75" hidden="false" customHeight="false" outlineLevel="0" collapsed="false">
      <c r="C690" s="17"/>
      <c r="D690" s="17"/>
      <c r="E690" s="17"/>
      <c r="F690" s="17"/>
      <c r="H690" s="17"/>
      <c r="J690" s="17"/>
      <c r="L690" s="17"/>
      <c r="N690" s="17"/>
      <c r="P690" s="17"/>
    </row>
    <row r="691" customFormat="false" ht="12.75" hidden="false" customHeight="false" outlineLevel="0" collapsed="false">
      <c r="C691" s="17"/>
      <c r="D691" s="17"/>
      <c r="E691" s="17"/>
      <c r="F691" s="17"/>
      <c r="H691" s="17"/>
      <c r="J691" s="17"/>
      <c r="L691" s="17"/>
      <c r="N691" s="17"/>
      <c r="P691" s="17"/>
    </row>
    <row r="692" customFormat="false" ht="12.75" hidden="false" customHeight="false" outlineLevel="0" collapsed="false">
      <c r="C692" s="17"/>
      <c r="D692" s="17"/>
      <c r="E692" s="17"/>
      <c r="F692" s="17"/>
      <c r="H692" s="17"/>
      <c r="J692" s="17"/>
      <c r="L692" s="17"/>
      <c r="N692" s="17"/>
      <c r="P692" s="17"/>
    </row>
    <row r="693" customFormat="false" ht="12.75" hidden="false" customHeight="false" outlineLevel="0" collapsed="false">
      <c r="C693" s="17"/>
      <c r="D693" s="17"/>
      <c r="E693" s="17"/>
      <c r="F693" s="17"/>
      <c r="H693" s="17"/>
      <c r="J693" s="17"/>
      <c r="L693" s="17"/>
      <c r="N693" s="17"/>
      <c r="P693" s="17"/>
    </row>
    <row r="694" customFormat="false" ht="12.75" hidden="false" customHeight="false" outlineLevel="0" collapsed="false">
      <c r="C694" s="17"/>
      <c r="D694" s="17"/>
      <c r="E694" s="17"/>
      <c r="F694" s="17"/>
      <c r="H694" s="17"/>
      <c r="J694" s="17"/>
      <c r="L694" s="17"/>
      <c r="N694" s="17"/>
      <c r="P694" s="17"/>
    </row>
    <row r="695" customFormat="false" ht="12.75" hidden="false" customHeight="false" outlineLevel="0" collapsed="false">
      <c r="C695" s="17"/>
      <c r="D695" s="17"/>
      <c r="E695" s="17"/>
      <c r="F695" s="17"/>
      <c r="H695" s="17"/>
      <c r="J695" s="17"/>
      <c r="L695" s="17"/>
      <c r="N695" s="17"/>
      <c r="P695" s="17"/>
    </row>
    <row r="696" customFormat="false" ht="12.75" hidden="false" customHeight="false" outlineLevel="0" collapsed="false">
      <c r="C696" s="17"/>
      <c r="D696" s="17"/>
      <c r="E696" s="17"/>
      <c r="F696" s="17"/>
      <c r="H696" s="17"/>
      <c r="J696" s="17"/>
      <c r="L696" s="17"/>
      <c r="N696" s="17"/>
      <c r="P696" s="17"/>
    </row>
    <row r="697" customFormat="false" ht="12.75" hidden="false" customHeight="false" outlineLevel="0" collapsed="false">
      <c r="C697" s="17"/>
      <c r="D697" s="17"/>
      <c r="E697" s="17"/>
      <c r="F697" s="17"/>
      <c r="H697" s="17"/>
      <c r="J697" s="17"/>
      <c r="L697" s="17"/>
      <c r="N697" s="17"/>
      <c r="P697" s="17"/>
    </row>
    <row r="698" customFormat="false" ht="12.75" hidden="false" customHeight="false" outlineLevel="0" collapsed="false">
      <c r="C698" s="17"/>
      <c r="D698" s="17"/>
      <c r="E698" s="17"/>
      <c r="F698" s="17"/>
      <c r="H698" s="17"/>
      <c r="J698" s="17"/>
      <c r="L698" s="17"/>
      <c r="N698" s="17"/>
      <c r="P698" s="17"/>
    </row>
    <row r="699" customFormat="false" ht="12.75" hidden="false" customHeight="false" outlineLevel="0" collapsed="false">
      <c r="C699" s="17"/>
      <c r="D699" s="17"/>
      <c r="E699" s="17"/>
      <c r="F699" s="17"/>
      <c r="H699" s="17"/>
      <c r="J699" s="17"/>
      <c r="L699" s="17"/>
      <c r="N699" s="17"/>
      <c r="P699" s="17"/>
    </row>
    <row r="700" customFormat="false" ht="12.75" hidden="false" customHeight="false" outlineLevel="0" collapsed="false">
      <c r="C700" s="17"/>
      <c r="D700" s="17"/>
      <c r="E700" s="17"/>
      <c r="F700" s="17"/>
      <c r="H700" s="17"/>
      <c r="J700" s="17"/>
      <c r="L700" s="17"/>
      <c r="N700" s="17"/>
      <c r="P700" s="17"/>
    </row>
    <row r="701" customFormat="false" ht="12.75" hidden="false" customHeight="false" outlineLevel="0" collapsed="false">
      <c r="C701" s="17"/>
      <c r="D701" s="17"/>
      <c r="E701" s="17"/>
      <c r="F701" s="17"/>
      <c r="H701" s="17"/>
      <c r="J701" s="17"/>
      <c r="L701" s="17"/>
      <c r="N701" s="17"/>
      <c r="P701" s="17"/>
    </row>
    <row r="702" customFormat="false" ht="12.75" hidden="false" customHeight="false" outlineLevel="0" collapsed="false">
      <c r="C702" s="17"/>
      <c r="D702" s="17"/>
      <c r="E702" s="17"/>
      <c r="F702" s="17"/>
      <c r="H702" s="17"/>
      <c r="J702" s="17"/>
      <c r="L702" s="17"/>
      <c r="N702" s="17"/>
      <c r="P702" s="17"/>
    </row>
    <row r="703" customFormat="false" ht="12.75" hidden="false" customHeight="false" outlineLevel="0" collapsed="false">
      <c r="C703" s="17"/>
      <c r="D703" s="17"/>
      <c r="E703" s="17"/>
      <c r="F703" s="17"/>
      <c r="H703" s="17"/>
      <c r="J703" s="17"/>
      <c r="L703" s="17"/>
      <c r="N703" s="17"/>
      <c r="P703" s="17"/>
    </row>
    <row r="704" customFormat="false" ht="12.75" hidden="false" customHeight="false" outlineLevel="0" collapsed="false">
      <c r="C704" s="17"/>
      <c r="D704" s="17"/>
      <c r="E704" s="17"/>
      <c r="F704" s="17"/>
      <c r="H704" s="17"/>
      <c r="J704" s="17"/>
      <c r="L704" s="17"/>
      <c r="N704" s="17"/>
      <c r="P704" s="17"/>
    </row>
    <row r="705" customFormat="false" ht="12.75" hidden="false" customHeight="false" outlineLevel="0" collapsed="false">
      <c r="C705" s="17"/>
      <c r="D705" s="17"/>
      <c r="E705" s="17"/>
      <c r="F705" s="17"/>
      <c r="H705" s="17"/>
      <c r="J705" s="17"/>
      <c r="L705" s="17"/>
      <c r="N705" s="17"/>
      <c r="P705" s="17"/>
    </row>
    <row r="706" customFormat="false" ht="12.75" hidden="false" customHeight="false" outlineLevel="0" collapsed="false">
      <c r="C706" s="17"/>
      <c r="D706" s="17"/>
      <c r="E706" s="17"/>
      <c r="F706" s="17"/>
      <c r="H706" s="17"/>
      <c r="J706" s="17"/>
      <c r="L706" s="17"/>
      <c r="N706" s="17"/>
      <c r="P706" s="17"/>
    </row>
    <row r="707" customFormat="false" ht="12.75" hidden="false" customHeight="false" outlineLevel="0" collapsed="false">
      <c r="C707" s="17"/>
      <c r="D707" s="17"/>
      <c r="E707" s="17"/>
      <c r="F707" s="17"/>
      <c r="H707" s="17"/>
      <c r="J707" s="17"/>
      <c r="L707" s="17"/>
      <c r="N707" s="17"/>
      <c r="P707" s="17"/>
    </row>
    <row r="708" customFormat="false" ht="12.75" hidden="false" customHeight="false" outlineLevel="0" collapsed="false">
      <c r="C708" s="17"/>
      <c r="D708" s="17"/>
      <c r="E708" s="17"/>
      <c r="F708" s="17"/>
      <c r="H708" s="17"/>
      <c r="J708" s="17"/>
      <c r="L708" s="17"/>
      <c r="N708" s="17"/>
      <c r="P708" s="17"/>
    </row>
    <row r="709" customFormat="false" ht="12.75" hidden="false" customHeight="false" outlineLevel="0" collapsed="false">
      <c r="C709" s="17"/>
      <c r="D709" s="17"/>
      <c r="E709" s="17"/>
      <c r="F709" s="17"/>
      <c r="H709" s="17"/>
      <c r="J709" s="17"/>
      <c r="L709" s="17"/>
      <c r="N709" s="17"/>
      <c r="P709" s="17"/>
    </row>
    <row r="710" customFormat="false" ht="12.75" hidden="false" customHeight="false" outlineLevel="0" collapsed="false">
      <c r="C710" s="17"/>
      <c r="D710" s="17"/>
      <c r="E710" s="17"/>
      <c r="F710" s="17"/>
      <c r="H710" s="17"/>
      <c r="J710" s="17"/>
      <c r="L710" s="17"/>
      <c r="N710" s="17"/>
      <c r="P710" s="17"/>
    </row>
    <row r="711" customFormat="false" ht="12.75" hidden="false" customHeight="false" outlineLevel="0" collapsed="false">
      <c r="C711" s="17"/>
      <c r="D711" s="17"/>
      <c r="E711" s="17"/>
      <c r="F711" s="17"/>
      <c r="H711" s="17"/>
      <c r="J711" s="17"/>
      <c r="L711" s="17"/>
      <c r="N711" s="17"/>
      <c r="P711" s="17"/>
    </row>
    <row r="712" customFormat="false" ht="12.75" hidden="false" customHeight="false" outlineLevel="0" collapsed="false">
      <c r="C712" s="17"/>
      <c r="D712" s="17"/>
      <c r="E712" s="17"/>
      <c r="F712" s="17"/>
      <c r="H712" s="17"/>
      <c r="J712" s="17"/>
      <c r="L712" s="17"/>
      <c r="N712" s="17"/>
      <c r="P712" s="17"/>
    </row>
    <row r="713" customFormat="false" ht="12.75" hidden="false" customHeight="false" outlineLevel="0" collapsed="false">
      <c r="C713" s="17"/>
      <c r="D713" s="17"/>
      <c r="E713" s="17"/>
      <c r="F713" s="17"/>
      <c r="H713" s="17"/>
      <c r="J713" s="17"/>
      <c r="L713" s="17"/>
      <c r="N713" s="17"/>
      <c r="P713" s="17"/>
    </row>
    <row r="714" customFormat="false" ht="12.75" hidden="false" customHeight="false" outlineLevel="0" collapsed="false">
      <c r="C714" s="17"/>
      <c r="D714" s="17"/>
      <c r="E714" s="17"/>
      <c r="F714" s="17"/>
      <c r="H714" s="17"/>
      <c r="J714" s="17"/>
      <c r="L714" s="17"/>
      <c r="N714" s="17"/>
      <c r="P714" s="17"/>
    </row>
    <row r="715" customFormat="false" ht="12.75" hidden="false" customHeight="false" outlineLevel="0" collapsed="false">
      <c r="C715" s="17"/>
      <c r="D715" s="17"/>
      <c r="E715" s="17"/>
      <c r="F715" s="17"/>
      <c r="H715" s="17"/>
      <c r="J715" s="17"/>
      <c r="L715" s="17"/>
      <c r="N715" s="17"/>
      <c r="P715" s="17"/>
    </row>
    <row r="716" customFormat="false" ht="12.75" hidden="false" customHeight="false" outlineLevel="0" collapsed="false">
      <c r="C716" s="17"/>
      <c r="D716" s="17"/>
      <c r="E716" s="17"/>
      <c r="F716" s="17"/>
      <c r="H716" s="17"/>
      <c r="J716" s="17"/>
      <c r="L716" s="17"/>
      <c r="N716" s="17"/>
      <c r="P716" s="17"/>
    </row>
    <row r="717" customFormat="false" ht="12.75" hidden="false" customHeight="false" outlineLevel="0" collapsed="false">
      <c r="C717" s="17"/>
      <c r="D717" s="17"/>
      <c r="E717" s="17"/>
      <c r="F717" s="17"/>
      <c r="H717" s="17"/>
      <c r="J717" s="17"/>
      <c r="L717" s="17"/>
      <c r="N717" s="17"/>
      <c r="P717" s="17"/>
    </row>
    <row r="718" customFormat="false" ht="12.75" hidden="false" customHeight="false" outlineLevel="0" collapsed="false">
      <c r="C718" s="17"/>
      <c r="D718" s="17"/>
      <c r="E718" s="17"/>
      <c r="F718" s="17"/>
      <c r="H718" s="17"/>
      <c r="J718" s="17"/>
      <c r="L718" s="17"/>
      <c r="N718" s="17"/>
      <c r="P718" s="17"/>
    </row>
    <row r="719" customFormat="false" ht="12.75" hidden="false" customHeight="false" outlineLevel="0" collapsed="false">
      <c r="C719" s="17"/>
      <c r="D719" s="17"/>
      <c r="E719" s="17"/>
      <c r="F719" s="17"/>
      <c r="H719" s="17"/>
      <c r="J719" s="17"/>
      <c r="L719" s="17"/>
      <c r="N719" s="17"/>
      <c r="P719" s="17"/>
    </row>
    <row r="720" customFormat="false" ht="12.75" hidden="false" customHeight="false" outlineLevel="0" collapsed="false">
      <c r="C720" s="17"/>
      <c r="D720" s="17"/>
      <c r="E720" s="17"/>
      <c r="F720" s="17"/>
      <c r="H720" s="17"/>
      <c r="J720" s="17"/>
      <c r="L720" s="17"/>
      <c r="N720" s="17"/>
      <c r="P720" s="17"/>
    </row>
    <row r="721" customFormat="false" ht="12.75" hidden="false" customHeight="false" outlineLevel="0" collapsed="false">
      <c r="C721" s="17"/>
      <c r="D721" s="17"/>
      <c r="E721" s="17"/>
      <c r="F721" s="17"/>
      <c r="H721" s="17"/>
      <c r="J721" s="17"/>
      <c r="L721" s="17"/>
      <c r="N721" s="17"/>
      <c r="P721" s="17"/>
    </row>
    <row r="722" customFormat="false" ht="12.75" hidden="false" customHeight="false" outlineLevel="0" collapsed="false">
      <c r="C722" s="17"/>
      <c r="D722" s="17"/>
      <c r="E722" s="17"/>
      <c r="F722" s="17"/>
      <c r="H722" s="17"/>
      <c r="J722" s="17"/>
      <c r="L722" s="17"/>
      <c r="N722" s="17"/>
      <c r="P722" s="17"/>
    </row>
    <row r="723" customFormat="false" ht="12.75" hidden="false" customHeight="false" outlineLevel="0" collapsed="false">
      <c r="C723" s="17"/>
      <c r="D723" s="17"/>
      <c r="E723" s="17"/>
      <c r="F723" s="17"/>
      <c r="H723" s="17"/>
      <c r="J723" s="17"/>
      <c r="L723" s="17"/>
      <c r="N723" s="17"/>
      <c r="P723" s="17"/>
    </row>
    <row r="724" customFormat="false" ht="12.75" hidden="false" customHeight="false" outlineLevel="0" collapsed="false">
      <c r="C724" s="17"/>
      <c r="D724" s="17"/>
      <c r="E724" s="17"/>
      <c r="F724" s="17"/>
      <c r="H724" s="17"/>
      <c r="J724" s="17"/>
      <c r="L724" s="17"/>
      <c r="N724" s="17"/>
      <c r="P724" s="17"/>
    </row>
    <row r="725" customFormat="false" ht="12.75" hidden="false" customHeight="false" outlineLevel="0" collapsed="false">
      <c r="C725" s="17"/>
      <c r="D725" s="17"/>
      <c r="E725" s="17"/>
      <c r="F725" s="17"/>
      <c r="H725" s="17"/>
      <c r="J725" s="17"/>
      <c r="L725" s="17"/>
      <c r="N725" s="17"/>
      <c r="P725" s="17"/>
    </row>
    <row r="726" customFormat="false" ht="12.75" hidden="false" customHeight="false" outlineLevel="0" collapsed="false">
      <c r="C726" s="17"/>
      <c r="D726" s="17"/>
      <c r="E726" s="17"/>
      <c r="F726" s="17"/>
      <c r="H726" s="17"/>
      <c r="J726" s="17"/>
      <c r="L726" s="17"/>
      <c r="N726" s="17"/>
      <c r="P726" s="17"/>
    </row>
    <row r="727" customFormat="false" ht="12.75" hidden="false" customHeight="false" outlineLevel="0" collapsed="false">
      <c r="C727" s="17"/>
      <c r="D727" s="17"/>
      <c r="E727" s="17"/>
      <c r="F727" s="17"/>
      <c r="H727" s="17"/>
      <c r="J727" s="17"/>
      <c r="L727" s="17"/>
      <c r="N727" s="17"/>
      <c r="P727" s="17"/>
    </row>
    <row r="728" customFormat="false" ht="12.75" hidden="false" customHeight="false" outlineLevel="0" collapsed="false">
      <c r="C728" s="17"/>
      <c r="D728" s="17"/>
      <c r="E728" s="17"/>
      <c r="F728" s="17"/>
      <c r="H728" s="17"/>
      <c r="J728" s="17"/>
      <c r="L728" s="17"/>
      <c r="N728" s="17"/>
      <c r="P728" s="17"/>
    </row>
    <row r="729" customFormat="false" ht="12.75" hidden="false" customHeight="false" outlineLevel="0" collapsed="false">
      <c r="C729" s="17"/>
      <c r="D729" s="17"/>
      <c r="E729" s="17"/>
      <c r="F729" s="17"/>
      <c r="H729" s="17"/>
      <c r="J729" s="17"/>
      <c r="L729" s="17"/>
      <c r="N729" s="17"/>
      <c r="P729" s="17"/>
    </row>
    <row r="730" customFormat="false" ht="12.75" hidden="false" customHeight="false" outlineLevel="0" collapsed="false">
      <c r="C730" s="17"/>
      <c r="D730" s="17"/>
      <c r="E730" s="17"/>
      <c r="F730" s="17"/>
      <c r="H730" s="17"/>
      <c r="J730" s="17"/>
      <c r="L730" s="17"/>
      <c r="N730" s="17"/>
      <c r="P730" s="17"/>
    </row>
    <row r="731" customFormat="false" ht="12.75" hidden="false" customHeight="false" outlineLevel="0" collapsed="false">
      <c r="C731" s="17"/>
      <c r="D731" s="17"/>
      <c r="E731" s="17"/>
      <c r="F731" s="17"/>
      <c r="H731" s="17"/>
      <c r="J731" s="17"/>
      <c r="L731" s="17"/>
      <c r="N731" s="17"/>
      <c r="P731" s="17"/>
    </row>
    <row r="732" customFormat="false" ht="12.75" hidden="false" customHeight="false" outlineLevel="0" collapsed="false">
      <c r="C732" s="17"/>
      <c r="D732" s="17"/>
      <c r="E732" s="17"/>
      <c r="F732" s="17"/>
      <c r="H732" s="17"/>
      <c r="J732" s="17"/>
      <c r="L732" s="17"/>
      <c r="N732" s="17"/>
      <c r="P732" s="17"/>
    </row>
    <row r="733" customFormat="false" ht="12.75" hidden="false" customHeight="false" outlineLevel="0" collapsed="false">
      <c r="C733" s="17"/>
      <c r="D733" s="17"/>
      <c r="E733" s="17"/>
      <c r="F733" s="17"/>
      <c r="H733" s="17"/>
      <c r="J733" s="17"/>
      <c r="L733" s="17"/>
      <c r="N733" s="17"/>
      <c r="P733" s="17"/>
    </row>
    <row r="734" customFormat="false" ht="12.75" hidden="false" customHeight="false" outlineLevel="0" collapsed="false">
      <c r="C734" s="17"/>
      <c r="D734" s="17"/>
      <c r="E734" s="17"/>
      <c r="F734" s="17"/>
      <c r="H734" s="17"/>
      <c r="J734" s="17"/>
      <c r="L734" s="17"/>
      <c r="N734" s="17"/>
      <c r="P734" s="17"/>
    </row>
    <row r="735" customFormat="false" ht="12.75" hidden="false" customHeight="false" outlineLevel="0" collapsed="false">
      <c r="C735" s="17"/>
      <c r="D735" s="17"/>
      <c r="E735" s="17"/>
      <c r="F735" s="17"/>
      <c r="H735" s="17"/>
      <c r="J735" s="17"/>
      <c r="L735" s="17"/>
      <c r="N735" s="17"/>
      <c r="P735" s="17"/>
    </row>
    <row r="736" customFormat="false" ht="12.75" hidden="false" customHeight="false" outlineLevel="0" collapsed="false">
      <c r="C736" s="17"/>
      <c r="D736" s="17"/>
      <c r="E736" s="17"/>
      <c r="F736" s="17"/>
      <c r="H736" s="17"/>
      <c r="J736" s="17"/>
      <c r="L736" s="17"/>
      <c r="N736" s="17"/>
      <c r="P736" s="17"/>
    </row>
    <row r="737" customFormat="false" ht="12.75" hidden="false" customHeight="false" outlineLevel="0" collapsed="false">
      <c r="C737" s="17"/>
      <c r="D737" s="17"/>
      <c r="E737" s="17"/>
      <c r="F737" s="17"/>
      <c r="H737" s="17"/>
      <c r="J737" s="17"/>
      <c r="L737" s="17"/>
      <c r="N737" s="17"/>
      <c r="P737" s="17"/>
    </row>
    <row r="738" customFormat="false" ht="12.75" hidden="false" customHeight="false" outlineLevel="0" collapsed="false">
      <c r="C738" s="17"/>
      <c r="D738" s="17"/>
      <c r="E738" s="17"/>
      <c r="F738" s="17"/>
      <c r="H738" s="17"/>
      <c r="J738" s="17"/>
      <c r="L738" s="17"/>
      <c r="N738" s="17"/>
      <c r="P738" s="17"/>
    </row>
    <row r="739" customFormat="false" ht="12.75" hidden="false" customHeight="false" outlineLevel="0" collapsed="false">
      <c r="C739" s="17"/>
      <c r="D739" s="17"/>
      <c r="E739" s="17"/>
      <c r="F739" s="17"/>
      <c r="H739" s="17"/>
      <c r="J739" s="17"/>
      <c r="L739" s="17"/>
      <c r="N739" s="17"/>
      <c r="P739" s="17"/>
    </row>
    <row r="740" customFormat="false" ht="12.75" hidden="false" customHeight="false" outlineLevel="0" collapsed="false">
      <c r="C740" s="17"/>
      <c r="D740" s="17"/>
      <c r="E740" s="17"/>
      <c r="F740" s="17"/>
      <c r="H740" s="17"/>
      <c r="J740" s="17"/>
      <c r="L740" s="17"/>
      <c r="N740" s="17"/>
      <c r="P740" s="17"/>
    </row>
    <row r="741" customFormat="false" ht="12.75" hidden="false" customHeight="false" outlineLevel="0" collapsed="false">
      <c r="C741" s="17"/>
      <c r="D741" s="17"/>
      <c r="E741" s="17"/>
      <c r="F741" s="17"/>
      <c r="H741" s="17"/>
      <c r="J741" s="17"/>
      <c r="L741" s="17"/>
      <c r="N741" s="17"/>
      <c r="P741" s="17"/>
    </row>
    <row r="742" customFormat="false" ht="12.75" hidden="false" customHeight="false" outlineLevel="0" collapsed="false">
      <c r="C742" s="17"/>
      <c r="D742" s="17"/>
      <c r="E742" s="17"/>
      <c r="F742" s="17"/>
      <c r="H742" s="17"/>
      <c r="J742" s="17"/>
      <c r="L742" s="17"/>
      <c r="N742" s="17"/>
      <c r="P742" s="17"/>
    </row>
    <row r="743" customFormat="false" ht="12.75" hidden="false" customHeight="false" outlineLevel="0" collapsed="false">
      <c r="C743" s="17"/>
      <c r="D743" s="17"/>
      <c r="E743" s="17"/>
      <c r="F743" s="17"/>
      <c r="H743" s="17"/>
      <c r="J743" s="17"/>
      <c r="L743" s="17"/>
      <c r="N743" s="17"/>
      <c r="P743" s="17"/>
    </row>
    <row r="744" customFormat="false" ht="12.75" hidden="false" customHeight="false" outlineLevel="0" collapsed="false">
      <c r="C744" s="17"/>
      <c r="D744" s="17"/>
      <c r="E744" s="17"/>
      <c r="F744" s="17"/>
      <c r="H744" s="17"/>
      <c r="J744" s="17"/>
      <c r="L744" s="17"/>
      <c r="N744" s="17"/>
      <c r="P744" s="17"/>
    </row>
    <row r="745" customFormat="false" ht="12.75" hidden="false" customHeight="false" outlineLevel="0" collapsed="false">
      <c r="C745" s="17"/>
      <c r="D745" s="17"/>
      <c r="E745" s="17"/>
      <c r="F745" s="17"/>
      <c r="H745" s="17"/>
      <c r="J745" s="17"/>
      <c r="L745" s="17"/>
      <c r="N745" s="17"/>
      <c r="P745" s="17"/>
    </row>
    <row r="746" customFormat="false" ht="12.75" hidden="false" customHeight="false" outlineLevel="0" collapsed="false">
      <c r="C746" s="17"/>
      <c r="D746" s="17"/>
      <c r="E746" s="17"/>
      <c r="F746" s="17"/>
      <c r="H746" s="17"/>
      <c r="J746" s="17"/>
      <c r="L746" s="17"/>
      <c r="N746" s="17"/>
      <c r="P746" s="17"/>
    </row>
    <row r="747" customFormat="false" ht="12.75" hidden="false" customHeight="false" outlineLevel="0" collapsed="false">
      <c r="C747" s="17"/>
      <c r="D747" s="17"/>
      <c r="E747" s="17"/>
      <c r="F747" s="17"/>
      <c r="H747" s="17"/>
      <c r="J747" s="17"/>
      <c r="L747" s="17"/>
      <c r="N747" s="17"/>
      <c r="P747" s="17"/>
    </row>
    <row r="748" customFormat="false" ht="12.75" hidden="false" customHeight="false" outlineLevel="0" collapsed="false">
      <c r="C748" s="17"/>
      <c r="D748" s="17"/>
      <c r="E748" s="17"/>
      <c r="F748" s="17"/>
      <c r="H748" s="17"/>
      <c r="J748" s="17"/>
      <c r="L748" s="17"/>
      <c r="N748" s="17"/>
      <c r="P748" s="17"/>
    </row>
    <row r="749" customFormat="false" ht="12.75" hidden="false" customHeight="false" outlineLevel="0" collapsed="false">
      <c r="C749" s="17"/>
      <c r="D749" s="17"/>
      <c r="E749" s="17"/>
      <c r="F749" s="17"/>
      <c r="H749" s="17"/>
      <c r="J749" s="17"/>
      <c r="L749" s="17"/>
      <c r="N749" s="17"/>
      <c r="P749" s="17"/>
    </row>
    <row r="750" customFormat="false" ht="12.75" hidden="false" customHeight="false" outlineLevel="0" collapsed="false">
      <c r="C750" s="17"/>
      <c r="D750" s="17"/>
      <c r="E750" s="17"/>
      <c r="F750" s="17"/>
      <c r="H750" s="17"/>
      <c r="J750" s="17"/>
      <c r="L750" s="17"/>
      <c r="N750" s="17"/>
      <c r="P750" s="17"/>
    </row>
    <row r="751" customFormat="false" ht="12.75" hidden="false" customHeight="false" outlineLevel="0" collapsed="false">
      <c r="C751" s="17"/>
      <c r="D751" s="17"/>
      <c r="E751" s="17"/>
      <c r="F751" s="17"/>
      <c r="H751" s="17"/>
      <c r="J751" s="17"/>
      <c r="L751" s="17"/>
      <c r="N751" s="17"/>
      <c r="P751" s="17"/>
    </row>
    <row r="752" customFormat="false" ht="12.75" hidden="false" customHeight="false" outlineLevel="0" collapsed="false">
      <c r="C752" s="17"/>
      <c r="D752" s="17"/>
      <c r="E752" s="17"/>
      <c r="F752" s="17"/>
      <c r="H752" s="17"/>
      <c r="J752" s="17"/>
      <c r="L752" s="17"/>
      <c r="N752" s="17"/>
      <c r="P752" s="17"/>
    </row>
    <row r="753" customFormat="false" ht="12.75" hidden="false" customHeight="false" outlineLevel="0" collapsed="false">
      <c r="C753" s="17"/>
      <c r="D753" s="17"/>
      <c r="E753" s="17"/>
      <c r="F753" s="17"/>
      <c r="H753" s="17"/>
      <c r="J753" s="17"/>
      <c r="L753" s="17"/>
      <c r="N753" s="17"/>
      <c r="P753" s="17"/>
    </row>
    <row r="754" customFormat="false" ht="12.75" hidden="false" customHeight="false" outlineLevel="0" collapsed="false">
      <c r="C754" s="17"/>
      <c r="D754" s="17"/>
      <c r="E754" s="17"/>
      <c r="F754" s="17"/>
      <c r="H754" s="17"/>
      <c r="J754" s="17"/>
      <c r="L754" s="17"/>
      <c r="N754" s="17"/>
      <c r="P754" s="17"/>
    </row>
    <row r="755" customFormat="false" ht="12.75" hidden="false" customHeight="false" outlineLevel="0" collapsed="false">
      <c r="C755" s="17"/>
      <c r="D755" s="17"/>
      <c r="E755" s="17"/>
      <c r="F755" s="17"/>
      <c r="H755" s="17"/>
      <c r="J755" s="17"/>
      <c r="L755" s="17"/>
      <c r="N755" s="17"/>
      <c r="P755" s="17"/>
    </row>
    <row r="756" customFormat="false" ht="12.75" hidden="false" customHeight="false" outlineLevel="0" collapsed="false">
      <c r="C756" s="17"/>
      <c r="D756" s="17"/>
      <c r="E756" s="17"/>
      <c r="F756" s="17"/>
      <c r="H756" s="17"/>
      <c r="J756" s="17"/>
      <c r="L756" s="17"/>
      <c r="N756" s="17"/>
      <c r="P756" s="17"/>
    </row>
    <row r="757" customFormat="false" ht="12.75" hidden="false" customHeight="false" outlineLevel="0" collapsed="false">
      <c r="C757" s="17"/>
      <c r="D757" s="17"/>
      <c r="E757" s="17"/>
      <c r="F757" s="17"/>
      <c r="H757" s="17"/>
      <c r="J757" s="17"/>
      <c r="L757" s="17"/>
      <c r="N757" s="17"/>
      <c r="P757" s="17"/>
    </row>
    <row r="758" customFormat="false" ht="12.75" hidden="false" customHeight="false" outlineLevel="0" collapsed="false">
      <c r="C758" s="17"/>
      <c r="D758" s="17"/>
      <c r="E758" s="17"/>
      <c r="F758" s="17"/>
      <c r="H758" s="17"/>
      <c r="J758" s="17"/>
      <c r="L758" s="17"/>
      <c r="N758" s="17"/>
      <c r="P758" s="17"/>
    </row>
    <row r="759" customFormat="false" ht="12.75" hidden="false" customHeight="false" outlineLevel="0" collapsed="false">
      <c r="C759" s="17"/>
      <c r="D759" s="17"/>
      <c r="E759" s="17"/>
      <c r="F759" s="17"/>
      <c r="H759" s="17"/>
      <c r="J759" s="17"/>
      <c r="L759" s="17"/>
      <c r="N759" s="17"/>
      <c r="P759" s="17"/>
    </row>
    <row r="760" customFormat="false" ht="12.75" hidden="false" customHeight="false" outlineLevel="0" collapsed="false">
      <c r="C760" s="17"/>
      <c r="D760" s="17"/>
      <c r="E760" s="17"/>
      <c r="F760" s="17"/>
      <c r="H760" s="17"/>
      <c r="J760" s="17"/>
      <c r="L760" s="17"/>
      <c r="N760" s="17"/>
      <c r="P760" s="17"/>
    </row>
    <row r="761" customFormat="false" ht="12.75" hidden="false" customHeight="false" outlineLevel="0" collapsed="false">
      <c r="C761" s="17"/>
      <c r="D761" s="17"/>
      <c r="E761" s="17"/>
      <c r="F761" s="17"/>
      <c r="H761" s="17"/>
      <c r="J761" s="17"/>
      <c r="L761" s="17"/>
      <c r="N761" s="17"/>
      <c r="P761" s="17"/>
    </row>
    <row r="762" customFormat="false" ht="12.75" hidden="false" customHeight="false" outlineLevel="0" collapsed="false">
      <c r="C762" s="17"/>
      <c r="D762" s="17"/>
      <c r="E762" s="17"/>
      <c r="F762" s="17"/>
      <c r="H762" s="17"/>
      <c r="J762" s="17"/>
      <c r="L762" s="17"/>
      <c r="N762" s="17"/>
      <c r="P762" s="17"/>
    </row>
    <row r="763" customFormat="false" ht="12.75" hidden="false" customHeight="false" outlineLevel="0" collapsed="false">
      <c r="C763" s="17"/>
      <c r="D763" s="17"/>
      <c r="E763" s="17"/>
      <c r="F763" s="17"/>
      <c r="H763" s="17"/>
      <c r="J763" s="17"/>
      <c r="L763" s="17"/>
      <c r="N763" s="17"/>
      <c r="P763" s="17"/>
    </row>
    <row r="764" customFormat="false" ht="12.75" hidden="false" customHeight="false" outlineLevel="0" collapsed="false">
      <c r="C764" s="17"/>
      <c r="D764" s="17"/>
      <c r="E764" s="17"/>
      <c r="F764" s="17"/>
      <c r="H764" s="17"/>
      <c r="J764" s="17"/>
      <c r="L764" s="17"/>
      <c r="N764" s="17"/>
      <c r="P764" s="17"/>
    </row>
    <row r="765" customFormat="false" ht="12.75" hidden="false" customHeight="false" outlineLevel="0" collapsed="false">
      <c r="C765" s="17"/>
      <c r="D765" s="17"/>
      <c r="E765" s="17"/>
      <c r="F765" s="17"/>
      <c r="H765" s="17"/>
      <c r="J765" s="17"/>
      <c r="L765" s="17"/>
      <c r="N765" s="17"/>
      <c r="P765" s="17"/>
    </row>
    <row r="766" customFormat="false" ht="12.75" hidden="false" customHeight="false" outlineLevel="0" collapsed="false">
      <c r="C766" s="17"/>
      <c r="D766" s="17"/>
      <c r="E766" s="17"/>
      <c r="F766" s="17"/>
      <c r="H766" s="17"/>
      <c r="J766" s="17"/>
      <c r="L766" s="17"/>
      <c r="N766" s="17"/>
      <c r="P766" s="17"/>
    </row>
    <row r="767" customFormat="false" ht="12.75" hidden="false" customHeight="false" outlineLevel="0" collapsed="false">
      <c r="C767" s="17"/>
      <c r="D767" s="17"/>
      <c r="E767" s="17"/>
      <c r="F767" s="17"/>
      <c r="H767" s="17"/>
      <c r="J767" s="17"/>
      <c r="L767" s="17"/>
      <c r="N767" s="17"/>
      <c r="P767" s="17"/>
    </row>
    <row r="768" customFormat="false" ht="12.75" hidden="false" customHeight="false" outlineLevel="0" collapsed="false">
      <c r="C768" s="17"/>
      <c r="D768" s="17"/>
      <c r="E768" s="17"/>
      <c r="F768" s="17"/>
      <c r="H768" s="17"/>
      <c r="J768" s="17"/>
      <c r="L768" s="17"/>
      <c r="N768" s="17"/>
      <c r="P768" s="17"/>
    </row>
    <row r="769" customFormat="false" ht="12.75" hidden="false" customHeight="false" outlineLevel="0" collapsed="false">
      <c r="C769" s="17"/>
      <c r="D769" s="17"/>
      <c r="E769" s="17"/>
      <c r="F769" s="17"/>
      <c r="H769" s="17"/>
      <c r="J769" s="17"/>
      <c r="L769" s="17"/>
      <c r="N769" s="17"/>
      <c r="P769" s="17"/>
    </row>
    <row r="770" customFormat="false" ht="12.75" hidden="false" customHeight="false" outlineLevel="0" collapsed="false">
      <c r="C770" s="17"/>
      <c r="D770" s="17"/>
      <c r="E770" s="17"/>
      <c r="F770" s="17"/>
      <c r="H770" s="17"/>
      <c r="J770" s="17"/>
      <c r="L770" s="17"/>
      <c r="N770" s="17"/>
      <c r="P770" s="17"/>
    </row>
    <row r="771" customFormat="false" ht="12.75" hidden="false" customHeight="false" outlineLevel="0" collapsed="false">
      <c r="C771" s="17"/>
      <c r="D771" s="17"/>
      <c r="E771" s="17"/>
      <c r="F771" s="17"/>
      <c r="H771" s="17"/>
      <c r="J771" s="17"/>
      <c r="L771" s="17"/>
      <c r="N771" s="17"/>
      <c r="P771" s="17"/>
    </row>
    <row r="772" customFormat="false" ht="12.75" hidden="false" customHeight="false" outlineLevel="0" collapsed="false">
      <c r="C772" s="17"/>
      <c r="D772" s="17"/>
      <c r="E772" s="17"/>
      <c r="F772" s="17"/>
      <c r="H772" s="17"/>
      <c r="J772" s="17"/>
      <c r="L772" s="17"/>
      <c r="N772" s="17"/>
      <c r="P772" s="17"/>
    </row>
    <row r="773" customFormat="false" ht="12.75" hidden="false" customHeight="false" outlineLevel="0" collapsed="false">
      <c r="C773" s="17"/>
      <c r="D773" s="17"/>
      <c r="E773" s="17"/>
      <c r="F773" s="17"/>
      <c r="H773" s="17"/>
      <c r="J773" s="17"/>
      <c r="L773" s="17"/>
      <c r="N773" s="17"/>
      <c r="P773" s="17"/>
    </row>
    <row r="774" customFormat="false" ht="12.75" hidden="false" customHeight="false" outlineLevel="0" collapsed="false">
      <c r="C774" s="17"/>
      <c r="D774" s="17"/>
      <c r="E774" s="17"/>
      <c r="F774" s="17"/>
      <c r="H774" s="17"/>
      <c r="J774" s="17"/>
      <c r="L774" s="17"/>
      <c r="N774" s="17"/>
      <c r="P774" s="17"/>
    </row>
    <row r="775" customFormat="false" ht="12.75" hidden="false" customHeight="false" outlineLevel="0" collapsed="false">
      <c r="C775" s="17"/>
      <c r="D775" s="17"/>
      <c r="E775" s="17"/>
      <c r="F775" s="17"/>
      <c r="H775" s="17"/>
      <c r="J775" s="17"/>
      <c r="L775" s="17"/>
      <c r="N775" s="17"/>
      <c r="P775" s="17"/>
    </row>
    <row r="776" customFormat="false" ht="12.75" hidden="false" customHeight="false" outlineLevel="0" collapsed="false">
      <c r="C776" s="17"/>
      <c r="D776" s="17"/>
      <c r="E776" s="17"/>
      <c r="F776" s="17"/>
      <c r="H776" s="17"/>
      <c r="J776" s="17"/>
      <c r="L776" s="17"/>
      <c r="N776" s="17"/>
      <c r="P776" s="17"/>
    </row>
    <row r="777" customFormat="false" ht="12.75" hidden="false" customHeight="false" outlineLevel="0" collapsed="false">
      <c r="C777" s="17"/>
      <c r="D777" s="17"/>
      <c r="E777" s="17"/>
      <c r="F777" s="17"/>
      <c r="H777" s="17"/>
      <c r="J777" s="17"/>
      <c r="L777" s="17"/>
      <c r="N777" s="17"/>
      <c r="P777" s="17"/>
    </row>
    <row r="778" customFormat="false" ht="12.75" hidden="false" customHeight="false" outlineLevel="0" collapsed="false">
      <c r="C778" s="17"/>
      <c r="D778" s="17"/>
      <c r="E778" s="17"/>
      <c r="F778" s="17"/>
      <c r="H778" s="17"/>
      <c r="J778" s="17"/>
      <c r="L778" s="17"/>
      <c r="N778" s="17"/>
      <c r="P778" s="17"/>
    </row>
    <row r="779" customFormat="false" ht="12.75" hidden="false" customHeight="false" outlineLevel="0" collapsed="false">
      <c r="C779" s="17"/>
      <c r="D779" s="17"/>
      <c r="E779" s="17"/>
      <c r="F779" s="17"/>
      <c r="H779" s="17"/>
      <c r="J779" s="17"/>
      <c r="L779" s="17"/>
      <c r="N779" s="17"/>
      <c r="P779" s="17"/>
    </row>
    <row r="780" customFormat="false" ht="12.75" hidden="false" customHeight="false" outlineLevel="0" collapsed="false">
      <c r="C780" s="17"/>
      <c r="D780" s="17"/>
      <c r="E780" s="17"/>
      <c r="F780" s="17"/>
      <c r="H780" s="17"/>
      <c r="J780" s="17"/>
      <c r="L780" s="17"/>
      <c r="N780" s="17"/>
      <c r="P780" s="17"/>
    </row>
    <row r="781" customFormat="false" ht="12.75" hidden="false" customHeight="false" outlineLevel="0" collapsed="false">
      <c r="C781" s="17"/>
      <c r="D781" s="17"/>
      <c r="E781" s="17"/>
      <c r="F781" s="17"/>
      <c r="H781" s="17"/>
      <c r="J781" s="17"/>
      <c r="L781" s="17"/>
      <c r="N781" s="17"/>
      <c r="P781" s="17"/>
    </row>
    <row r="782" customFormat="false" ht="12.75" hidden="false" customHeight="false" outlineLevel="0" collapsed="false">
      <c r="C782" s="17"/>
      <c r="D782" s="17"/>
      <c r="E782" s="17"/>
      <c r="F782" s="17"/>
      <c r="H782" s="17"/>
      <c r="J782" s="17"/>
      <c r="L782" s="17"/>
      <c r="N782" s="17"/>
      <c r="P782" s="17"/>
    </row>
    <row r="783" customFormat="false" ht="12.75" hidden="false" customHeight="false" outlineLevel="0" collapsed="false">
      <c r="C783" s="17"/>
      <c r="D783" s="17"/>
      <c r="E783" s="17"/>
      <c r="F783" s="17"/>
      <c r="H783" s="17"/>
      <c r="J783" s="17"/>
      <c r="L783" s="17"/>
      <c r="N783" s="17"/>
      <c r="P783" s="17"/>
    </row>
    <row r="784" customFormat="false" ht="12.75" hidden="false" customHeight="false" outlineLevel="0" collapsed="false">
      <c r="C784" s="17"/>
      <c r="D784" s="17"/>
      <c r="E784" s="17"/>
      <c r="F784" s="17"/>
      <c r="H784" s="17"/>
      <c r="J784" s="17"/>
      <c r="L784" s="17"/>
      <c r="N784" s="17"/>
      <c r="P784" s="17"/>
    </row>
    <row r="785" customFormat="false" ht="12.75" hidden="false" customHeight="false" outlineLevel="0" collapsed="false">
      <c r="C785" s="17"/>
      <c r="D785" s="17"/>
      <c r="E785" s="17"/>
      <c r="F785" s="17"/>
      <c r="H785" s="17"/>
      <c r="J785" s="17"/>
      <c r="L785" s="17"/>
      <c r="N785" s="17"/>
      <c r="P785" s="17"/>
    </row>
    <row r="786" customFormat="false" ht="12.75" hidden="false" customHeight="false" outlineLevel="0" collapsed="false">
      <c r="C786" s="17"/>
      <c r="D786" s="17"/>
      <c r="E786" s="17"/>
      <c r="F786" s="17"/>
      <c r="H786" s="17"/>
      <c r="J786" s="17"/>
      <c r="L786" s="17"/>
      <c r="N786" s="17"/>
      <c r="P786" s="17"/>
    </row>
    <row r="787" customFormat="false" ht="12.75" hidden="false" customHeight="false" outlineLevel="0" collapsed="false">
      <c r="C787" s="17"/>
      <c r="D787" s="17"/>
      <c r="E787" s="17"/>
      <c r="F787" s="17"/>
      <c r="H787" s="17"/>
      <c r="J787" s="17"/>
      <c r="L787" s="17"/>
      <c r="N787" s="17"/>
      <c r="P787" s="17"/>
    </row>
    <row r="788" customFormat="false" ht="12.75" hidden="false" customHeight="false" outlineLevel="0" collapsed="false">
      <c r="C788" s="17"/>
      <c r="D788" s="17"/>
      <c r="E788" s="17"/>
      <c r="F788" s="17"/>
      <c r="H788" s="17"/>
      <c r="J788" s="17"/>
      <c r="L788" s="17"/>
      <c r="N788" s="17"/>
      <c r="P788" s="17"/>
    </row>
    <row r="789" customFormat="false" ht="12.75" hidden="false" customHeight="false" outlineLevel="0" collapsed="false">
      <c r="C789" s="17"/>
      <c r="D789" s="17"/>
      <c r="E789" s="17"/>
      <c r="F789" s="17"/>
      <c r="H789" s="17"/>
      <c r="J789" s="17"/>
      <c r="L789" s="17"/>
      <c r="N789" s="17"/>
      <c r="P789" s="17"/>
    </row>
    <row r="790" customFormat="false" ht="12.75" hidden="false" customHeight="false" outlineLevel="0" collapsed="false">
      <c r="C790" s="17"/>
      <c r="D790" s="17"/>
      <c r="E790" s="17"/>
      <c r="F790" s="17"/>
      <c r="H790" s="17"/>
      <c r="J790" s="17"/>
      <c r="L790" s="17"/>
      <c r="N790" s="17"/>
      <c r="P790" s="17"/>
    </row>
    <row r="791" customFormat="false" ht="12.75" hidden="false" customHeight="false" outlineLevel="0" collapsed="false">
      <c r="C791" s="17"/>
      <c r="D791" s="17"/>
      <c r="E791" s="17"/>
      <c r="F791" s="17"/>
      <c r="H791" s="17"/>
      <c r="J791" s="17"/>
      <c r="L791" s="17"/>
      <c r="N791" s="17"/>
      <c r="P791" s="17"/>
    </row>
    <row r="792" customFormat="false" ht="12.75" hidden="false" customHeight="false" outlineLevel="0" collapsed="false">
      <c r="C792" s="17"/>
      <c r="D792" s="17"/>
      <c r="E792" s="17"/>
      <c r="F792" s="17"/>
      <c r="H792" s="17"/>
      <c r="J792" s="17"/>
      <c r="L792" s="17"/>
      <c r="N792" s="17"/>
      <c r="P792" s="17"/>
    </row>
    <row r="793" customFormat="false" ht="12.75" hidden="false" customHeight="false" outlineLevel="0" collapsed="false">
      <c r="C793" s="17"/>
      <c r="D793" s="17"/>
      <c r="E793" s="17"/>
      <c r="F793" s="17"/>
      <c r="H793" s="17"/>
      <c r="J793" s="17"/>
      <c r="L793" s="17"/>
      <c r="N793" s="17"/>
      <c r="P793" s="17"/>
    </row>
    <row r="794" customFormat="false" ht="12.75" hidden="false" customHeight="false" outlineLevel="0" collapsed="false">
      <c r="C794" s="17"/>
      <c r="D794" s="17"/>
      <c r="E794" s="17"/>
      <c r="F794" s="17"/>
      <c r="H794" s="17"/>
      <c r="J794" s="17"/>
      <c r="L794" s="17"/>
      <c r="N794" s="17"/>
      <c r="P794" s="17"/>
    </row>
    <row r="795" customFormat="false" ht="12.75" hidden="false" customHeight="false" outlineLevel="0" collapsed="false">
      <c r="C795" s="17"/>
      <c r="D795" s="17"/>
      <c r="E795" s="17"/>
      <c r="F795" s="17"/>
      <c r="H795" s="17"/>
      <c r="J795" s="17"/>
      <c r="L795" s="17"/>
      <c r="N795" s="17"/>
      <c r="P795" s="17"/>
    </row>
    <row r="796" customFormat="false" ht="12.75" hidden="false" customHeight="false" outlineLevel="0" collapsed="false">
      <c r="C796" s="17"/>
      <c r="D796" s="17"/>
      <c r="E796" s="17"/>
      <c r="F796" s="17"/>
      <c r="H796" s="17"/>
      <c r="J796" s="17"/>
      <c r="L796" s="17"/>
      <c r="N796" s="17"/>
      <c r="P796" s="17"/>
    </row>
    <row r="797" customFormat="false" ht="12.75" hidden="false" customHeight="false" outlineLevel="0" collapsed="false">
      <c r="C797" s="17"/>
      <c r="D797" s="17"/>
      <c r="E797" s="17"/>
      <c r="F797" s="17"/>
      <c r="H797" s="17"/>
      <c r="J797" s="17"/>
      <c r="L797" s="17"/>
      <c r="N797" s="17"/>
      <c r="P797" s="17"/>
    </row>
    <row r="798" customFormat="false" ht="12.75" hidden="false" customHeight="false" outlineLevel="0" collapsed="false">
      <c r="C798" s="17"/>
      <c r="D798" s="17"/>
      <c r="E798" s="17"/>
      <c r="F798" s="17"/>
      <c r="H798" s="17"/>
      <c r="J798" s="17"/>
      <c r="L798" s="17"/>
      <c r="N798" s="17"/>
      <c r="P798" s="17"/>
    </row>
    <row r="799" customFormat="false" ht="12.75" hidden="false" customHeight="false" outlineLevel="0" collapsed="false">
      <c r="C799" s="17"/>
      <c r="D799" s="17"/>
      <c r="E799" s="17"/>
      <c r="F799" s="17"/>
      <c r="H799" s="17"/>
      <c r="J799" s="17"/>
      <c r="L799" s="17"/>
      <c r="N799" s="17"/>
      <c r="P799" s="17"/>
    </row>
    <row r="800" customFormat="false" ht="12.75" hidden="false" customHeight="false" outlineLevel="0" collapsed="false">
      <c r="C800" s="17"/>
      <c r="D800" s="17"/>
      <c r="E800" s="17"/>
      <c r="F800" s="17"/>
      <c r="H800" s="17"/>
      <c r="J800" s="17"/>
      <c r="L800" s="17"/>
      <c r="N800" s="17"/>
      <c r="P800" s="17"/>
    </row>
    <row r="801" customFormat="false" ht="12.75" hidden="false" customHeight="false" outlineLevel="0" collapsed="false">
      <c r="C801" s="17"/>
      <c r="D801" s="17"/>
      <c r="E801" s="17"/>
      <c r="F801" s="17"/>
      <c r="H801" s="17"/>
      <c r="J801" s="17"/>
      <c r="L801" s="17"/>
      <c r="N801" s="17"/>
      <c r="P801" s="17"/>
    </row>
    <row r="802" customFormat="false" ht="12.75" hidden="false" customHeight="false" outlineLevel="0" collapsed="false">
      <c r="C802" s="17"/>
      <c r="D802" s="17"/>
      <c r="E802" s="17"/>
      <c r="F802" s="17"/>
      <c r="H802" s="17"/>
      <c r="J802" s="17"/>
      <c r="L802" s="17"/>
      <c r="N802" s="17"/>
      <c r="P802" s="17"/>
    </row>
    <row r="803" customFormat="false" ht="12.75" hidden="false" customHeight="false" outlineLevel="0" collapsed="false">
      <c r="C803" s="17"/>
      <c r="D803" s="17"/>
      <c r="E803" s="17"/>
      <c r="F803" s="17"/>
      <c r="H803" s="17"/>
      <c r="J803" s="17"/>
      <c r="L803" s="17"/>
      <c r="N803" s="17"/>
      <c r="P803" s="17"/>
    </row>
    <row r="804" customFormat="false" ht="12.75" hidden="false" customHeight="false" outlineLevel="0" collapsed="false">
      <c r="C804" s="17"/>
      <c r="D804" s="17"/>
      <c r="E804" s="17"/>
      <c r="F804" s="17"/>
      <c r="H804" s="17"/>
      <c r="J804" s="17"/>
      <c r="L804" s="17"/>
      <c r="N804" s="17"/>
      <c r="P804" s="17"/>
    </row>
    <row r="805" customFormat="false" ht="12.75" hidden="false" customHeight="false" outlineLevel="0" collapsed="false">
      <c r="C805" s="17"/>
      <c r="D805" s="17"/>
      <c r="E805" s="17"/>
      <c r="F805" s="17"/>
      <c r="H805" s="17"/>
      <c r="J805" s="17"/>
      <c r="L805" s="17"/>
      <c r="N805" s="17"/>
      <c r="P805" s="17"/>
    </row>
    <row r="806" customFormat="false" ht="12.75" hidden="false" customHeight="false" outlineLevel="0" collapsed="false">
      <c r="C806" s="17"/>
      <c r="D806" s="17"/>
      <c r="E806" s="17"/>
      <c r="F806" s="17"/>
      <c r="H806" s="17"/>
      <c r="J806" s="17"/>
      <c r="L806" s="17"/>
      <c r="N806" s="17"/>
      <c r="P806" s="17"/>
    </row>
    <row r="807" customFormat="false" ht="12.75" hidden="false" customHeight="false" outlineLevel="0" collapsed="false">
      <c r="C807" s="17"/>
      <c r="D807" s="17"/>
      <c r="E807" s="17"/>
      <c r="F807" s="17"/>
      <c r="H807" s="17"/>
      <c r="J807" s="17"/>
      <c r="L807" s="17"/>
      <c r="N807" s="17"/>
      <c r="P807" s="17"/>
    </row>
    <row r="808" customFormat="false" ht="12.75" hidden="false" customHeight="false" outlineLevel="0" collapsed="false">
      <c r="C808" s="17"/>
      <c r="D808" s="17"/>
      <c r="E808" s="17"/>
      <c r="F808" s="17"/>
      <c r="H808" s="17"/>
      <c r="J808" s="17"/>
      <c r="L808" s="17"/>
      <c r="N808" s="17"/>
      <c r="P808" s="17"/>
    </row>
    <row r="809" customFormat="false" ht="12.75" hidden="false" customHeight="false" outlineLevel="0" collapsed="false">
      <c r="C809" s="17"/>
      <c r="D809" s="17"/>
      <c r="E809" s="17"/>
      <c r="F809" s="17"/>
      <c r="H809" s="17"/>
      <c r="J809" s="17"/>
      <c r="L809" s="17"/>
      <c r="N809" s="17"/>
      <c r="P809" s="17"/>
    </row>
    <row r="810" customFormat="false" ht="12.75" hidden="false" customHeight="false" outlineLevel="0" collapsed="false">
      <c r="C810" s="17"/>
      <c r="D810" s="17"/>
      <c r="E810" s="17"/>
      <c r="F810" s="17"/>
      <c r="H810" s="17"/>
      <c r="J810" s="17"/>
      <c r="L810" s="17"/>
      <c r="N810" s="17"/>
      <c r="P810" s="17"/>
    </row>
    <row r="811" customFormat="false" ht="12.75" hidden="false" customHeight="false" outlineLevel="0" collapsed="false">
      <c r="C811" s="17"/>
      <c r="D811" s="17"/>
      <c r="E811" s="17"/>
      <c r="F811" s="17"/>
      <c r="H811" s="17"/>
      <c r="J811" s="17"/>
      <c r="L811" s="17"/>
      <c r="N811" s="17"/>
      <c r="P811" s="17"/>
    </row>
    <row r="812" customFormat="false" ht="12.75" hidden="false" customHeight="false" outlineLevel="0" collapsed="false">
      <c r="C812" s="17"/>
      <c r="D812" s="17"/>
      <c r="E812" s="17"/>
      <c r="F812" s="17"/>
      <c r="H812" s="17"/>
      <c r="J812" s="17"/>
      <c r="L812" s="17"/>
      <c r="N812" s="17"/>
      <c r="P812" s="17"/>
    </row>
    <row r="813" customFormat="false" ht="12.75" hidden="false" customHeight="false" outlineLevel="0" collapsed="false">
      <c r="C813" s="17"/>
      <c r="D813" s="17"/>
      <c r="E813" s="17"/>
      <c r="F813" s="17"/>
      <c r="H813" s="17"/>
      <c r="J813" s="17"/>
      <c r="L813" s="17"/>
      <c r="N813" s="17"/>
      <c r="P813" s="17"/>
    </row>
    <row r="814" customFormat="false" ht="12.75" hidden="false" customHeight="false" outlineLevel="0" collapsed="false">
      <c r="C814" s="17"/>
      <c r="D814" s="17"/>
      <c r="E814" s="17"/>
      <c r="F814" s="17"/>
      <c r="H814" s="17"/>
      <c r="J814" s="17"/>
      <c r="L814" s="17"/>
      <c r="N814" s="17"/>
      <c r="P814" s="17"/>
    </row>
    <row r="815" customFormat="false" ht="12.75" hidden="false" customHeight="false" outlineLevel="0" collapsed="false">
      <c r="C815" s="17"/>
      <c r="D815" s="17"/>
      <c r="E815" s="17"/>
      <c r="F815" s="17"/>
      <c r="H815" s="17"/>
      <c r="J815" s="17"/>
      <c r="L815" s="17"/>
      <c r="N815" s="17"/>
      <c r="P815" s="17"/>
    </row>
    <row r="816" customFormat="false" ht="12.75" hidden="false" customHeight="false" outlineLevel="0" collapsed="false">
      <c r="C816" s="17"/>
      <c r="D816" s="17"/>
      <c r="E816" s="17"/>
      <c r="F816" s="17"/>
      <c r="H816" s="17"/>
      <c r="J816" s="17"/>
      <c r="L816" s="17"/>
      <c r="N816" s="17"/>
      <c r="P816" s="17"/>
    </row>
    <row r="817" customFormat="false" ht="12.75" hidden="false" customHeight="false" outlineLevel="0" collapsed="false">
      <c r="C817" s="17"/>
      <c r="D817" s="17"/>
      <c r="E817" s="17"/>
      <c r="F817" s="17"/>
      <c r="H817" s="17"/>
      <c r="J817" s="17"/>
      <c r="L817" s="17"/>
      <c r="N817" s="17"/>
      <c r="P817" s="17"/>
    </row>
    <row r="818" customFormat="false" ht="12.75" hidden="false" customHeight="false" outlineLevel="0" collapsed="false">
      <c r="C818" s="17"/>
      <c r="D818" s="17"/>
      <c r="E818" s="17"/>
      <c r="F818" s="17"/>
      <c r="H818" s="17"/>
      <c r="J818" s="17"/>
      <c r="L818" s="17"/>
      <c r="N818" s="17"/>
      <c r="P818" s="17"/>
    </row>
    <row r="819" customFormat="false" ht="12.75" hidden="false" customHeight="false" outlineLevel="0" collapsed="false">
      <c r="C819" s="17"/>
      <c r="D819" s="17"/>
      <c r="E819" s="17"/>
      <c r="F819" s="17"/>
      <c r="H819" s="17"/>
      <c r="J819" s="17"/>
      <c r="L819" s="17"/>
      <c r="N819" s="17"/>
      <c r="P819" s="17"/>
    </row>
    <row r="820" customFormat="false" ht="12.75" hidden="false" customHeight="false" outlineLevel="0" collapsed="false">
      <c r="C820" s="17"/>
      <c r="D820" s="17"/>
      <c r="E820" s="17"/>
      <c r="F820" s="17"/>
      <c r="H820" s="17"/>
      <c r="J820" s="17"/>
      <c r="L820" s="17"/>
      <c r="N820" s="17"/>
      <c r="P820" s="17"/>
    </row>
    <row r="821" customFormat="false" ht="12.75" hidden="false" customHeight="false" outlineLevel="0" collapsed="false">
      <c r="C821" s="17"/>
      <c r="D821" s="17"/>
      <c r="E821" s="17"/>
      <c r="F821" s="17"/>
      <c r="H821" s="17"/>
      <c r="J821" s="17"/>
      <c r="L821" s="17"/>
      <c r="N821" s="17"/>
      <c r="P821" s="17"/>
    </row>
    <row r="822" customFormat="false" ht="12.75" hidden="false" customHeight="false" outlineLevel="0" collapsed="false">
      <c r="C822" s="17"/>
      <c r="D822" s="17"/>
      <c r="E822" s="17"/>
      <c r="F822" s="17"/>
      <c r="H822" s="17"/>
      <c r="J822" s="17"/>
      <c r="L822" s="17"/>
      <c r="N822" s="17"/>
      <c r="P822" s="17"/>
    </row>
    <row r="823" customFormat="false" ht="12.75" hidden="false" customHeight="false" outlineLevel="0" collapsed="false">
      <c r="C823" s="17"/>
      <c r="D823" s="17"/>
      <c r="E823" s="17"/>
      <c r="F823" s="17"/>
      <c r="H823" s="17"/>
      <c r="J823" s="17"/>
      <c r="L823" s="17"/>
      <c r="N823" s="17"/>
      <c r="P823" s="17"/>
    </row>
    <row r="824" customFormat="false" ht="12.75" hidden="false" customHeight="false" outlineLevel="0" collapsed="false">
      <c r="C824" s="17"/>
      <c r="D824" s="17"/>
      <c r="E824" s="17"/>
      <c r="F824" s="17"/>
      <c r="H824" s="17"/>
      <c r="J824" s="17"/>
      <c r="L824" s="17"/>
      <c r="N824" s="17"/>
      <c r="P824" s="17"/>
    </row>
    <row r="825" customFormat="false" ht="12.75" hidden="false" customHeight="false" outlineLevel="0" collapsed="false">
      <c r="C825" s="17"/>
      <c r="D825" s="17"/>
      <c r="E825" s="17"/>
      <c r="F825" s="17"/>
      <c r="H825" s="17"/>
      <c r="J825" s="17"/>
      <c r="L825" s="17"/>
      <c r="N825" s="17"/>
      <c r="P825" s="17"/>
    </row>
    <row r="826" customFormat="false" ht="12.75" hidden="false" customHeight="false" outlineLevel="0" collapsed="false">
      <c r="C826" s="17"/>
      <c r="D826" s="17"/>
      <c r="E826" s="17"/>
      <c r="F826" s="17"/>
      <c r="H826" s="17"/>
      <c r="J826" s="17"/>
      <c r="L826" s="17"/>
      <c r="N826" s="17"/>
      <c r="P826" s="17"/>
    </row>
    <row r="827" customFormat="false" ht="12.75" hidden="false" customHeight="false" outlineLevel="0" collapsed="false">
      <c r="C827" s="17"/>
      <c r="D827" s="17"/>
      <c r="E827" s="17"/>
      <c r="F827" s="17"/>
      <c r="H827" s="17"/>
      <c r="J827" s="17"/>
      <c r="L827" s="17"/>
      <c r="N827" s="17"/>
      <c r="P827" s="17"/>
    </row>
    <row r="828" customFormat="false" ht="12.75" hidden="false" customHeight="false" outlineLevel="0" collapsed="false">
      <c r="C828" s="17"/>
      <c r="D828" s="17"/>
      <c r="E828" s="17"/>
      <c r="F828" s="17"/>
      <c r="H828" s="17"/>
      <c r="J828" s="17"/>
      <c r="L828" s="17"/>
      <c r="N828" s="17"/>
      <c r="P828" s="17"/>
    </row>
    <row r="829" customFormat="false" ht="12.75" hidden="false" customHeight="false" outlineLevel="0" collapsed="false">
      <c r="C829" s="17"/>
      <c r="D829" s="17"/>
      <c r="E829" s="17"/>
      <c r="F829" s="17"/>
      <c r="H829" s="17"/>
      <c r="J829" s="17"/>
      <c r="L829" s="17"/>
      <c r="N829" s="17"/>
      <c r="P829" s="17"/>
    </row>
    <row r="830" customFormat="false" ht="12.75" hidden="false" customHeight="false" outlineLevel="0" collapsed="false">
      <c r="C830" s="17"/>
      <c r="D830" s="17"/>
      <c r="E830" s="17"/>
      <c r="F830" s="17"/>
      <c r="H830" s="17"/>
      <c r="J830" s="17"/>
      <c r="L830" s="17"/>
      <c r="N830" s="17"/>
      <c r="P830" s="17"/>
    </row>
    <row r="831" customFormat="false" ht="12.75" hidden="false" customHeight="false" outlineLevel="0" collapsed="false">
      <c r="C831" s="17"/>
      <c r="D831" s="17"/>
      <c r="E831" s="17"/>
      <c r="F831" s="17"/>
      <c r="H831" s="17"/>
      <c r="J831" s="17"/>
      <c r="L831" s="17"/>
      <c r="N831" s="17"/>
      <c r="P831" s="17"/>
    </row>
    <row r="832" customFormat="false" ht="12.75" hidden="false" customHeight="false" outlineLevel="0" collapsed="false">
      <c r="C832" s="17"/>
      <c r="D832" s="17"/>
      <c r="E832" s="17"/>
      <c r="F832" s="17"/>
      <c r="H832" s="17"/>
      <c r="J832" s="17"/>
      <c r="L832" s="17"/>
      <c r="N832" s="17"/>
      <c r="P832" s="17"/>
    </row>
    <row r="833" customFormat="false" ht="12.75" hidden="false" customHeight="false" outlineLevel="0" collapsed="false">
      <c r="C833" s="17"/>
      <c r="D833" s="17"/>
      <c r="E833" s="17"/>
      <c r="F833" s="17"/>
      <c r="H833" s="17"/>
      <c r="J833" s="17"/>
      <c r="L833" s="17"/>
      <c r="N833" s="17"/>
      <c r="P833" s="17"/>
    </row>
    <row r="834" customFormat="false" ht="12.75" hidden="false" customHeight="false" outlineLevel="0" collapsed="false">
      <c r="C834" s="17"/>
      <c r="D834" s="17"/>
      <c r="E834" s="17"/>
      <c r="F834" s="17"/>
      <c r="H834" s="17"/>
      <c r="J834" s="17"/>
      <c r="L834" s="17"/>
      <c r="N834" s="17"/>
      <c r="P834" s="17"/>
    </row>
    <row r="835" customFormat="false" ht="12.75" hidden="false" customHeight="false" outlineLevel="0" collapsed="false">
      <c r="C835" s="17"/>
      <c r="D835" s="17"/>
      <c r="E835" s="17"/>
      <c r="F835" s="17"/>
      <c r="H835" s="17"/>
      <c r="J835" s="17"/>
      <c r="L835" s="17"/>
      <c r="N835" s="17"/>
      <c r="P835" s="17"/>
    </row>
    <row r="836" customFormat="false" ht="12.75" hidden="false" customHeight="false" outlineLevel="0" collapsed="false">
      <c r="C836" s="17"/>
      <c r="D836" s="17"/>
      <c r="E836" s="17"/>
      <c r="F836" s="17"/>
      <c r="H836" s="17"/>
      <c r="J836" s="17"/>
      <c r="L836" s="17"/>
      <c r="N836" s="17"/>
      <c r="P836" s="17"/>
    </row>
    <row r="837" customFormat="false" ht="12.75" hidden="false" customHeight="false" outlineLevel="0" collapsed="false">
      <c r="C837" s="17"/>
      <c r="D837" s="17"/>
      <c r="E837" s="17"/>
      <c r="F837" s="17"/>
      <c r="H837" s="17"/>
      <c r="J837" s="17"/>
      <c r="L837" s="17"/>
      <c r="N837" s="17"/>
      <c r="P837" s="17"/>
    </row>
    <row r="838" customFormat="false" ht="12.75" hidden="false" customHeight="false" outlineLevel="0" collapsed="false">
      <c r="C838" s="17"/>
      <c r="D838" s="17"/>
      <c r="E838" s="17"/>
      <c r="F838" s="17"/>
      <c r="H838" s="17"/>
      <c r="J838" s="17"/>
      <c r="L838" s="17"/>
      <c r="N838" s="17"/>
      <c r="P838" s="17"/>
    </row>
    <row r="839" customFormat="false" ht="12.75" hidden="false" customHeight="false" outlineLevel="0" collapsed="false">
      <c r="C839" s="17"/>
      <c r="D839" s="17"/>
      <c r="E839" s="17"/>
      <c r="F839" s="17"/>
      <c r="H839" s="17"/>
      <c r="J839" s="17"/>
      <c r="L839" s="17"/>
      <c r="N839" s="17"/>
      <c r="P839" s="17"/>
    </row>
    <row r="840" customFormat="false" ht="12.75" hidden="false" customHeight="false" outlineLevel="0" collapsed="false">
      <c r="C840" s="17"/>
      <c r="D840" s="17"/>
      <c r="E840" s="17"/>
      <c r="F840" s="17"/>
      <c r="H840" s="17"/>
      <c r="J840" s="17"/>
      <c r="L840" s="17"/>
      <c r="N840" s="17"/>
      <c r="P840" s="17"/>
    </row>
    <row r="841" customFormat="false" ht="12.75" hidden="false" customHeight="false" outlineLevel="0" collapsed="false">
      <c r="C841" s="17"/>
      <c r="D841" s="17"/>
      <c r="E841" s="17"/>
      <c r="F841" s="17"/>
      <c r="H841" s="17"/>
      <c r="J841" s="17"/>
      <c r="L841" s="17"/>
      <c r="N841" s="17"/>
      <c r="P841" s="17"/>
    </row>
    <row r="842" customFormat="false" ht="12.75" hidden="false" customHeight="false" outlineLevel="0" collapsed="false">
      <c r="C842" s="17"/>
      <c r="D842" s="17"/>
      <c r="E842" s="17"/>
      <c r="F842" s="17"/>
      <c r="H842" s="17"/>
      <c r="J842" s="17"/>
      <c r="L842" s="17"/>
      <c r="N842" s="17"/>
      <c r="P842" s="17"/>
    </row>
    <row r="843" customFormat="false" ht="12.75" hidden="false" customHeight="false" outlineLevel="0" collapsed="false">
      <c r="C843" s="17"/>
      <c r="D843" s="17"/>
      <c r="E843" s="17"/>
      <c r="F843" s="17"/>
      <c r="H843" s="17"/>
      <c r="J843" s="17"/>
      <c r="L843" s="17"/>
      <c r="N843" s="17"/>
      <c r="P843" s="17"/>
    </row>
    <row r="844" customFormat="false" ht="12.75" hidden="false" customHeight="false" outlineLevel="0" collapsed="false">
      <c r="C844" s="17"/>
      <c r="D844" s="17"/>
      <c r="E844" s="17"/>
      <c r="F844" s="17"/>
      <c r="H844" s="17"/>
      <c r="J844" s="17"/>
      <c r="L844" s="17"/>
      <c r="N844" s="17"/>
      <c r="P844" s="17"/>
    </row>
    <row r="845" customFormat="false" ht="12.75" hidden="false" customHeight="false" outlineLevel="0" collapsed="false">
      <c r="C845" s="17"/>
      <c r="D845" s="17"/>
      <c r="E845" s="17"/>
      <c r="F845" s="17"/>
      <c r="H845" s="17"/>
      <c r="J845" s="17"/>
      <c r="L845" s="17"/>
      <c r="N845" s="17"/>
      <c r="P845" s="17"/>
    </row>
    <row r="846" customFormat="false" ht="12.75" hidden="false" customHeight="false" outlineLevel="0" collapsed="false">
      <c r="C846" s="17"/>
      <c r="D846" s="17"/>
      <c r="E846" s="17"/>
      <c r="F846" s="17"/>
      <c r="H846" s="17"/>
      <c r="J846" s="17"/>
      <c r="L846" s="17"/>
      <c r="N846" s="17"/>
      <c r="P846" s="17"/>
    </row>
    <row r="847" customFormat="false" ht="12.75" hidden="false" customHeight="false" outlineLevel="0" collapsed="false">
      <c r="C847" s="17"/>
      <c r="D847" s="17"/>
      <c r="E847" s="17"/>
      <c r="F847" s="17"/>
      <c r="H847" s="17"/>
      <c r="J847" s="17"/>
      <c r="L847" s="17"/>
      <c r="N847" s="17"/>
      <c r="P847" s="17"/>
    </row>
    <row r="848" customFormat="false" ht="12.75" hidden="false" customHeight="false" outlineLevel="0" collapsed="false">
      <c r="C848" s="17"/>
      <c r="D848" s="17"/>
      <c r="E848" s="17"/>
      <c r="F848" s="17"/>
      <c r="H848" s="17"/>
      <c r="J848" s="17"/>
      <c r="L848" s="17"/>
      <c r="N848" s="17"/>
      <c r="P848" s="17"/>
    </row>
    <row r="849" customFormat="false" ht="12.75" hidden="false" customHeight="false" outlineLevel="0" collapsed="false">
      <c r="C849" s="17"/>
      <c r="D849" s="17"/>
      <c r="E849" s="17"/>
      <c r="F849" s="17"/>
      <c r="H849" s="17"/>
      <c r="J849" s="17"/>
      <c r="L849" s="17"/>
      <c r="N849" s="17"/>
      <c r="P849" s="17"/>
    </row>
    <row r="850" customFormat="false" ht="12.75" hidden="false" customHeight="false" outlineLevel="0" collapsed="false">
      <c r="C850" s="17"/>
      <c r="D850" s="17"/>
      <c r="E850" s="17"/>
      <c r="F850" s="17"/>
      <c r="H850" s="17"/>
      <c r="J850" s="17"/>
      <c r="L850" s="17"/>
      <c r="N850" s="17"/>
      <c r="P850" s="17"/>
    </row>
    <row r="851" customFormat="false" ht="12.75" hidden="false" customHeight="false" outlineLevel="0" collapsed="false">
      <c r="C851" s="17"/>
      <c r="D851" s="17"/>
      <c r="E851" s="17"/>
      <c r="F851" s="17"/>
      <c r="H851" s="17"/>
      <c r="J851" s="17"/>
      <c r="L851" s="17"/>
      <c r="N851" s="17"/>
      <c r="P851" s="17"/>
    </row>
    <row r="852" customFormat="false" ht="12.75" hidden="false" customHeight="false" outlineLevel="0" collapsed="false">
      <c r="C852" s="17"/>
      <c r="D852" s="17"/>
      <c r="E852" s="17"/>
      <c r="F852" s="17"/>
      <c r="H852" s="17"/>
      <c r="J852" s="17"/>
      <c r="L852" s="17"/>
      <c r="N852" s="17"/>
      <c r="P852" s="17"/>
    </row>
    <row r="853" customFormat="false" ht="12.75" hidden="false" customHeight="false" outlineLevel="0" collapsed="false">
      <c r="C853" s="17"/>
      <c r="D853" s="17"/>
      <c r="E853" s="17"/>
      <c r="F853" s="17"/>
      <c r="H853" s="17"/>
      <c r="J853" s="17"/>
      <c r="L853" s="17"/>
      <c r="N853" s="17"/>
      <c r="P853" s="17"/>
    </row>
    <row r="854" customFormat="false" ht="12.75" hidden="false" customHeight="false" outlineLevel="0" collapsed="false">
      <c r="C854" s="17"/>
      <c r="D854" s="17"/>
      <c r="E854" s="17"/>
      <c r="F854" s="17"/>
      <c r="H854" s="17"/>
      <c r="J854" s="17"/>
      <c r="L854" s="17"/>
      <c r="N854" s="17"/>
      <c r="P854" s="17"/>
    </row>
    <row r="855" customFormat="false" ht="12.75" hidden="false" customHeight="false" outlineLevel="0" collapsed="false">
      <c r="C855" s="17"/>
      <c r="D855" s="17"/>
      <c r="E855" s="17"/>
      <c r="F855" s="17"/>
      <c r="H855" s="17"/>
      <c r="J855" s="17"/>
      <c r="L855" s="17"/>
      <c r="N855" s="17"/>
      <c r="P855" s="17"/>
    </row>
    <row r="856" customFormat="false" ht="12.75" hidden="false" customHeight="false" outlineLevel="0" collapsed="false">
      <c r="C856" s="17"/>
      <c r="D856" s="17"/>
      <c r="E856" s="17"/>
      <c r="F856" s="17"/>
      <c r="H856" s="17"/>
      <c r="J856" s="17"/>
      <c r="L856" s="17"/>
      <c r="N856" s="17"/>
      <c r="P856" s="17"/>
    </row>
    <row r="857" customFormat="false" ht="12.75" hidden="false" customHeight="false" outlineLevel="0" collapsed="false">
      <c r="C857" s="17"/>
      <c r="D857" s="17"/>
      <c r="E857" s="17"/>
      <c r="F857" s="17"/>
      <c r="H857" s="17"/>
      <c r="J857" s="17"/>
      <c r="L857" s="17"/>
      <c r="N857" s="17"/>
      <c r="P857" s="17"/>
    </row>
    <row r="858" customFormat="false" ht="12.75" hidden="false" customHeight="false" outlineLevel="0" collapsed="false">
      <c r="C858" s="17"/>
      <c r="D858" s="17"/>
      <c r="E858" s="17"/>
      <c r="F858" s="17"/>
      <c r="H858" s="17"/>
      <c r="J858" s="17"/>
      <c r="L858" s="17"/>
      <c r="N858" s="17"/>
      <c r="P858" s="17"/>
    </row>
    <row r="859" customFormat="false" ht="12.75" hidden="false" customHeight="false" outlineLevel="0" collapsed="false">
      <c r="C859" s="17"/>
      <c r="D859" s="17"/>
      <c r="E859" s="17"/>
      <c r="F859" s="17"/>
      <c r="H859" s="17"/>
      <c r="J859" s="17"/>
      <c r="L859" s="17"/>
      <c r="N859" s="17"/>
      <c r="P859" s="17"/>
    </row>
    <row r="860" customFormat="false" ht="12.75" hidden="false" customHeight="false" outlineLevel="0" collapsed="false">
      <c r="C860" s="17"/>
      <c r="D860" s="17"/>
      <c r="E860" s="17"/>
      <c r="F860" s="17"/>
      <c r="H860" s="17"/>
      <c r="J860" s="17"/>
      <c r="L860" s="17"/>
      <c r="N860" s="17"/>
      <c r="P860" s="17"/>
    </row>
    <row r="861" customFormat="false" ht="12.75" hidden="false" customHeight="false" outlineLevel="0" collapsed="false">
      <c r="C861" s="17"/>
      <c r="D861" s="17"/>
      <c r="E861" s="17"/>
      <c r="F861" s="17"/>
      <c r="H861" s="17"/>
      <c r="J861" s="17"/>
      <c r="L861" s="17"/>
      <c r="N861" s="17"/>
      <c r="P861" s="17"/>
    </row>
    <row r="862" customFormat="false" ht="12.75" hidden="false" customHeight="false" outlineLevel="0" collapsed="false">
      <c r="C862" s="17"/>
      <c r="D862" s="17"/>
      <c r="E862" s="17"/>
      <c r="F862" s="17"/>
      <c r="H862" s="17"/>
      <c r="J862" s="17"/>
      <c r="L862" s="17"/>
      <c r="N862" s="17"/>
      <c r="P862" s="17"/>
    </row>
    <row r="863" customFormat="false" ht="12.75" hidden="false" customHeight="false" outlineLevel="0" collapsed="false">
      <c r="C863" s="17"/>
      <c r="D863" s="17"/>
      <c r="E863" s="17"/>
      <c r="F863" s="17"/>
      <c r="H863" s="17"/>
      <c r="J863" s="17"/>
      <c r="L863" s="17"/>
      <c r="N863" s="17"/>
      <c r="P863" s="17"/>
    </row>
    <row r="864" customFormat="false" ht="12.75" hidden="false" customHeight="false" outlineLevel="0" collapsed="false">
      <c r="C864" s="17"/>
      <c r="D864" s="17"/>
      <c r="E864" s="17"/>
      <c r="F864" s="17"/>
      <c r="H864" s="17"/>
      <c r="J864" s="17"/>
      <c r="L864" s="17"/>
      <c r="N864" s="17"/>
      <c r="P864" s="17"/>
    </row>
    <row r="865" customFormat="false" ht="12.75" hidden="false" customHeight="false" outlineLevel="0" collapsed="false">
      <c r="C865" s="17"/>
      <c r="D865" s="17"/>
      <c r="E865" s="17"/>
      <c r="F865" s="17"/>
      <c r="H865" s="17"/>
      <c r="J865" s="17"/>
      <c r="L865" s="17"/>
      <c r="N865" s="17"/>
      <c r="P865" s="17"/>
    </row>
    <row r="866" customFormat="false" ht="12.75" hidden="false" customHeight="false" outlineLevel="0" collapsed="false">
      <c r="C866" s="17"/>
      <c r="D866" s="17"/>
      <c r="E866" s="17"/>
      <c r="F866" s="17"/>
      <c r="H866" s="17"/>
      <c r="J866" s="17"/>
      <c r="L866" s="17"/>
      <c r="N866" s="17"/>
      <c r="P866" s="17"/>
    </row>
    <row r="867" customFormat="false" ht="12.75" hidden="false" customHeight="false" outlineLevel="0" collapsed="false">
      <c r="C867" s="17"/>
      <c r="D867" s="17"/>
      <c r="E867" s="17"/>
      <c r="F867" s="17"/>
      <c r="H867" s="17"/>
      <c r="J867" s="17"/>
      <c r="L867" s="17"/>
      <c r="N867" s="17"/>
      <c r="P867" s="17"/>
    </row>
    <row r="868" customFormat="false" ht="12.75" hidden="false" customHeight="false" outlineLevel="0" collapsed="false">
      <c r="C868" s="17"/>
      <c r="D868" s="17"/>
      <c r="E868" s="17"/>
      <c r="F868" s="17"/>
      <c r="H868" s="17"/>
      <c r="J868" s="17"/>
      <c r="L868" s="17"/>
      <c r="N868" s="17"/>
      <c r="P868" s="17"/>
    </row>
    <row r="869" customFormat="false" ht="12.75" hidden="false" customHeight="false" outlineLevel="0" collapsed="false">
      <c r="C869" s="17"/>
      <c r="D869" s="17"/>
      <c r="E869" s="17"/>
      <c r="F869" s="17"/>
      <c r="H869" s="17"/>
      <c r="J869" s="17"/>
      <c r="L869" s="17"/>
      <c r="N869" s="17"/>
      <c r="P869" s="17"/>
    </row>
    <row r="870" customFormat="false" ht="12.75" hidden="false" customHeight="false" outlineLevel="0" collapsed="false">
      <c r="C870" s="17"/>
      <c r="D870" s="17"/>
      <c r="E870" s="17"/>
      <c r="F870" s="17"/>
      <c r="H870" s="17"/>
      <c r="J870" s="17"/>
      <c r="L870" s="17"/>
      <c r="N870" s="17"/>
      <c r="P870" s="17"/>
    </row>
    <row r="871" customFormat="false" ht="12.75" hidden="false" customHeight="false" outlineLevel="0" collapsed="false">
      <c r="C871" s="17"/>
      <c r="D871" s="17"/>
      <c r="E871" s="17"/>
      <c r="F871" s="17"/>
      <c r="H871" s="17"/>
      <c r="J871" s="17"/>
      <c r="L871" s="17"/>
      <c r="N871" s="17"/>
      <c r="P871" s="17"/>
    </row>
    <row r="872" customFormat="false" ht="12.75" hidden="false" customHeight="false" outlineLevel="0" collapsed="false">
      <c r="C872" s="17"/>
      <c r="D872" s="17"/>
      <c r="E872" s="17"/>
      <c r="F872" s="17"/>
      <c r="H872" s="17"/>
      <c r="J872" s="17"/>
      <c r="L872" s="17"/>
      <c r="N872" s="17"/>
      <c r="P872" s="17"/>
    </row>
    <row r="873" customFormat="false" ht="12.75" hidden="false" customHeight="false" outlineLevel="0" collapsed="false">
      <c r="C873" s="17"/>
      <c r="D873" s="17"/>
      <c r="E873" s="17"/>
      <c r="F873" s="17"/>
      <c r="H873" s="17"/>
      <c r="J873" s="17"/>
      <c r="L873" s="17"/>
      <c r="N873" s="17"/>
      <c r="P873" s="17"/>
    </row>
    <row r="874" customFormat="false" ht="12.75" hidden="false" customHeight="false" outlineLevel="0" collapsed="false">
      <c r="C874" s="17"/>
      <c r="D874" s="17"/>
      <c r="E874" s="17"/>
      <c r="F874" s="17"/>
      <c r="H874" s="17"/>
      <c r="J874" s="17"/>
      <c r="L874" s="17"/>
      <c r="N874" s="17"/>
      <c r="P874" s="17"/>
    </row>
    <row r="875" customFormat="false" ht="12.75" hidden="false" customHeight="false" outlineLevel="0" collapsed="false">
      <c r="C875" s="17"/>
      <c r="D875" s="17"/>
      <c r="E875" s="17"/>
      <c r="F875" s="17"/>
      <c r="H875" s="17"/>
      <c r="J875" s="17"/>
      <c r="L875" s="17"/>
      <c r="N875" s="17"/>
      <c r="P875" s="17"/>
    </row>
    <row r="876" customFormat="false" ht="12.75" hidden="false" customHeight="false" outlineLevel="0" collapsed="false">
      <c r="C876" s="17"/>
      <c r="D876" s="17"/>
      <c r="E876" s="17"/>
      <c r="F876" s="17"/>
      <c r="H876" s="17"/>
      <c r="J876" s="17"/>
      <c r="L876" s="17"/>
      <c r="N876" s="17"/>
      <c r="P876" s="17"/>
    </row>
    <row r="877" customFormat="false" ht="12.75" hidden="false" customHeight="false" outlineLevel="0" collapsed="false">
      <c r="C877" s="17"/>
      <c r="D877" s="17"/>
      <c r="E877" s="17"/>
      <c r="F877" s="17"/>
      <c r="H877" s="17"/>
      <c r="J877" s="17"/>
      <c r="L877" s="17"/>
      <c r="N877" s="17"/>
      <c r="P877" s="17"/>
    </row>
    <row r="878" customFormat="false" ht="12.75" hidden="false" customHeight="false" outlineLevel="0" collapsed="false">
      <c r="C878" s="17"/>
      <c r="D878" s="17"/>
      <c r="E878" s="17"/>
      <c r="F878" s="17"/>
      <c r="H878" s="17"/>
      <c r="J878" s="17"/>
      <c r="L878" s="17"/>
      <c r="N878" s="17"/>
      <c r="P878" s="17"/>
    </row>
    <row r="879" customFormat="false" ht="12.75" hidden="false" customHeight="false" outlineLevel="0" collapsed="false">
      <c r="C879" s="17"/>
      <c r="D879" s="17"/>
      <c r="E879" s="17"/>
      <c r="F879" s="17"/>
      <c r="H879" s="17"/>
      <c r="J879" s="17"/>
      <c r="L879" s="17"/>
      <c r="N879" s="17"/>
      <c r="P879" s="17"/>
    </row>
    <row r="880" customFormat="false" ht="12.75" hidden="false" customHeight="false" outlineLevel="0" collapsed="false">
      <c r="C880" s="17"/>
      <c r="D880" s="17"/>
      <c r="E880" s="17"/>
      <c r="F880" s="17"/>
      <c r="H880" s="17"/>
      <c r="J880" s="17"/>
      <c r="L880" s="17"/>
      <c r="N880" s="17"/>
      <c r="P880" s="17"/>
    </row>
    <row r="881" customFormat="false" ht="12.75" hidden="false" customHeight="false" outlineLevel="0" collapsed="false">
      <c r="C881" s="17"/>
      <c r="D881" s="17"/>
      <c r="E881" s="17"/>
      <c r="F881" s="17"/>
      <c r="H881" s="17"/>
      <c r="J881" s="17"/>
      <c r="L881" s="17"/>
      <c r="N881" s="17"/>
      <c r="P881" s="17"/>
    </row>
    <row r="882" customFormat="false" ht="12.75" hidden="false" customHeight="false" outlineLevel="0" collapsed="false">
      <c r="C882" s="17"/>
      <c r="D882" s="17"/>
      <c r="E882" s="17"/>
      <c r="F882" s="17"/>
      <c r="H882" s="17"/>
      <c r="J882" s="17"/>
      <c r="L882" s="17"/>
      <c r="N882" s="17"/>
      <c r="P882" s="17"/>
    </row>
    <row r="883" customFormat="false" ht="12.75" hidden="false" customHeight="false" outlineLevel="0" collapsed="false">
      <c r="C883" s="17"/>
      <c r="D883" s="17"/>
      <c r="E883" s="17"/>
      <c r="F883" s="17"/>
      <c r="H883" s="17"/>
      <c r="J883" s="17"/>
      <c r="L883" s="17"/>
      <c r="N883" s="17"/>
      <c r="P883" s="17"/>
    </row>
    <row r="884" customFormat="false" ht="12.75" hidden="false" customHeight="false" outlineLevel="0" collapsed="false">
      <c r="C884" s="17"/>
      <c r="D884" s="17"/>
      <c r="E884" s="17"/>
      <c r="F884" s="17"/>
      <c r="H884" s="17"/>
      <c r="J884" s="17"/>
      <c r="L884" s="17"/>
      <c r="N884" s="17"/>
      <c r="P884" s="17"/>
    </row>
    <row r="885" customFormat="false" ht="12.75" hidden="false" customHeight="false" outlineLevel="0" collapsed="false">
      <c r="C885" s="17"/>
      <c r="D885" s="17"/>
      <c r="E885" s="17"/>
      <c r="F885" s="17"/>
      <c r="H885" s="17"/>
      <c r="J885" s="17"/>
      <c r="L885" s="17"/>
      <c r="N885" s="17"/>
      <c r="P885" s="17"/>
    </row>
    <row r="886" customFormat="false" ht="12.75" hidden="false" customHeight="false" outlineLevel="0" collapsed="false">
      <c r="C886" s="17"/>
      <c r="D886" s="17"/>
      <c r="E886" s="17"/>
      <c r="F886" s="17"/>
      <c r="H886" s="17"/>
      <c r="J886" s="17"/>
      <c r="L886" s="17"/>
      <c r="N886" s="17"/>
      <c r="P886" s="17"/>
    </row>
    <row r="887" customFormat="false" ht="12.75" hidden="false" customHeight="false" outlineLevel="0" collapsed="false">
      <c r="C887" s="17"/>
      <c r="D887" s="17"/>
      <c r="E887" s="17"/>
      <c r="F887" s="17"/>
      <c r="H887" s="17"/>
      <c r="J887" s="17"/>
      <c r="L887" s="17"/>
      <c r="N887" s="17"/>
      <c r="P887" s="17"/>
    </row>
    <row r="888" customFormat="false" ht="12.75" hidden="false" customHeight="false" outlineLevel="0" collapsed="false">
      <c r="C888" s="17"/>
      <c r="D888" s="17"/>
      <c r="E888" s="17"/>
      <c r="F888" s="17"/>
      <c r="H888" s="17"/>
      <c r="J888" s="17"/>
      <c r="L888" s="17"/>
      <c r="N888" s="17"/>
      <c r="P888" s="17"/>
    </row>
    <row r="889" customFormat="false" ht="12.75" hidden="false" customHeight="false" outlineLevel="0" collapsed="false">
      <c r="C889" s="17"/>
      <c r="D889" s="17"/>
      <c r="E889" s="17"/>
      <c r="F889" s="17"/>
      <c r="H889" s="17"/>
      <c r="J889" s="17"/>
      <c r="L889" s="17"/>
      <c r="N889" s="17"/>
      <c r="P889" s="17"/>
    </row>
    <row r="890" customFormat="false" ht="12.75" hidden="false" customHeight="false" outlineLevel="0" collapsed="false">
      <c r="C890" s="17"/>
      <c r="D890" s="17"/>
      <c r="E890" s="17"/>
      <c r="F890" s="17"/>
      <c r="H890" s="17"/>
      <c r="J890" s="17"/>
      <c r="L890" s="17"/>
      <c r="N890" s="17"/>
      <c r="P890" s="17"/>
    </row>
    <row r="891" customFormat="false" ht="12.75" hidden="false" customHeight="false" outlineLevel="0" collapsed="false">
      <c r="C891" s="17"/>
      <c r="D891" s="17"/>
      <c r="E891" s="17"/>
      <c r="F891" s="17"/>
      <c r="H891" s="17"/>
      <c r="J891" s="17"/>
      <c r="L891" s="17"/>
      <c r="N891" s="17"/>
      <c r="P891" s="17"/>
    </row>
    <row r="892" customFormat="false" ht="12.75" hidden="false" customHeight="false" outlineLevel="0" collapsed="false">
      <c r="C892" s="17"/>
      <c r="D892" s="17"/>
      <c r="E892" s="17"/>
      <c r="F892" s="17"/>
      <c r="H892" s="17"/>
      <c r="J892" s="17"/>
      <c r="L892" s="17"/>
      <c r="N892" s="17"/>
      <c r="P892" s="17"/>
    </row>
    <row r="893" customFormat="false" ht="12.75" hidden="false" customHeight="false" outlineLevel="0" collapsed="false">
      <c r="C893" s="17"/>
      <c r="D893" s="17"/>
      <c r="E893" s="17"/>
      <c r="F893" s="17"/>
      <c r="H893" s="17"/>
      <c r="J893" s="17"/>
      <c r="L893" s="17"/>
      <c r="N893" s="17"/>
      <c r="P893" s="17"/>
    </row>
    <row r="894" customFormat="false" ht="12.75" hidden="false" customHeight="false" outlineLevel="0" collapsed="false">
      <c r="C894" s="17"/>
      <c r="D894" s="17"/>
      <c r="E894" s="17"/>
      <c r="F894" s="17"/>
      <c r="H894" s="17"/>
      <c r="J894" s="17"/>
      <c r="L894" s="17"/>
      <c r="N894" s="17"/>
      <c r="P894" s="17"/>
    </row>
    <row r="895" customFormat="false" ht="12.75" hidden="false" customHeight="false" outlineLevel="0" collapsed="false">
      <c r="C895" s="17"/>
      <c r="D895" s="17"/>
      <c r="E895" s="17"/>
      <c r="F895" s="17"/>
      <c r="H895" s="17"/>
      <c r="J895" s="17"/>
      <c r="L895" s="17"/>
      <c r="N895" s="17"/>
      <c r="P895" s="17"/>
    </row>
    <row r="896" customFormat="false" ht="12.75" hidden="false" customHeight="false" outlineLevel="0" collapsed="false">
      <c r="C896" s="17"/>
      <c r="D896" s="17"/>
      <c r="E896" s="17"/>
      <c r="F896" s="17"/>
      <c r="H896" s="17"/>
      <c r="J896" s="17"/>
      <c r="L896" s="17"/>
      <c r="N896" s="17"/>
      <c r="P896" s="17"/>
    </row>
    <row r="897" customFormat="false" ht="12.75" hidden="false" customHeight="false" outlineLevel="0" collapsed="false">
      <c r="C897" s="17"/>
      <c r="D897" s="17"/>
      <c r="E897" s="17"/>
      <c r="F897" s="17"/>
      <c r="H897" s="17"/>
      <c r="J897" s="17"/>
      <c r="L897" s="17"/>
      <c r="N897" s="17"/>
      <c r="P897" s="17"/>
    </row>
    <row r="898" customFormat="false" ht="12.75" hidden="false" customHeight="false" outlineLevel="0" collapsed="false">
      <c r="C898" s="17"/>
      <c r="D898" s="17"/>
      <c r="E898" s="17"/>
      <c r="F898" s="17"/>
      <c r="H898" s="17"/>
      <c r="J898" s="17"/>
      <c r="L898" s="17"/>
      <c r="N898" s="17"/>
      <c r="P898" s="17"/>
    </row>
    <row r="899" customFormat="false" ht="12.75" hidden="false" customHeight="false" outlineLevel="0" collapsed="false">
      <c r="C899" s="17"/>
      <c r="D899" s="17"/>
      <c r="E899" s="17"/>
      <c r="F899" s="17"/>
      <c r="H899" s="17"/>
      <c r="J899" s="17"/>
      <c r="L899" s="17"/>
      <c r="N899" s="17"/>
      <c r="P899" s="17"/>
    </row>
    <row r="900" customFormat="false" ht="12.75" hidden="false" customHeight="false" outlineLevel="0" collapsed="false">
      <c r="C900" s="17"/>
      <c r="D900" s="17"/>
      <c r="E900" s="17"/>
      <c r="F900" s="17"/>
      <c r="H900" s="17"/>
      <c r="J900" s="17"/>
      <c r="L900" s="17"/>
      <c r="N900" s="17"/>
      <c r="P900" s="17"/>
    </row>
    <row r="901" customFormat="false" ht="12.75" hidden="false" customHeight="false" outlineLevel="0" collapsed="false">
      <c r="C901" s="17"/>
      <c r="D901" s="17"/>
      <c r="E901" s="17"/>
      <c r="F901" s="17"/>
      <c r="H901" s="17"/>
      <c r="J901" s="17"/>
      <c r="L901" s="17"/>
      <c r="N901" s="17"/>
      <c r="P901" s="17"/>
    </row>
    <row r="902" customFormat="false" ht="12.75" hidden="false" customHeight="false" outlineLevel="0" collapsed="false">
      <c r="C902" s="17"/>
      <c r="D902" s="17"/>
      <c r="E902" s="17"/>
      <c r="F902" s="17"/>
      <c r="H902" s="17"/>
      <c r="J902" s="17"/>
      <c r="L902" s="17"/>
      <c r="N902" s="17"/>
      <c r="P902" s="17"/>
    </row>
    <row r="903" customFormat="false" ht="12.75" hidden="false" customHeight="false" outlineLevel="0" collapsed="false">
      <c r="C903" s="17"/>
      <c r="D903" s="17"/>
      <c r="E903" s="17"/>
      <c r="F903" s="17"/>
      <c r="H903" s="17"/>
      <c r="J903" s="17"/>
      <c r="L903" s="17"/>
      <c r="N903" s="17"/>
      <c r="P903" s="17"/>
    </row>
    <row r="904" customFormat="false" ht="12.75" hidden="false" customHeight="false" outlineLevel="0" collapsed="false">
      <c r="C904" s="17"/>
      <c r="D904" s="17"/>
      <c r="E904" s="17"/>
      <c r="F904" s="17"/>
      <c r="H904" s="17"/>
      <c r="J904" s="17"/>
      <c r="L904" s="17"/>
      <c r="N904" s="17"/>
      <c r="P904" s="17"/>
    </row>
    <row r="905" customFormat="false" ht="12.75" hidden="false" customHeight="false" outlineLevel="0" collapsed="false">
      <c r="C905" s="17"/>
      <c r="D905" s="17"/>
      <c r="E905" s="17"/>
      <c r="F905" s="17"/>
      <c r="H905" s="17"/>
      <c r="J905" s="17"/>
      <c r="L905" s="17"/>
      <c r="N905" s="17"/>
      <c r="P905" s="17"/>
    </row>
    <row r="906" customFormat="false" ht="12.75" hidden="false" customHeight="false" outlineLevel="0" collapsed="false">
      <c r="C906" s="17"/>
      <c r="D906" s="17"/>
      <c r="E906" s="17"/>
      <c r="F906" s="17"/>
      <c r="H906" s="17"/>
      <c r="J906" s="17"/>
      <c r="L906" s="17"/>
      <c r="N906" s="17"/>
      <c r="P906" s="17"/>
    </row>
    <row r="907" customFormat="false" ht="12.75" hidden="false" customHeight="false" outlineLevel="0" collapsed="false">
      <c r="C907" s="17"/>
      <c r="D907" s="17"/>
      <c r="E907" s="17"/>
      <c r="F907" s="17"/>
      <c r="H907" s="17"/>
      <c r="J907" s="17"/>
      <c r="L907" s="17"/>
      <c r="N907" s="17"/>
      <c r="P907" s="17"/>
    </row>
    <row r="908" customFormat="false" ht="12.75" hidden="false" customHeight="false" outlineLevel="0" collapsed="false">
      <c r="C908" s="17"/>
      <c r="D908" s="17"/>
      <c r="E908" s="17"/>
      <c r="F908" s="17"/>
      <c r="H908" s="17"/>
      <c r="J908" s="17"/>
      <c r="L908" s="17"/>
      <c r="N908" s="17"/>
      <c r="P908" s="17"/>
    </row>
    <row r="909" customFormat="false" ht="12.75" hidden="false" customHeight="false" outlineLevel="0" collapsed="false">
      <c r="C909" s="17"/>
      <c r="D909" s="17"/>
      <c r="E909" s="17"/>
      <c r="F909" s="17"/>
      <c r="H909" s="17"/>
      <c r="J909" s="17"/>
      <c r="L909" s="17"/>
      <c r="N909" s="17"/>
      <c r="P909" s="17"/>
    </row>
    <row r="910" customFormat="false" ht="12.75" hidden="false" customHeight="false" outlineLevel="0" collapsed="false">
      <c r="C910" s="17"/>
      <c r="D910" s="17"/>
      <c r="E910" s="17"/>
      <c r="F910" s="17"/>
      <c r="H910" s="17"/>
      <c r="J910" s="17"/>
      <c r="L910" s="17"/>
      <c r="N910" s="17"/>
      <c r="P910" s="17"/>
    </row>
    <row r="911" customFormat="false" ht="12.75" hidden="false" customHeight="false" outlineLevel="0" collapsed="false">
      <c r="C911" s="17"/>
      <c r="D911" s="17"/>
      <c r="E911" s="17"/>
      <c r="F911" s="17"/>
      <c r="H911" s="17"/>
      <c r="J911" s="17"/>
      <c r="L911" s="17"/>
      <c r="N911" s="17"/>
      <c r="P911" s="17"/>
    </row>
    <row r="912" customFormat="false" ht="12.75" hidden="false" customHeight="false" outlineLevel="0" collapsed="false">
      <c r="C912" s="17"/>
      <c r="D912" s="17"/>
      <c r="E912" s="17"/>
      <c r="F912" s="17"/>
      <c r="H912" s="17"/>
      <c r="J912" s="17"/>
      <c r="L912" s="17"/>
      <c r="N912" s="17"/>
      <c r="P912" s="17"/>
    </row>
    <row r="913" customFormat="false" ht="12.75" hidden="false" customHeight="false" outlineLevel="0" collapsed="false">
      <c r="C913" s="17"/>
      <c r="D913" s="17"/>
      <c r="E913" s="17"/>
      <c r="F913" s="17"/>
      <c r="H913" s="17"/>
      <c r="J913" s="17"/>
      <c r="L913" s="17"/>
      <c r="N913" s="17"/>
      <c r="P913" s="17"/>
    </row>
    <row r="914" customFormat="false" ht="12.75" hidden="false" customHeight="false" outlineLevel="0" collapsed="false">
      <c r="C914" s="17"/>
      <c r="D914" s="17"/>
      <c r="E914" s="17"/>
      <c r="F914" s="17"/>
      <c r="H914" s="17"/>
      <c r="J914" s="17"/>
      <c r="L914" s="17"/>
      <c r="N914" s="17"/>
      <c r="P914" s="17"/>
    </row>
    <row r="915" customFormat="false" ht="12.75" hidden="false" customHeight="false" outlineLevel="0" collapsed="false">
      <c r="C915" s="17"/>
      <c r="D915" s="17"/>
      <c r="E915" s="17"/>
      <c r="F915" s="17"/>
      <c r="H915" s="17"/>
      <c r="J915" s="17"/>
      <c r="L915" s="17"/>
      <c r="N915" s="17"/>
      <c r="P915" s="17"/>
    </row>
    <row r="916" customFormat="false" ht="12.75" hidden="false" customHeight="false" outlineLevel="0" collapsed="false">
      <c r="C916" s="17"/>
      <c r="D916" s="17"/>
      <c r="E916" s="17"/>
      <c r="F916" s="17"/>
      <c r="H916" s="17"/>
      <c r="J916" s="17"/>
      <c r="L916" s="17"/>
      <c r="N916" s="17"/>
      <c r="P916" s="17"/>
    </row>
    <row r="917" customFormat="false" ht="12.75" hidden="false" customHeight="false" outlineLevel="0" collapsed="false">
      <c r="C917" s="17"/>
      <c r="D917" s="17"/>
      <c r="E917" s="17"/>
      <c r="F917" s="17"/>
      <c r="H917" s="17"/>
      <c r="J917" s="17"/>
      <c r="L917" s="17"/>
      <c r="N917" s="17"/>
      <c r="P917" s="17"/>
    </row>
    <row r="918" customFormat="false" ht="12.75" hidden="false" customHeight="false" outlineLevel="0" collapsed="false">
      <c r="C918" s="17"/>
      <c r="D918" s="17"/>
      <c r="E918" s="17"/>
      <c r="F918" s="17"/>
      <c r="H918" s="17"/>
      <c r="J918" s="17"/>
      <c r="L918" s="17"/>
      <c r="N918" s="17"/>
      <c r="P918" s="17"/>
    </row>
    <row r="919" customFormat="false" ht="12.75" hidden="false" customHeight="false" outlineLevel="0" collapsed="false">
      <c r="C919" s="17"/>
      <c r="D919" s="17"/>
      <c r="E919" s="17"/>
      <c r="F919" s="17"/>
      <c r="H919" s="17"/>
      <c r="J919" s="17"/>
      <c r="L919" s="17"/>
      <c r="N919" s="17"/>
      <c r="P919" s="17"/>
    </row>
    <row r="920" customFormat="false" ht="12.75" hidden="false" customHeight="false" outlineLevel="0" collapsed="false">
      <c r="C920" s="17"/>
      <c r="D920" s="17"/>
      <c r="E920" s="17"/>
      <c r="F920" s="17"/>
      <c r="H920" s="17"/>
      <c r="J920" s="17"/>
      <c r="L920" s="17"/>
      <c r="N920" s="17"/>
      <c r="P920" s="17"/>
    </row>
    <row r="921" customFormat="false" ht="12.75" hidden="false" customHeight="false" outlineLevel="0" collapsed="false">
      <c r="C921" s="17"/>
      <c r="D921" s="17"/>
      <c r="E921" s="17"/>
      <c r="F921" s="17"/>
      <c r="H921" s="17"/>
      <c r="J921" s="17"/>
      <c r="L921" s="17"/>
      <c r="N921" s="17"/>
      <c r="P921" s="17"/>
    </row>
    <row r="922" customFormat="false" ht="12.75" hidden="false" customHeight="false" outlineLevel="0" collapsed="false">
      <c r="C922" s="17"/>
      <c r="D922" s="17"/>
      <c r="E922" s="17"/>
      <c r="F922" s="17"/>
      <c r="H922" s="17"/>
      <c r="J922" s="17"/>
      <c r="L922" s="17"/>
      <c r="N922" s="17"/>
      <c r="P922" s="17"/>
    </row>
    <row r="923" customFormat="false" ht="12.75" hidden="false" customHeight="false" outlineLevel="0" collapsed="false">
      <c r="C923" s="17"/>
      <c r="D923" s="17"/>
      <c r="E923" s="17"/>
      <c r="F923" s="17"/>
      <c r="H923" s="17"/>
      <c r="J923" s="17"/>
      <c r="L923" s="17"/>
      <c r="N923" s="17"/>
      <c r="P923" s="17"/>
    </row>
    <row r="924" customFormat="false" ht="12.75" hidden="false" customHeight="false" outlineLevel="0" collapsed="false">
      <c r="C924" s="17"/>
      <c r="D924" s="17"/>
      <c r="E924" s="17"/>
      <c r="F924" s="17"/>
      <c r="H924" s="17"/>
      <c r="J924" s="17"/>
      <c r="L924" s="17"/>
      <c r="N924" s="17"/>
      <c r="P924" s="17"/>
    </row>
    <row r="925" customFormat="false" ht="12.75" hidden="false" customHeight="false" outlineLevel="0" collapsed="false">
      <c r="C925" s="17"/>
      <c r="D925" s="17"/>
      <c r="E925" s="17"/>
      <c r="F925" s="17"/>
      <c r="H925" s="17"/>
      <c r="J925" s="17"/>
      <c r="L925" s="17"/>
      <c r="N925" s="17"/>
      <c r="P925" s="17"/>
    </row>
    <row r="926" customFormat="false" ht="12.75" hidden="false" customHeight="false" outlineLevel="0" collapsed="false">
      <c r="C926" s="17"/>
      <c r="D926" s="17"/>
      <c r="E926" s="17"/>
      <c r="F926" s="17"/>
      <c r="H926" s="17"/>
      <c r="J926" s="17"/>
      <c r="L926" s="17"/>
      <c r="N926" s="17"/>
      <c r="P926" s="17"/>
    </row>
    <row r="927" customFormat="false" ht="12.75" hidden="false" customHeight="false" outlineLevel="0" collapsed="false">
      <c r="C927" s="17"/>
      <c r="D927" s="17"/>
      <c r="E927" s="17"/>
      <c r="F927" s="17"/>
      <c r="H927" s="17"/>
      <c r="J927" s="17"/>
      <c r="L927" s="17"/>
      <c r="N927" s="17"/>
      <c r="P927" s="17"/>
    </row>
    <row r="928" customFormat="false" ht="12.75" hidden="false" customHeight="false" outlineLevel="0" collapsed="false">
      <c r="C928" s="17"/>
      <c r="D928" s="17"/>
      <c r="E928" s="17"/>
      <c r="F928" s="17"/>
      <c r="H928" s="17"/>
      <c r="J928" s="17"/>
      <c r="L928" s="17"/>
      <c r="N928" s="17"/>
      <c r="P928" s="17"/>
    </row>
    <row r="929" customFormat="false" ht="12.75" hidden="false" customHeight="false" outlineLevel="0" collapsed="false">
      <c r="C929" s="17"/>
      <c r="D929" s="17"/>
      <c r="E929" s="17"/>
      <c r="F929" s="17"/>
      <c r="H929" s="17"/>
      <c r="J929" s="17"/>
      <c r="L929" s="17"/>
      <c r="N929" s="17"/>
      <c r="P929" s="17"/>
    </row>
    <row r="930" customFormat="false" ht="12.75" hidden="false" customHeight="false" outlineLevel="0" collapsed="false">
      <c r="C930" s="17"/>
      <c r="D930" s="17"/>
      <c r="E930" s="17"/>
      <c r="F930" s="17"/>
      <c r="H930" s="17"/>
      <c r="J930" s="17"/>
      <c r="L930" s="17"/>
      <c r="N930" s="17"/>
      <c r="P930" s="17"/>
    </row>
    <row r="931" customFormat="false" ht="12.75" hidden="false" customHeight="false" outlineLevel="0" collapsed="false">
      <c r="C931" s="17"/>
      <c r="D931" s="17"/>
      <c r="E931" s="17"/>
      <c r="F931" s="17"/>
      <c r="H931" s="17"/>
      <c r="J931" s="17"/>
      <c r="L931" s="17"/>
      <c r="N931" s="17"/>
      <c r="P931" s="17"/>
    </row>
    <row r="932" customFormat="false" ht="12.75" hidden="false" customHeight="false" outlineLevel="0" collapsed="false">
      <c r="C932" s="17"/>
      <c r="D932" s="17"/>
      <c r="E932" s="17"/>
      <c r="F932" s="17"/>
      <c r="H932" s="17"/>
      <c r="J932" s="17"/>
      <c r="L932" s="17"/>
      <c r="N932" s="17"/>
      <c r="P932" s="17"/>
    </row>
    <row r="933" customFormat="false" ht="12.75" hidden="false" customHeight="false" outlineLevel="0" collapsed="false">
      <c r="C933" s="17"/>
      <c r="D933" s="17"/>
      <c r="E933" s="17"/>
      <c r="F933" s="17"/>
      <c r="H933" s="17"/>
      <c r="J933" s="17"/>
      <c r="L933" s="17"/>
      <c r="N933" s="17"/>
      <c r="P933" s="17"/>
    </row>
    <row r="934" customFormat="false" ht="12.75" hidden="false" customHeight="false" outlineLevel="0" collapsed="false">
      <c r="C934" s="17"/>
      <c r="D934" s="17"/>
      <c r="E934" s="17"/>
      <c r="F934" s="17"/>
      <c r="H934" s="17"/>
      <c r="J934" s="17"/>
      <c r="L934" s="17"/>
      <c r="N934" s="17"/>
      <c r="P934" s="17"/>
    </row>
    <row r="935" customFormat="false" ht="12.75" hidden="false" customHeight="false" outlineLevel="0" collapsed="false">
      <c r="C935" s="17"/>
      <c r="D935" s="17"/>
      <c r="E935" s="17"/>
      <c r="F935" s="17"/>
      <c r="H935" s="17"/>
      <c r="J935" s="17"/>
      <c r="L935" s="17"/>
      <c r="N935" s="17"/>
      <c r="P935" s="17"/>
    </row>
    <row r="936" customFormat="false" ht="12.75" hidden="false" customHeight="false" outlineLevel="0" collapsed="false">
      <c r="C936" s="17"/>
      <c r="D936" s="17"/>
      <c r="E936" s="17"/>
      <c r="F936" s="17"/>
      <c r="H936" s="17"/>
      <c r="J936" s="17"/>
      <c r="L936" s="17"/>
      <c r="N936" s="17"/>
      <c r="P936" s="17"/>
    </row>
    <row r="937" customFormat="false" ht="12.75" hidden="false" customHeight="false" outlineLevel="0" collapsed="false">
      <c r="C937" s="17"/>
      <c r="D937" s="17"/>
      <c r="E937" s="17"/>
      <c r="F937" s="17"/>
      <c r="H937" s="17"/>
      <c r="J937" s="17"/>
      <c r="L937" s="17"/>
      <c r="N937" s="17"/>
      <c r="P937" s="17"/>
    </row>
    <row r="938" customFormat="false" ht="12.75" hidden="false" customHeight="false" outlineLevel="0" collapsed="false">
      <c r="C938" s="17"/>
      <c r="D938" s="17"/>
      <c r="E938" s="17"/>
      <c r="F938" s="17"/>
      <c r="H938" s="17"/>
      <c r="J938" s="17"/>
      <c r="L938" s="17"/>
      <c r="N938" s="17"/>
      <c r="P938" s="17"/>
    </row>
    <row r="939" customFormat="false" ht="12.75" hidden="false" customHeight="false" outlineLevel="0" collapsed="false">
      <c r="C939" s="17"/>
      <c r="D939" s="17"/>
      <c r="E939" s="17"/>
      <c r="F939" s="17"/>
      <c r="H939" s="17"/>
      <c r="J939" s="17"/>
      <c r="L939" s="17"/>
      <c r="N939" s="17"/>
      <c r="P939" s="17"/>
    </row>
    <row r="940" customFormat="false" ht="12.75" hidden="false" customHeight="false" outlineLevel="0" collapsed="false">
      <c r="C940" s="17"/>
      <c r="D940" s="17"/>
      <c r="E940" s="17"/>
      <c r="F940" s="17"/>
      <c r="H940" s="17"/>
      <c r="J940" s="17"/>
      <c r="L940" s="17"/>
      <c r="N940" s="17"/>
      <c r="P940" s="17"/>
    </row>
    <row r="941" customFormat="false" ht="12.75" hidden="false" customHeight="false" outlineLevel="0" collapsed="false">
      <c r="C941" s="17"/>
      <c r="D941" s="17"/>
      <c r="E941" s="17"/>
      <c r="F941" s="17"/>
      <c r="H941" s="17"/>
      <c r="J941" s="17"/>
      <c r="L941" s="17"/>
      <c r="N941" s="17"/>
      <c r="P941" s="17"/>
    </row>
    <row r="942" customFormat="false" ht="12.75" hidden="false" customHeight="false" outlineLevel="0" collapsed="false">
      <c r="C942" s="17"/>
      <c r="D942" s="17"/>
      <c r="E942" s="17"/>
      <c r="F942" s="17"/>
      <c r="H942" s="17"/>
      <c r="J942" s="17"/>
      <c r="L942" s="17"/>
      <c r="N942" s="17"/>
      <c r="P942" s="17"/>
    </row>
    <row r="943" customFormat="false" ht="12.75" hidden="false" customHeight="false" outlineLevel="0" collapsed="false">
      <c r="C943" s="17"/>
      <c r="D943" s="17"/>
      <c r="E943" s="17"/>
      <c r="F943" s="17"/>
      <c r="H943" s="17"/>
      <c r="J943" s="17"/>
      <c r="L943" s="17"/>
      <c r="N943" s="17"/>
      <c r="P943" s="17"/>
    </row>
    <row r="944" customFormat="false" ht="12.75" hidden="false" customHeight="false" outlineLevel="0" collapsed="false">
      <c r="C944" s="17"/>
      <c r="D944" s="17"/>
      <c r="E944" s="17"/>
      <c r="F944" s="17"/>
      <c r="H944" s="17"/>
      <c r="J944" s="17"/>
      <c r="L944" s="17"/>
      <c r="N944" s="17"/>
      <c r="P944" s="17"/>
    </row>
    <row r="945" customFormat="false" ht="12.75" hidden="false" customHeight="false" outlineLevel="0" collapsed="false">
      <c r="C945" s="17"/>
      <c r="D945" s="17"/>
      <c r="E945" s="17"/>
      <c r="F945" s="17"/>
      <c r="H945" s="17"/>
      <c r="J945" s="17"/>
      <c r="L945" s="17"/>
      <c r="N945" s="17"/>
      <c r="P945" s="17"/>
    </row>
    <row r="946" customFormat="false" ht="12.75" hidden="false" customHeight="false" outlineLevel="0" collapsed="false">
      <c r="C946" s="17"/>
      <c r="D946" s="17"/>
      <c r="E946" s="17"/>
      <c r="F946" s="17"/>
      <c r="H946" s="17"/>
      <c r="J946" s="17"/>
      <c r="L946" s="17"/>
      <c r="N946" s="17"/>
      <c r="P946" s="17"/>
    </row>
    <row r="947" customFormat="false" ht="12.75" hidden="false" customHeight="false" outlineLevel="0" collapsed="false">
      <c r="C947" s="17"/>
      <c r="D947" s="17"/>
      <c r="E947" s="17"/>
      <c r="F947" s="17"/>
      <c r="H947" s="17"/>
      <c r="J947" s="17"/>
      <c r="L947" s="17"/>
      <c r="N947" s="17"/>
      <c r="P947" s="17"/>
    </row>
    <row r="948" customFormat="false" ht="12.75" hidden="false" customHeight="false" outlineLevel="0" collapsed="false">
      <c r="C948" s="17"/>
      <c r="D948" s="17"/>
      <c r="E948" s="17"/>
      <c r="F948" s="17"/>
      <c r="H948" s="17"/>
      <c r="J948" s="17"/>
      <c r="L948" s="17"/>
      <c r="N948" s="17"/>
      <c r="P948" s="17"/>
    </row>
    <row r="949" customFormat="false" ht="12.75" hidden="false" customHeight="false" outlineLevel="0" collapsed="false">
      <c r="C949" s="17"/>
      <c r="D949" s="17"/>
      <c r="E949" s="17"/>
      <c r="F949" s="17"/>
      <c r="H949" s="17"/>
      <c r="J949" s="17"/>
      <c r="L949" s="17"/>
      <c r="N949" s="17"/>
      <c r="P949" s="17"/>
    </row>
    <row r="950" customFormat="false" ht="12.75" hidden="false" customHeight="false" outlineLevel="0" collapsed="false">
      <c r="C950" s="17"/>
      <c r="D950" s="17"/>
      <c r="E950" s="17"/>
      <c r="F950" s="17"/>
      <c r="H950" s="17"/>
      <c r="J950" s="17"/>
      <c r="L950" s="17"/>
      <c r="N950" s="17"/>
      <c r="P950" s="17"/>
    </row>
    <row r="951" customFormat="false" ht="12.75" hidden="false" customHeight="false" outlineLevel="0" collapsed="false">
      <c r="C951" s="17"/>
      <c r="D951" s="17"/>
      <c r="E951" s="17"/>
      <c r="F951" s="17"/>
      <c r="H951" s="17"/>
      <c r="J951" s="17"/>
      <c r="L951" s="17"/>
      <c r="N951" s="17"/>
      <c r="P951" s="17"/>
    </row>
    <row r="952" customFormat="false" ht="12.75" hidden="false" customHeight="false" outlineLevel="0" collapsed="false">
      <c r="C952" s="17"/>
      <c r="D952" s="17"/>
      <c r="E952" s="17"/>
      <c r="F952" s="17"/>
      <c r="H952" s="17"/>
      <c r="J952" s="17"/>
      <c r="L952" s="17"/>
      <c r="N952" s="17"/>
      <c r="P952" s="17"/>
    </row>
    <row r="953" customFormat="false" ht="12.75" hidden="false" customHeight="false" outlineLevel="0" collapsed="false">
      <c r="C953" s="17"/>
      <c r="D953" s="17"/>
      <c r="E953" s="17"/>
      <c r="F953" s="17"/>
      <c r="H953" s="17"/>
      <c r="J953" s="17"/>
      <c r="L953" s="17"/>
      <c r="N953" s="17"/>
      <c r="P953" s="17"/>
    </row>
    <row r="954" customFormat="false" ht="12.75" hidden="false" customHeight="false" outlineLevel="0" collapsed="false">
      <c r="C954" s="17"/>
      <c r="D954" s="17"/>
      <c r="E954" s="17"/>
      <c r="F954" s="17"/>
      <c r="H954" s="17"/>
      <c r="J954" s="17"/>
      <c r="L954" s="17"/>
      <c r="N954" s="17"/>
      <c r="P954" s="17"/>
    </row>
    <row r="955" customFormat="false" ht="12.75" hidden="false" customHeight="false" outlineLevel="0" collapsed="false">
      <c r="C955" s="17"/>
      <c r="D955" s="17"/>
      <c r="E955" s="17"/>
      <c r="F955" s="17"/>
      <c r="H955" s="17"/>
      <c r="J955" s="17"/>
      <c r="L955" s="17"/>
      <c r="N955" s="17"/>
      <c r="P955" s="17"/>
    </row>
    <row r="956" customFormat="false" ht="12.75" hidden="false" customHeight="false" outlineLevel="0" collapsed="false">
      <c r="C956" s="17"/>
      <c r="D956" s="17"/>
      <c r="E956" s="17"/>
      <c r="F956" s="17"/>
      <c r="H956" s="17"/>
      <c r="J956" s="17"/>
      <c r="L956" s="17"/>
      <c r="N956" s="17"/>
      <c r="P956" s="17"/>
    </row>
    <row r="957" customFormat="false" ht="12.75" hidden="false" customHeight="false" outlineLevel="0" collapsed="false">
      <c r="C957" s="17"/>
      <c r="D957" s="17"/>
      <c r="E957" s="17"/>
      <c r="F957" s="17"/>
      <c r="H957" s="17"/>
      <c r="J957" s="17"/>
      <c r="L957" s="17"/>
      <c r="N957" s="17"/>
      <c r="P957" s="17"/>
    </row>
    <row r="958" customFormat="false" ht="12.75" hidden="false" customHeight="false" outlineLevel="0" collapsed="false">
      <c r="C958" s="17"/>
      <c r="D958" s="17"/>
      <c r="E958" s="17"/>
      <c r="F958" s="17"/>
      <c r="H958" s="17"/>
      <c r="J958" s="17"/>
      <c r="L958" s="17"/>
      <c r="N958" s="17"/>
      <c r="P958" s="17"/>
    </row>
    <row r="959" customFormat="false" ht="12.75" hidden="false" customHeight="false" outlineLevel="0" collapsed="false">
      <c r="C959" s="17"/>
      <c r="D959" s="17"/>
      <c r="E959" s="17"/>
      <c r="F959" s="17"/>
      <c r="H959" s="17"/>
      <c r="J959" s="17"/>
      <c r="L959" s="17"/>
      <c r="N959" s="17"/>
      <c r="P959" s="17"/>
    </row>
    <row r="960" customFormat="false" ht="12.75" hidden="false" customHeight="false" outlineLevel="0" collapsed="false">
      <c r="C960" s="17"/>
      <c r="D960" s="17"/>
      <c r="E960" s="17"/>
      <c r="F960" s="17"/>
      <c r="H960" s="17"/>
      <c r="J960" s="17"/>
      <c r="L960" s="17"/>
      <c r="N960" s="17"/>
      <c r="P960" s="17"/>
    </row>
    <row r="961" customFormat="false" ht="12.75" hidden="false" customHeight="false" outlineLevel="0" collapsed="false">
      <c r="C961" s="17"/>
      <c r="D961" s="17"/>
      <c r="E961" s="17"/>
      <c r="F961" s="17"/>
      <c r="H961" s="17"/>
      <c r="J961" s="17"/>
      <c r="L961" s="17"/>
      <c r="N961" s="17"/>
      <c r="P961" s="17"/>
    </row>
    <row r="962" customFormat="false" ht="12.75" hidden="false" customHeight="false" outlineLevel="0" collapsed="false">
      <c r="C962" s="17"/>
      <c r="D962" s="17"/>
      <c r="E962" s="17"/>
      <c r="F962" s="17"/>
      <c r="H962" s="17"/>
      <c r="J962" s="17"/>
      <c r="L962" s="17"/>
      <c r="N962" s="17"/>
      <c r="P962" s="17"/>
    </row>
    <row r="963" customFormat="false" ht="12.75" hidden="false" customHeight="false" outlineLevel="0" collapsed="false">
      <c r="C963" s="17"/>
      <c r="D963" s="17"/>
      <c r="E963" s="17"/>
      <c r="F963" s="17"/>
      <c r="H963" s="17"/>
      <c r="J963" s="17"/>
      <c r="L963" s="17"/>
      <c r="N963" s="17"/>
      <c r="P963" s="17"/>
    </row>
    <row r="964" customFormat="false" ht="12.75" hidden="false" customHeight="false" outlineLevel="0" collapsed="false">
      <c r="C964" s="17"/>
      <c r="D964" s="17"/>
      <c r="E964" s="17"/>
      <c r="F964" s="17"/>
      <c r="H964" s="17"/>
      <c r="J964" s="17"/>
      <c r="L964" s="17"/>
      <c r="N964" s="17"/>
      <c r="P964" s="17"/>
    </row>
    <row r="965" customFormat="false" ht="12.75" hidden="false" customHeight="false" outlineLevel="0" collapsed="false">
      <c r="C965" s="17"/>
      <c r="D965" s="17"/>
      <c r="E965" s="17"/>
      <c r="F965" s="17"/>
      <c r="H965" s="17"/>
      <c r="J965" s="17"/>
      <c r="L965" s="17"/>
      <c r="N965" s="17"/>
      <c r="P965" s="17"/>
    </row>
    <row r="966" customFormat="false" ht="12.75" hidden="false" customHeight="false" outlineLevel="0" collapsed="false">
      <c r="C966" s="17"/>
      <c r="D966" s="17"/>
      <c r="E966" s="17"/>
      <c r="F966" s="17"/>
      <c r="H966" s="17"/>
      <c r="J966" s="17"/>
      <c r="L966" s="17"/>
      <c r="N966" s="17"/>
      <c r="P966" s="17"/>
    </row>
    <row r="967" customFormat="false" ht="12.75" hidden="false" customHeight="false" outlineLevel="0" collapsed="false">
      <c r="C967" s="17"/>
      <c r="D967" s="17"/>
      <c r="E967" s="17"/>
      <c r="F967" s="17"/>
      <c r="H967" s="17"/>
      <c r="J967" s="17"/>
      <c r="L967" s="17"/>
      <c r="N967" s="17"/>
      <c r="P967" s="17"/>
    </row>
    <row r="968" customFormat="false" ht="12.75" hidden="false" customHeight="false" outlineLevel="0" collapsed="false">
      <c r="C968" s="17"/>
      <c r="D968" s="17"/>
      <c r="E968" s="17"/>
      <c r="F968" s="17"/>
      <c r="H968" s="17"/>
      <c r="J968" s="17"/>
      <c r="L968" s="17"/>
      <c r="N968" s="17"/>
      <c r="P968" s="17"/>
    </row>
    <row r="969" customFormat="false" ht="12.75" hidden="false" customHeight="false" outlineLevel="0" collapsed="false">
      <c r="C969" s="17"/>
      <c r="D969" s="17"/>
      <c r="E969" s="17"/>
      <c r="F969" s="17"/>
      <c r="H969" s="17"/>
      <c r="J969" s="17"/>
      <c r="L969" s="17"/>
      <c r="N969" s="17"/>
      <c r="P969" s="17"/>
    </row>
    <row r="970" customFormat="false" ht="12.75" hidden="false" customHeight="false" outlineLevel="0" collapsed="false">
      <c r="C970" s="17"/>
      <c r="D970" s="17"/>
      <c r="E970" s="17"/>
      <c r="F970" s="17"/>
      <c r="H970" s="17"/>
      <c r="J970" s="17"/>
      <c r="L970" s="17"/>
      <c r="N970" s="17"/>
      <c r="P970" s="17"/>
    </row>
    <row r="971" customFormat="false" ht="12.75" hidden="false" customHeight="false" outlineLevel="0" collapsed="false">
      <c r="C971" s="17"/>
      <c r="D971" s="17"/>
      <c r="E971" s="17"/>
      <c r="F971" s="17"/>
      <c r="H971" s="17"/>
      <c r="J971" s="17"/>
      <c r="L971" s="17"/>
      <c r="N971" s="17"/>
      <c r="P971" s="17"/>
    </row>
    <row r="972" customFormat="false" ht="12.75" hidden="false" customHeight="false" outlineLevel="0" collapsed="false">
      <c r="C972" s="17"/>
      <c r="D972" s="17"/>
      <c r="E972" s="17"/>
      <c r="F972" s="17"/>
      <c r="H972" s="17"/>
      <c r="J972" s="17"/>
      <c r="L972" s="17"/>
      <c r="N972" s="17"/>
      <c r="P972" s="17"/>
    </row>
    <row r="973" customFormat="false" ht="12.75" hidden="false" customHeight="false" outlineLevel="0" collapsed="false">
      <c r="C973" s="17"/>
      <c r="D973" s="17"/>
      <c r="E973" s="17"/>
      <c r="F973" s="17"/>
      <c r="H973" s="17"/>
      <c r="J973" s="17"/>
      <c r="L973" s="17"/>
      <c r="N973" s="17"/>
      <c r="P973" s="17"/>
    </row>
    <row r="974" customFormat="false" ht="12.75" hidden="false" customHeight="false" outlineLevel="0" collapsed="false">
      <c r="C974" s="17"/>
      <c r="D974" s="17"/>
      <c r="E974" s="17"/>
      <c r="F974" s="17"/>
      <c r="H974" s="17"/>
      <c r="J974" s="17"/>
      <c r="L974" s="17"/>
      <c r="N974" s="17"/>
      <c r="P974" s="17"/>
    </row>
    <row r="975" customFormat="false" ht="12.75" hidden="false" customHeight="false" outlineLevel="0" collapsed="false">
      <c r="C975" s="17"/>
      <c r="D975" s="17"/>
      <c r="E975" s="17"/>
      <c r="F975" s="17"/>
      <c r="H975" s="17"/>
      <c r="J975" s="17"/>
      <c r="L975" s="17"/>
      <c r="N975" s="17"/>
      <c r="P975" s="17"/>
    </row>
    <row r="976" customFormat="false" ht="12.75" hidden="false" customHeight="false" outlineLevel="0" collapsed="false">
      <c r="C976" s="17"/>
      <c r="D976" s="17"/>
      <c r="E976" s="17"/>
      <c r="F976" s="17"/>
      <c r="H976" s="17"/>
      <c r="J976" s="17"/>
      <c r="L976" s="17"/>
      <c r="N976" s="17"/>
      <c r="P976" s="17"/>
    </row>
    <row r="977" customFormat="false" ht="12.75" hidden="false" customHeight="false" outlineLevel="0" collapsed="false">
      <c r="C977" s="17"/>
      <c r="D977" s="17"/>
      <c r="E977" s="17"/>
      <c r="F977" s="17"/>
      <c r="H977" s="17"/>
      <c r="J977" s="17"/>
      <c r="L977" s="17"/>
      <c r="N977" s="17"/>
      <c r="P977" s="17"/>
    </row>
    <row r="978" customFormat="false" ht="12.75" hidden="false" customHeight="false" outlineLevel="0" collapsed="false">
      <c r="C978" s="17"/>
      <c r="D978" s="17"/>
      <c r="E978" s="17"/>
      <c r="F978" s="17"/>
      <c r="H978" s="17"/>
      <c r="J978" s="17"/>
      <c r="L978" s="17"/>
      <c r="N978" s="17"/>
      <c r="P978" s="17"/>
    </row>
    <row r="979" customFormat="false" ht="12.75" hidden="false" customHeight="false" outlineLevel="0" collapsed="false">
      <c r="C979" s="17"/>
      <c r="D979" s="17"/>
      <c r="E979" s="17"/>
      <c r="F979" s="17"/>
      <c r="H979" s="17"/>
      <c r="J979" s="17"/>
      <c r="L979" s="17"/>
      <c r="N979" s="17"/>
      <c r="P979" s="17"/>
    </row>
    <row r="980" customFormat="false" ht="12.75" hidden="false" customHeight="false" outlineLevel="0" collapsed="false">
      <c r="C980" s="17"/>
      <c r="D980" s="17"/>
      <c r="E980" s="17"/>
      <c r="F980" s="17"/>
      <c r="H980" s="17"/>
      <c r="J980" s="17"/>
      <c r="L980" s="17"/>
      <c r="N980" s="17"/>
      <c r="P980" s="17"/>
    </row>
    <row r="981" customFormat="false" ht="12.75" hidden="false" customHeight="false" outlineLevel="0" collapsed="false">
      <c r="C981" s="17"/>
      <c r="D981" s="17"/>
      <c r="E981" s="17"/>
      <c r="F981" s="17"/>
      <c r="H981" s="17"/>
      <c r="J981" s="17"/>
      <c r="L981" s="17"/>
      <c r="N981" s="17"/>
      <c r="P981" s="17"/>
    </row>
    <row r="982" customFormat="false" ht="12.75" hidden="false" customHeight="false" outlineLevel="0" collapsed="false">
      <c r="C982" s="17"/>
      <c r="D982" s="17"/>
      <c r="E982" s="17"/>
      <c r="F982" s="17"/>
      <c r="H982" s="17"/>
      <c r="J982" s="17"/>
      <c r="L982" s="17"/>
      <c r="N982" s="17"/>
      <c r="P982" s="17"/>
    </row>
    <row r="983" customFormat="false" ht="12.75" hidden="false" customHeight="false" outlineLevel="0" collapsed="false">
      <c r="C983" s="17"/>
      <c r="D983" s="17"/>
      <c r="E983" s="17"/>
      <c r="F983" s="17"/>
      <c r="H983" s="17"/>
      <c r="J983" s="17"/>
      <c r="L983" s="17"/>
      <c r="N983" s="17"/>
      <c r="P983" s="17"/>
    </row>
    <row r="984" customFormat="false" ht="12.75" hidden="false" customHeight="false" outlineLevel="0" collapsed="false">
      <c r="C984" s="17"/>
      <c r="D984" s="17"/>
      <c r="E984" s="17"/>
      <c r="F984" s="17"/>
      <c r="H984" s="17"/>
      <c r="J984" s="17"/>
      <c r="L984" s="17"/>
      <c r="N984" s="17"/>
      <c r="P984" s="17"/>
    </row>
    <row r="985" customFormat="false" ht="12.75" hidden="false" customHeight="false" outlineLevel="0" collapsed="false">
      <c r="C985" s="17"/>
      <c r="D985" s="17"/>
      <c r="E985" s="17"/>
      <c r="F985" s="17"/>
      <c r="H985" s="17"/>
      <c r="J985" s="17"/>
      <c r="L985" s="17"/>
      <c r="N985" s="17"/>
      <c r="P985" s="17"/>
    </row>
    <row r="986" customFormat="false" ht="12.75" hidden="false" customHeight="false" outlineLevel="0" collapsed="false">
      <c r="C986" s="17"/>
      <c r="D986" s="17"/>
      <c r="E986" s="17"/>
      <c r="F986" s="17"/>
      <c r="H986" s="17"/>
      <c r="J986" s="17"/>
      <c r="L986" s="17"/>
      <c r="N986" s="17"/>
      <c r="P986" s="17"/>
    </row>
    <row r="987" customFormat="false" ht="12.75" hidden="false" customHeight="false" outlineLevel="0" collapsed="false">
      <c r="C987" s="17"/>
      <c r="D987" s="17"/>
      <c r="E987" s="17"/>
      <c r="F987" s="17"/>
      <c r="H987" s="17"/>
      <c r="J987" s="17"/>
      <c r="L987" s="17"/>
      <c r="N987" s="17"/>
      <c r="P987" s="17"/>
    </row>
    <row r="988" customFormat="false" ht="12.75" hidden="false" customHeight="false" outlineLevel="0" collapsed="false">
      <c r="C988" s="17"/>
      <c r="D988" s="17"/>
      <c r="E988" s="17"/>
      <c r="F988" s="17"/>
      <c r="H988" s="17"/>
      <c r="J988" s="17"/>
      <c r="L988" s="17"/>
      <c r="N988" s="17"/>
      <c r="P988" s="17"/>
    </row>
    <row r="989" customFormat="false" ht="12.75" hidden="false" customHeight="false" outlineLevel="0" collapsed="false">
      <c r="C989" s="17"/>
      <c r="D989" s="17"/>
      <c r="E989" s="17"/>
      <c r="F989" s="17"/>
      <c r="H989" s="17"/>
      <c r="J989" s="17"/>
      <c r="L989" s="17"/>
      <c r="N989" s="17"/>
      <c r="P989" s="17"/>
    </row>
    <row r="990" customFormat="false" ht="12.75" hidden="false" customHeight="false" outlineLevel="0" collapsed="false">
      <c r="C990" s="17"/>
      <c r="D990" s="17"/>
      <c r="E990" s="17"/>
      <c r="F990" s="17"/>
      <c r="H990" s="17"/>
      <c r="J990" s="17"/>
      <c r="L990" s="17"/>
      <c r="N990" s="17"/>
      <c r="P990" s="17"/>
    </row>
    <row r="991" customFormat="false" ht="12.75" hidden="false" customHeight="false" outlineLevel="0" collapsed="false">
      <c r="C991" s="17"/>
      <c r="D991" s="17"/>
      <c r="E991" s="17"/>
      <c r="F991" s="17"/>
      <c r="H991" s="17"/>
      <c r="J991" s="17"/>
      <c r="L991" s="17"/>
      <c r="N991" s="17"/>
      <c r="P991" s="17"/>
    </row>
    <row r="992" customFormat="false" ht="12.75" hidden="false" customHeight="false" outlineLevel="0" collapsed="false">
      <c r="C992" s="17"/>
      <c r="D992" s="17"/>
      <c r="E992" s="17"/>
      <c r="F992" s="17"/>
      <c r="H992" s="17"/>
      <c r="J992" s="17"/>
      <c r="L992" s="17"/>
      <c r="N992" s="17"/>
      <c r="P992" s="17"/>
    </row>
    <row r="993" customFormat="false" ht="12.75" hidden="false" customHeight="false" outlineLevel="0" collapsed="false">
      <c r="C993" s="17"/>
      <c r="D993" s="17"/>
      <c r="E993" s="17"/>
      <c r="F993" s="17"/>
      <c r="H993" s="17"/>
      <c r="J993" s="17"/>
      <c r="L993" s="17"/>
      <c r="N993" s="17"/>
      <c r="P993" s="17"/>
    </row>
    <row r="994" customFormat="false" ht="12.75" hidden="false" customHeight="false" outlineLevel="0" collapsed="false">
      <c r="C994" s="17"/>
      <c r="D994" s="17"/>
      <c r="E994" s="17"/>
      <c r="F994" s="17"/>
      <c r="H994" s="17"/>
      <c r="J994" s="17"/>
      <c r="L994" s="17"/>
      <c r="N994" s="17"/>
      <c r="P994" s="17"/>
    </row>
    <row r="995" customFormat="false" ht="12.75" hidden="false" customHeight="false" outlineLevel="0" collapsed="false">
      <c r="C995" s="17"/>
      <c r="D995" s="17"/>
      <c r="E995" s="17"/>
      <c r="F995" s="17"/>
      <c r="H995" s="17"/>
      <c r="J995" s="17"/>
      <c r="L995" s="17"/>
      <c r="N995" s="17"/>
      <c r="P995" s="17"/>
    </row>
    <row r="996" customFormat="false" ht="12.75" hidden="false" customHeight="false" outlineLevel="0" collapsed="false">
      <c r="C996" s="17"/>
      <c r="D996" s="17"/>
      <c r="E996" s="17"/>
      <c r="F996" s="17"/>
      <c r="H996" s="17"/>
      <c r="J996" s="17"/>
      <c r="L996" s="17"/>
      <c r="N996" s="17"/>
      <c r="P996" s="17"/>
    </row>
    <row r="997" customFormat="false" ht="12.75" hidden="false" customHeight="false" outlineLevel="0" collapsed="false">
      <c r="C997" s="17"/>
      <c r="D997" s="17"/>
      <c r="E997" s="17"/>
      <c r="F997" s="17"/>
      <c r="H997" s="17"/>
      <c r="J997" s="17"/>
      <c r="L997" s="17"/>
      <c r="N997" s="17"/>
      <c r="P997" s="17"/>
    </row>
    <row r="998" customFormat="false" ht="12.75" hidden="false" customHeight="false" outlineLevel="0" collapsed="false">
      <c r="C998" s="17"/>
      <c r="D998" s="17"/>
      <c r="E998" s="17"/>
      <c r="F998" s="17"/>
      <c r="H998" s="17"/>
      <c r="J998" s="17"/>
      <c r="L998" s="17"/>
      <c r="N998" s="17"/>
      <c r="P998" s="17"/>
    </row>
    <row r="999" customFormat="false" ht="12.75" hidden="false" customHeight="false" outlineLevel="0" collapsed="false">
      <c r="C999" s="17"/>
      <c r="D999" s="17"/>
      <c r="E999" s="17"/>
      <c r="F999" s="17"/>
      <c r="H999" s="17"/>
      <c r="J999" s="17"/>
      <c r="L999" s="17"/>
      <c r="N999" s="17"/>
      <c r="P999" s="17"/>
    </row>
    <row r="1000" customFormat="false" ht="12.75" hidden="false" customHeight="false" outlineLevel="0" collapsed="false">
      <c r="C1000" s="17"/>
      <c r="D1000" s="17"/>
      <c r="E1000" s="17"/>
      <c r="F1000" s="17"/>
      <c r="H1000" s="17"/>
      <c r="J1000" s="17"/>
      <c r="L1000" s="17"/>
      <c r="N1000" s="17"/>
      <c r="P1000" s="17"/>
    </row>
    <row r="1001" customFormat="false" ht="12.75" hidden="false" customHeight="false" outlineLevel="0" collapsed="false">
      <c r="C1001" s="17"/>
      <c r="D1001" s="17"/>
      <c r="E1001" s="17"/>
      <c r="F1001" s="17"/>
      <c r="H1001" s="17"/>
      <c r="J1001" s="17"/>
      <c r="L1001" s="17"/>
      <c r="N1001" s="17"/>
      <c r="P1001" s="17"/>
    </row>
    <row r="1002" customFormat="false" ht="12.75" hidden="false" customHeight="false" outlineLevel="0" collapsed="false">
      <c r="C1002" s="17"/>
      <c r="D1002" s="17"/>
      <c r="E1002" s="17"/>
      <c r="F1002" s="17"/>
      <c r="H1002" s="17"/>
      <c r="J1002" s="17"/>
      <c r="L1002" s="17"/>
      <c r="N1002" s="17"/>
      <c r="P1002" s="17"/>
    </row>
    <row r="1003" customFormat="false" ht="12.75" hidden="false" customHeight="false" outlineLevel="0" collapsed="false">
      <c r="C1003" s="17"/>
      <c r="D1003" s="17"/>
      <c r="E1003" s="17"/>
      <c r="F1003" s="17"/>
      <c r="H1003" s="17"/>
      <c r="J1003" s="17"/>
      <c r="L1003" s="17"/>
      <c r="N1003" s="17"/>
      <c r="P1003" s="17"/>
    </row>
    <row r="1004" customFormat="false" ht="12.75" hidden="false" customHeight="false" outlineLevel="0" collapsed="false">
      <c r="C1004" s="17"/>
      <c r="D1004" s="17"/>
      <c r="E1004" s="17"/>
      <c r="F1004" s="17"/>
      <c r="H1004" s="17"/>
      <c r="J1004" s="17"/>
      <c r="L1004" s="17"/>
      <c r="N1004" s="17"/>
      <c r="P1004" s="17"/>
    </row>
    <row r="1005" customFormat="false" ht="12.75" hidden="false" customHeight="false" outlineLevel="0" collapsed="false">
      <c r="C1005" s="17"/>
      <c r="D1005" s="17"/>
      <c r="E1005" s="17"/>
      <c r="F1005" s="17"/>
      <c r="H1005" s="17"/>
      <c r="J1005" s="17"/>
      <c r="L1005" s="17"/>
      <c r="N1005" s="17"/>
      <c r="P1005" s="17"/>
    </row>
    <row r="1006" customFormat="false" ht="12.75" hidden="false" customHeight="false" outlineLevel="0" collapsed="false">
      <c r="C1006" s="17"/>
      <c r="D1006" s="17"/>
      <c r="E1006" s="17"/>
      <c r="F1006" s="17"/>
      <c r="H1006" s="17"/>
      <c r="J1006" s="17"/>
      <c r="L1006" s="17"/>
      <c r="N1006" s="17"/>
      <c r="P1006" s="17"/>
    </row>
    <row r="1007" customFormat="false" ht="12.75" hidden="false" customHeight="false" outlineLevel="0" collapsed="false">
      <c r="C1007" s="17"/>
      <c r="D1007" s="17"/>
      <c r="E1007" s="17"/>
      <c r="F1007" s="17"/>
      <c r="H1007" s="17"/>
      <c r="J1007" s="17"/>
      <c r="L1007" s="17"/>
      <c r="N1007" s="17"/>
      <c r="P1007" s="17"/>
    </row>
    <row r="1008" customFormat="false" ht="12.75" hidden="false" customHeight="false" outlineLevel="0" collapsed="false">
      <c r="C1008" s="17"/>
      <c r="D1008" s="17"/>
      <c r="E1008" s="17"/>
      <c r="F1008" s="17"/>
      <c r="H1008" s="17"/>
      <c r="J1008" s="17"/>
      <c r="L1008" s="17"/>
      <c r="N1008" s="17"/>
      <c r="P1008" s="17"/>
    </row>
    <row r="1009" customFormat="false" ht="12.75" hidden="false" customHeight="false" outlineLevel="0" collapsed="false">
      <c r="C1009" s="17"/>
      <c r="D1009" s="17"/>
      <c r="E1009" s="17"/>
      <c r="F1009" s="17"/>
      <c r="H1009" s="17"/>
      <c r="J1009" s="17"/>
      <c r="L1009" s="17"/>
      <c r="N1009" s="17"/>
      <c r="P1009" s="17"/>
    </row>
    <row r="1010" customFormat="false" ht="12.75" hidden="false" customHeight="false" outlineLevel="0" collapsed="false">
      <c r="C1010" s="17"/>
      <c r="D1010" s="17"/>
      <c r="E1010" s="17"/>
      <c r="F1010" s="17"/>
      <c r="H1010" s="17"/>
      <c r="J1010" s="17"/>
      <c r="L1010" s="17"/>
      <c r="N1010" s="17"/>
      <c r="P1010" s="17"/>
    </row>
    <row r="1011" customFormat="false" ht="12.75" hidden="false" customHeight="false" outlineLevel="0" collapsed="false">
      <c r="C1011" s="17"/>
      <c r="D1011" s="17"/>
      <c r="E1011" s="17"/>
      <c r="F1011" s="17"/>
      <c r="H1011" s="17"/>
      <c r="J1011" s="17"/>
      <c r="L1011" s="17"/>
      <c r="N1011" s="17"/>
      <c r="P1011" s="17"/>
    </row>
    <row r="1012" customFormat="false" ht="12.75" hidden="false" customHeight="false" outlineLevel="0" collapsed="false">
      <c r="C1012" s="17"/>
      <c r="D1012" s="17"/>
      <c r="E1012" s="17"/>
      <c r="F1012" s="17"/>
      <c r="H1012" s="17"/>
      <c r="J1012" s="17"/>
      <c r="L1012" s="17"/>
      <c r="N1012" s="17"/>
      <c r="P1012" s="17"/>
    </row>
    <row r="1013" customFormat="false" ht="12.75" hidden="false" customHeight="false" outlineLevel="0" collapsed="false">
      <c r="C1013" s="17"/>
      <c r="D1013" s="17"/>
      <c r="E1013" s="17"/>
      <c r="F1013" s="17"/>
      <c r="H1013" s="17"/>
      <c r="J1013" s="17"/>
      <c r="L1013" s="17"/>
      <c r="N1013" s="17"/>
      <c r="P1013" s="17"/>
    </row>
    <row r="1014" customFormat="false" ht="12.75" hidden="false" customHeight="false" outlineLevel="0" collapsed="false">
      <c r="C1014" s="17"/>
      <c r="D1014" s="17"/>
      <c r="E1014" s="17"/>
      <c r="F1014" s="17"/>
      <c r="H1014" s="17"/>
      <c r="J1014" s="17"/>
      <c r="L1014" s="17"/>
      <c r="N1014" s="17"/>
      <c r="P1014" s="17"/>
    </row>
    <row r="1015" customFormat="false" ht="12.75" hidden="false" customHeight="false" outlineLevel="0" collapsed="false">
      <c r="C1015" s="17"/>
      <c r="D1015" s="17"/>
      <c r="E1015" s="17"/>
      <c r="F1015" s="17"/>
      <c r="H1015" s="17"/>
      <c r="J1015" s="17"/>
      <c r="L1015" s="17"/>
      <c r="N1015" s="17"/>
      <c r="P1015" s="17"/>
    </row>
    <row r="1016" customFormat="false" ht="12.75" hidden="false" customHeight="false" outlineLevel="0" collapsed="false">
      <c r="C1016" s="17"/>
      <c r="D1016" s="17"/>
      <c r="E1016" s="17"/>
      <c r="F1016" s="17"/>
      <c r="H1016" s="17"/>
      <c r="J1016" s="17"/>
      <c r="L1016" s="17"/>
      <c r="N1016" s="17"/>
      <c r="P1016" s="17"/>
    </row>
    <row r="1017" customFormat="false" ht="12.75" hidden="false" customHeight="false" outlineLevel="0" collapsed="false">
      <c r="C1017" s="17"/>
      <c r="D1017" s="17"/>
      <c r="E1017" s="17"/>
      <c r="F1017" s="17"/>
      <c r="H1017" s="17"/>
      <c r="J1017" s="17"/>
      <c r="L1017" s="17"/>
      <c r="N1017" s="17"/>
      <c r="P1017" s="17"/>
    </row>
    <row r="1018" customFormat="false" ht="12.75" hidden="false" customHeight="false" outlineLevel="0" collapsed="false">
      <c r="C1018" s="17"/>
      <c r="D1018" s="17"/>
      <c r="E1018" s="17"/>
      <c r="F1018" s="17"/>
      <c r="H1018" s="17"/>
      <c r="J1018" s="17"/>
      <c r="L1018" s="17"/>
      <c r="N1018" s="17"/>
      <c r="P1018" s="17"/>
    </row>
    <row r="1019" customFormat="false" ht="12.75" hidden="false" customHeight="false" outlineLevel="0" collapsed="false">
      <c r="C1019" s="17"/>
      <c r="D1019" s="17"/>
      <c r="E1019" s="17"/>
      <c r="F1019" s="17"/>
      <c r="H1019" s="17"/>
      <c r="J1019" s="17"/>
      <c r="L1019" s="17"/>
      <c r="N1019" s="17"/>
      <c r="P1019" s="17"/>
    </row>
    <row r="1020" customFormat="false" ht="12.75" hidden="false" customHeight="false" outlineLevel="0" collapsed="false">
      <c r="C1020" s="17"/>
      <c r="D1020" s="17"/>
      <c r="E1020" s="17"/>
      <c r="F1020" s="17"/>
      <c r="H1020" s="17"/>
      <c r="J1020" s="17"/>
      <c r="L1020" s="17"/>
      <c r="N1020" s="17"/>
      <c r="P1020" s="17"/>
    </row>
    <row r="1021" customFormat="false" ht="12.75" hidden="false" customHeight="false" outlineLevel="0" collapsed="false">
      <c r="C1021" s="17"/>
      <c r="D1021" s="17"/>
      <c r="E1021" s="17"/>
      <c r="F1021" s="17"/>
      <c r="H1021" s="17"/>
      <c r="J1021" s="17"/>
      <c r="L1021" s="17"/>
      <c r="N1021" s="17"/>
      <c r="P1021" s="17"/>
    </row>
    <row r="1022" customFormat="false" ht="12.75" hidden="false" customHeight="false" outlineLevel="0" collapsed="false">
      <c r="C1022" s="17"/>
      <c r="D1022" s="17"/>
      <c r="E1022" s="17"/>
      <c r="F1022" s="17"/>
      <c r="H1022" s="17"/>
      <c r="J1022" s="17"/>
      <c r="L1022" s="17"/>
      <c r="N1022" s="17"/>
      <c r="P1022" s="17"/>
    </row>
    <row r="1023" customFormat="false" ht="12.75" hidden="false" customHeight="false" outlineLevel="0" collapsed="false">
      <c r="C1023" s="17"/>
      <c r="D1023" s="17"/>
      <c r="E1023" s="17"/>
      <c r="F1023" s="17"/>
      <c r="H1023" s="17"/>
      <c r="J1023" s="17"/>
      <c r="L1023" s="17"/>
      <c r="N1023" s="17"/>
      <c r="P1023" s="17"/>
    </row>
    <row r="1024" customFormat="false" ht="12.75" hidden="false" customHeight="false" outlineLevel="0" collapsed="false">
      <c r="C1024" s="17"/>
      <c r="D1024" s="17"/>
      <c r="E1024" s="17"/>
      <c r="F1024" s="17"/>
      <c r="H1024" s="17"/>
      <c r="J1024" s="17"/>
      <c r="L1024" s="17"/>
      <c r="N1024" s="17"/>
      <c r="P1024" s="17"/>
    </row>
    <row r="1025" customFormat="false" ht="12.75" hidden="false" customHeight="false" outlineLevel="0" collapsed="false">
      <c r="C1025" s="17"/>
      <c r="D1025" s="17"/>
      <c r="E1025" s="17"/>
      <c r="F1025" s="17"/>
      <c r="H1025" s="17"/>
      <c r="J1025" s="17"/>
      <c r="L1025" s="17"/>
      <c r="N1025" s="17"/>
      <c r="P1025" s="17"/>
    </row>
    <row r="1026" customFormat="false" ht="12.75" hidden="false" customHeight="false" outlineLevel="0" collapsed="false">
      <c r="C1026" s="17"/>
      <c r="D1026" s="17"/>
      <c r="E1026" s="17"/>
      <c r="F1026" s="17"/>
      <c r="H1026" s="17"/>
      <c r="J1026" s="17"/>
      <c r="L1026" s="17"/>
      <c r="N1026" s="17"/>
      <c r="P1026" s="17"/>
    </row>
    <row r="1027" customFormat="false" ht="12.75" hidden="false" customHeight="false" outlineLevel="0" collapsed="false">
      <c r="C1027" s="17"/>
      <c r="D1027" s="17"/>
      <c r="E1027" s="17"/>
      <c r="F1027" s="17"/>
      <c r="H1027" s="17"/>
      <c r="J1027" s="17"/>
      <c r="L1027" s="17"/>
      <c r="N1027" s="17"/>
      <c r="P1027" s="17"/>
    </row>
    <row r="1028" customFormat="false" ht="12.75" hidden="false" customHeight="false" outlineLevel="0" collapsed="false">
      <c r="C1028" s="17"/>
      <c r="D1028" s="17"/>
      <c r="E1028" s="17"/>
      <c r="F1028" s="17"/>
      <c r="H1028" s="17"/>
      <c r="J1028" s="17"/>
      <c r="L1028" s="17"/>
      <c r="N1028" s="17"/>
      <c r="P1028" s="17"/>
    </row>
    <row r="1029" customFormat="false" ht="12.75" hidden="false" customHeight="false" outlineLevel="0" collapsed="false">
      <c r="C1029" s="17"/>
      <c r="D1029" s="17"/>
      <c r="E1029" s="17"/>
      <c r="F1029" s="17"/>
      <c r="H1029" s="17"/>
      <c r="J1029" s="17"/>
      <c r="L1029" s="17"/>
      <c r="N1029" s="17"/>
      <c r="P1029" s="17"/>
    </row>
    <row r="1030" customFormat="false" ht="12.75" hidden="false" customHeight="false" outlineLevel="0" collapsed="false">
      <c r="C1030" s="17"/>
      <c r="D1030" s="17"/>
      <c r="E1030" s="17"/>
      <c r="F1030" s="17"/>
      <c r="H1030" s="17"/>
      <c r="J1030" s="17"/>
      <c r="L1030" s="17"/>
      <c r="N1030" s="17"/>
      <c r="P1030" s="17"/>
    </row>
    <row r="1031" customFormat="false" ht="12.75" hidden="false" customHeight="false" outlineLevel="0" collapsed="false">
      <c r="C1031" s="17"/>
      <c r="D1031" s="17"/>
      <c r="E1031" s="17"/>
      <c r="F1031" s="17"/>
      <c r="H1031" s="17"/>
      <c r="J1031" s="17"/>
      <c r="L1031" s="17"/>
      <c r="N1031" s="17"/>
      <c r="P1031" s="17"/>
    </row>
    <row r="1032" customFormat="false" ht="12.75" hidden="false" customHeight="false" outlineLevel="0" collapsed="false">
      <c r="C1032" s="17"/>
      <c r="D1032" s="17"/>
      <c r="E1032" s="17"/>
      <c r="F1032" s="17"/>
      <c r="H1032" s="17"/>
      <c r="J1032" s="17"/>
      <c r="L1032" s="17"/>
      <c r="N1032" s="17"/>
      <c r="P1032" s="17"/>
    </row>
    <row r="1033" customFormat="false" ht="12.75" hidden="false" customHeight="false" outlineLevel="0" collapsed="false">
      <c r="C1033" s="17"/>
      <c r="D1033" s="17"/>
      <c r="E1033" s="17"/>
      <c r="F1033" s="17"/>
      <c r="H1033" s="17"/>
      <c r="J1033" s="17"/>
      <c r="L1033" s="17"/>
      <c r="N1033" s="17"/>
      <c r="P1033" s="17"/>
    </row>
    <row r="1034" customFormat="false" ht="12.75" hidden="false" customHeight="false" outlineLevel="0" collapsed="false">
      <c r="C1034" s="17"/>
      <c r="D1034" s="17"/>
      <c r="E1034" s="17"/>
      <c r="F1034" s="17"/>
      <c r="H1034" s="17"/>
      <c r="J1034" s="17"/>
      <c r="L1034" s="17"/>
      <c r="N1034" s="17"/>
      <c r="P1034" s="17"/>
    </row>
    <row r="1035" customFormat="false" ht="12.75" hidden="false" customHeight="false" outlineLevel="0" collapsed="false">
      <c r="C1035" s="17"/>
      <c r="D1035" s="17"/>
      <c r="E1035" s="17"/>
      <c r="F1035" s="17"/>
      <c r="H1035" s="17"/>
      <c r="J1035" s="17"/>
      <c r="L1035" s="17"/>
      <c r="N1035" s="17"/>
      <c r="P1035" s="17"/>
    </row>
    <row r="1036" customFormat="false" ht="12.75" hidden="false" customHeight="false" outlineLevel="0" collapsed="false">
      <c r="C1036" s="17"/>
      <c r="D1036" s="17"/>
      <c r="E1036" s="17"/>
      <c r="F1036" s="17"/>
      <c r="H1036" s="17"/>
      <c r="J1036" s="17"/>
      <c r="L1036" s="17"/>
      <c r="N1036" s="17"/>
      <c r="P1036" s="17"/>
    </row>
    <row r="1037" customFormat="false" ht="12.75" hidden="false" customHeight="false" outlineLevel="0" collapsed="false">
      <c r="C1037" s="17"/>
      <c r="D1037" s="17"/>
      <c r="E1037" s="17"/>
      <c r="F1037" s="17"/>
      <c r="H1037" s="17"/>
      <c r="J1037" s="17"/>
      <c r="L1037" s="17"/>
      <c r="N1037" s="17"/>
      <c r="P1037" s="17"/>
    </row>
    <row r="1038" customFormat="false" ht="12.75" hidden="false" customHeight="false" outlineLevel="0" collapsed="false">
      <c r="C1038" s="17"/>
      <c r="D1038" s="17"/>
      <c r="E1038" s="17"/>
      <c r="F1038" s="17"/>
      <c r="H1038" s="17"/>
      <c r="J1038" s="17"/>
      <c r="L1038" s="17"/>
      <c r="N1038" s="17"/>
      <c r="P1038" s="17"/>
    </row>
    <row r="1039" customFormat="false" ht="12.75" hidden="false" customHeight="false" outlineLevel="0" collapsed="false">
      <c r="C1039" s="17"/>
      <c r="D1039" s="17"/>
      <c r="E1039" s="17"/>
      <c r="F1039" s="17"/>
      <c r="H1039" s="17"/>
      <c r="J1039" s="17"/>
      <c r="L1039" s="17"/>
      <c r="N1039" s="17"/>
      <c r="P1039" s="17"/>
    </row>
    <row r="1040" customFormat="false" ht="12.75" hidden="false" customHeight="false" outlineLevel="0" collapsed="false">
      <c r="C1040" s="17"/>
      <c r="D1040" s="17"/>
      <c r="E1040" s="17"/>
      <c r="F1040" s="17"/>
      <c r="H1040" s="17"/>
      <c r="J1040" s="17"/>
      <c r="L1040" s="17"/>
      <c r="N1040" s="17"/>
      <c r="P1040" s="17"/>
    </row>
    <row r="1041" customFormat="false" ht="12.75" hidden="false" customHeight="false" outlineLevel="0" collapsed="false">
      <c r="C1041" s="17"/>
      <c r="D1041" s="17"/>
      <c r="E1041" s="17"/>
      <c r="F1041" s="17"/>
      <c r="H1041" s="17"/>
      <c r="J1041" s="17"/>
      <c r="L1041" s="17"/>
      <c r="N1041" s="17"/>
      <c r="P1041" s="17"/>
    </row>
    <row r="1042" customFormat="false" ht="12.75" hidden="false" customHeight="false" outlineLevel="0" collapsed="false">
      <c r="C1042" s="17"/>
      <c r="D1042" s="17"/>
      <c r="E1042" s="17"/>
      <c r="F1042" s="17"/>
      <c r="H1042" s="17"/>
      <c r="J1042" s="17"/>
      <c r="L1042" s="17"/>
      <c r="N1042" s="17"/>
      <c r="P1042" s="17"/>
    </row>
    <row r="1043" customFormat="false" ht="12.75" hidden="false" customHeight="false" outlineLevel="0" collapsed="false">
      <c r="C1043" s="17"/>
      <c r="D1043" s="17"/>
      <c r="E1043" s="17"/>
      <c r="F1043" s="17"/>
      <c r="H1043" s="17"/>
      <c r="J1043" s="17"/>
      <c r="L1043" s="17"/>
      <c r="N1043" s="17"/>
      <c r="P1043" s="17"/>
    </row>
    <row r="1044" customFormat="false" ht="12.75" hidden="false" customHeight="false" outlineLevel="0" collapsed="false">
      <c r="C1044" s="17"/>
      <c r="D1044" s="17"/>
      <c r="E1044" s="17"/>
      <c r="F1044" s="17"/>
      <c r="H1044" s="17"/>
      <c r="J1044" s="17"/>
      <c r="L1044" s="17"/>
      <c r="N1044" s="17"/>
      <c r="P1044" s="17"/>
    </row>
    <row r="1045" customFormat="false" ht="12.75" hidden="false" customHeight="false" outlineLevel="0" collapsed="false">
      <c r="C1045" s="17"/>
      <c r="D1045" s="17"/>
      <c r="E1045" s="17"/>
      <c r="F1045" s="17"/>
      <c r="H1045" s="17"/>
      <c r="J1045" s="17"/>
      <c r="L1045" s="17"/>
      <c r="N1045" s="17"/>
      <c r="P1045" s="17"/>
    </row>
    <row r="1046" customFormat="false" ht="12.75" hidden="false" customHeight="false" outlineLevel="0" collapsed="false">
      <c r="C1046" s="17"/>
      <c r="D1046" s="17"/>
      <c r="E1046" s="17"/>
      <c r="F1046" s="17"/>
      <c r="H1046" s="17"/>
      <c r="J1046" s="17"/>
      <c r="L1046" s="17"/>
      <c r="N1046" s="17"/>
      <c r="P1046" s="17"/>
    </row>
    <row r="1047" customFormat="false" ht="12.75" hidden="false" customHeight="false" outlineLevel="0" collapsed="false">
      <c r="C1047" s="17"/>
      <c r="D1047" s="17"/>
      <c r="E1047" s="17"/>
      <c r="F1047" s="17"/>
      <c r="H1047" s="17"/>
      <c r="J1047" s="17"/>
      <c r="L1047" s="17"/>
      <c r="N1047" s="17"/>
      <c r="P1047" s="17"/>
    </row>
    <row r="1048" customFormat="false" ht="12.75" hidden="false" customHeight="false" outlineLevel="0" collapsed="false">
      <c r="C1048" s="17"/>
      <c r="D1048" s="17"/>
      <c r="E1048" s="17"/>
      <c r="F1048" s="17"/>
      <c r="H1048" s="17"/>
      <c r="J1048" s="17"/>
      <c r="L1048" s="17"/>
      <c r="N1048" s="17"/>
      <c r="P1048" s="17"/>
    </row>
    <row r="1049" customFormat="false" ht="12.75" hidden="false" customHeight="false" outlineLevel="0" collapsed="false">
      <c r="C1049" s="17"/>
      <c r="D1049" s="17"/>
      <c r="E1049" s="17"/>
      <c r="F1049" s="17"/>
      <c r="H1049" s="17"/>
      <c r="J1049" s="17"/>
      <c r="L1049" s="17"/>
      <c r="N1049" s="17"/>
      <c r="P1049" s="17"/>
    </row>
    <row r="1050" customFormat="false" ht="12.75" hidden="false" customHeight="false" outlineLevel="0" collapsed="false">
      <c r="C1050" s="17"/>
      <c r="D1050" s="17"/>
      <c r="E1050" s="17"/>
      <c r="F1050" s="17"/>
      <c r="H1050" s="17"/>
      <c r="J1050" s="17"/>
      <c r="L1050" s="17"/>
      <c r="N1050" s="17"/>
      <c r="P1050" s="17"/>
    </row>
    <row r="1051" customFormat="false" ht="12.75" hidden="false" customHeight="false" outlineLevel="0" collapsed="false">
      <c r="C1051" s="17"/>
      <c r="D1051" s="17"/>
      <c r="E1051" s="17"/>
      <c r="F1051" s="17"/>
      <c r="H1051" s="17"/>
      <c r="J1051" s="17"/>
      <c r="L1051" s="17"/>
      <c r="N1051" s="17"/>
      <c r="P1051" s="17"/>
    </row>
    <row r="1052" customFormat="false" ht="12.75" hidden="false" customHeight="false" outlineLevel="0" collapsed="false">
      <c r="C1052" s="17"/>
      <c r="D1052" s="17"/>
      <c r="E1052" s="17"/>
      <c r="F1052" s="17"/>
      <c r="H1052" s="17"/>
      <c r="J1052" s="17"/>
      <c r="L1052" s="17"/>
      <c r="N1052" s="17"/>
      <c r="P1052" s="17"/>
    </row>
    <row r="1053" customFormat="false" ht="12.75" hidden="false" customHeight="false" outlineLevel="0" collapsed="false">
      <c r="C1053" s="17"/>
      <c r="D1053" s="17"/>
      <c r="E1053" s="17"/>
      <c r="F1053" s="17"/>
      <c r="H1053" s="17"/>
      <c r="J1053" s="17"/>
      <c r="L1053" s="17"/>
      <c r="N1053" s="17"/>
      <c r="P1053" s="17"/>
    </row>
    <row r="1054" customFormat="false" ht="12.75" hidden="false" customHeight="false" outlineLevel="0" collapsed="false">
      <c r="C1054" s="17"/>
      <c r="D1054" s="17"/>
      <c r="E1054" s="17"/>
      <c r="F1054" s="17"/>
      <c r="H1054" s="17"/>
      <c r="J1054" s="17"/>
      <c r="L1054" s="17"/>
      <c r="N1054" s="17"/>
      <c r="P1054" s="17"/>
    </row>
    <row r="1055" customFormat="false" ht="12.75" hidden="false" customHeight="false" outlineLevel="0" collapsed="false">
      <c r="C1055" s="17"/>
      <c r="D1055" s="17"/>
      <c r="E1055" s="17"/>
      <c r="F1055" s="17"/>
      <c r="H1055" s="17"/>
      <c r="J1055" s="17"/>
      <c r="L1055" s="17"/>
      <c r="N1055" s="17"/>
      <c r="P1055" s="17"/>
    </row>
    <row r="1056" customFormat="false" ht="12.75" hidden="false" customHeight="false" outlineLevel="0" collapsed="false">
      <c r="C1056" s="17"/>
      <c r="D1056" s="17"/>
      <c r="E1056" s="17"/>
      <c r="F1056" s="17"/>
      <c r="H1056" s="17"/>
      <c r="J1056" s="17"/>
      <c r="L1056" s="17"/>
      <c r="N1056" s="17"/>
      <c r="P1056" s="17"/>
    </row>
    <row r="1057" customFormat="false" ht="12.75" hidden="false" customHeight="false" outlineLevel="0" collapsed="false">
      <c r="C1057" s="17"/>
      <c r="D1057" s="17"/>
      <c r="E1057" s="17"/>
      <c r="F1057" s="17"/>
      <c r="H1057" s="17"/>
      <c r="J1057" s="17"/>
      <c r="L1057" s="17"/>
      <c r="N1057" s="17"/>
      <c r="P1057" s="17"/>
    </row>
    <row r="1058" customFormat="false" ht="12.75" hidden="false" customHeight="false" outlineLevel="0" collapsed="false">
      <c r="C1058" s="17"/>
      <c r="D1058" s="17"/>
      <c r="E1058" s="17"/>
      <c r="F1058" s="17"/>
      <c r="H1058" s="17"/>
      <c r="J1058" s="17"/>
      <c r="L1058" s="17"/>
      <c r="N1058" s="17"/>
      <c r="P1058" s="17"/>
    </row>
    <row r="1059" customFormat="false" ht="12.75" hidden="false" customHeight="false" outlineLevel="0" collapsed="false">
      <c r="C1059" s="17"/>
      <c r="D1059" s="17"/>
      <c r="E1059" s="17"/>
      <c r="F1059" s="17"/>
      <c r="H1059" s="17"/>
      <c r="J1059" s="17"/>
      <c r="L1059" s="17"/>
      <c r="N1059" s="17"/>
      <c r="P1059" s="17"/>
    </row>
    <row r="1060" customFormat="false" ht="12.75" hidden="false" customHeight="false" outlineLevel="0" collapsed="false">
      <c r="C1060" s="17"/>
      <c r="D1060" s="17"/>
      <c r="E1060" s="17"/>
      <c r="F1060" s="17"/>
      <c r="H1060" s="17"/>
      <c r="J1060" s="17"/>
      <c r="L1060" s="17"/>
      <c r="N1060" s="17"/>
      <c r="P1060" s="17"/>
    </row>
    <row r="1061" customFormat="false" ht="12.75" hidden="false" customHeight="false" outlineLevel="0" collapsed="false">
      <c r="C1061" s="17"/>
      <c r="D1061" s="17"/>
      <c r="E1061" s="17"/>
      <c r="F1061" s="17"/>
      <c r="H1061" s="17"/>
      <c r="J1061" s="17"/>
      <c r="L1061" s="17"/>
      <c r="N1061" s="17"/>
      <c r="P1061" s="17"/>
    </row>
    <row r="1062" customFormat="false" ht="12.75" hidden="false" customHeight="false" outlineLevel="0" collapsed="false">
      <c r="C1062" s="17"/>
      <c r="D1062" s="17"/>
      <c r="E1062" s="17"/>
      <c r="F1062" s="17"/>
      <c r="H1062" s="17"/>
      <c r="J1062" s="17"/>
      <c r="L1062" s="17"/>
      <c r="N1062" s="17"/>
      <c r="P1062" s="17"/>
    </row>
    <row r="1063" customFormat="false" ht="12.75" hidden="false" customHeight="false" outlineLevel="0" collapsed="false">
      <c r="C1063" s="17"/>
      <c r="D1063" s="17"/>
      <c r="E1063" s="17"/>
      <c r="F1063" s="17"/>
      <c r="H1063" s="17"/>
      <c r="J1063" s="17"/>
      <c r="L1063" s="17"/>
      <c r="N1063" s="17"/>
      <c r="P1063" s="17"/>
    </row>
    <row r="1064" customFormat="false" ht="12.75" hidden="false" customHeight="false" outlineLevel="0" collapsed="false">
      <c r="C1064" s="17"/>
      <c r="D1064" s="17"/>
      <c r="E1064" s="17"/>
      <c r="F1064" s="17"/>
      <c r="H1064" s="17"/>
      <c r="J1064" s="17"/>
      <c r="L1064" s="17"/>
      <c r="N1064" s="17"/>
      <c r="P1064" s="17"/>
    </row>
    <row r="1065" customFormat="false" ht="12.75" hidden="false" customHeight="false" outlineLevel="0" collapsed="false">
      <c r="C1065" s="17"/>
      <c r="D1065" s="17"/>
      <c r="E1065" s="17"/>
      <c r="F1065" s="17"/>
      <c r="H1065" s="17"/>
      <c r="J1065" s="17"/>
      <c r="L1065" s="17"/>
      <c r="N1065" s="17"/>
      <c r="P1065" s="17"/>
    </row>
    <row r="1066" customFormat="false" ht="12.75" hidden="false" customHeight="false" outlineLevel="0" collapsed="false">
      <c r="C1066" s="17"/>
      <c r="D1066" s="17"/>
      <c r="E1066" s="17"/>
      <c r="F1066" s="17"/>
      <c r="H1066" s="17"/>
      <c r="J1066" s="17"/>
      <c r="L1066" s="17"/>
      <c r="N1066" s="17"/>
      <c r="P1066" s="17"/>
    </row>
    <row r="1067" customFormat="false" ht="12.75" hidden="false" customHeight="false" outlineLevel="0" collapsed="false">
      <c r="C1067" s="17"/>
      <c r="D1067" s="17"/>
      <c r="E1067" s="17"/>
      <c r="F1067" s="17"/>
      <c r="H1067" s="17"/>
      <c r="J1067" s="17"/>
      <c r="L1067" s="17"/>
      <c r="N1067" s="17"/>
      <c r="P1067" s="17"/>
    </row>
    <row r="1068" customFormat="false" ht="12.75" hidden="false" customHeight="false" outlineLevel="0" collapsed="false">
      <c r="C1068" s="17"/>
      <c r="D1068" s="17"/>
      <c r="E1068" s="17"/>
      <c r="F1068" s="17"/>
      <c r="H1068" s="17"/>
      <c r="J1068" s="17"/>
      <c r="L1068" s="17"/>
      <c r="N1068" s="17"/>
      <c r="P1068" s="17"/>
    </row>
    <row r="1069" customFormat="false" ht="12.75" hidden="false" customHeight="false" outlineLevel="0" collapsed="false">
      <c r="C1069" s="17"/>
      <c r="D1069" s="17"/>
      <c r="E1069" s="17"/>
      <c r="F1069" s="17"/>
      <c r="H1069" s="17"/>
      <c r="J1069" s="17"/>
      <c r="L1069" s="17"/>
      <c r="N1069" s="17"/>
      <c r="P1069" s="17"/>
    </row>
    <row r="1070" customFormat="false" ht="12.75" hidden="false" customHeight="false" outlineLevel="0" collapsed="false">
      <c r="C1070" s="17"/>
      <c r="D1070" s="17"/>
      <c r="E1070" s="17"/>
      <c r="F1070" s="17"/>
      <c r="H1070" s="17"/>
      <c r="J1070" s="17"/>
      <c r="L1070" s="17"/>
      <c r="N1070" s="17"/>
      <c r="P1070" s="17"/>
    </row>
    <row r="1071" customFormat="false" ht="12.75" hidden="false" customHeight="false" outlineLevel="0" collapsed="false">
      <c r="C1071" s="17"/>
      <c r="D1071" s="17"/>
      <c r="E1071" s="17"/>
      <c r="F1071" s="17"/>
      <c r="H1071" s="17"/>
      <c r="J1071" s="17"/>
      <c r="L1071" s="17"/>
      <c r="N1071" s="17"/>
      <c r="P1071" s="17"/>
    </row>
    <row r="1072" customFormat="false" ht="12.75" hidden="false" customHeight="false" outlineLevel="0" collapsed="false">
      <c r="C1072" s="17"/>
      <c r="D1072" s="17"/>
      <c r="E1072" s="17"/>
      <c r="F1072" s="17"/>
      <c r="H1072" s="17"/>
      <c r="J1072" s="17"/>
      <c r="L1072" s="17"/>
      <c r="N1072" s="17"/>
      <c r="P1072" s="17"/>
    </row>
    <row r="1073" customFormat="false" ht="12.75" hidden="false" customHeight="false" outlineLevel="0" collapsed="false">
      <c r="C1073" s="17"/>
      <c r="D1073" s="17"/>
      <c r="E1073" s="17"/>
      <c r="F1073" s="17"/>
      <c r="H1073" s="17"/>
      <c r="J1073" s="17"/>
      <c r="L1073" s="17"/>
      <c r="N1073" s="17"/>
      <c r="P1073" s="17"/>
    </row>
    <row r="1074" customFormat="false" ht="12.75" hidden="false" customHeight="false" outlineLevel="0" collapsed="false">
      <c r="C1074" s="17"/>
      <c r="D1074" s="17"/>
      <c r="E1074" s="17"/>
      <c r="F1074" s="17"/>
      <c r="H1074" s="17"/>
      <c r="J1074" s="17"/>
      <c r="L1074" s="17"/>
      <c r="N1074" s="17"/>
      <c r="P1074" s="17"/>
    </row>
    <row r="1075" customFormat="false" ht="12.75" hidden="false" customHeight="false" outlineLevel="0" collapsed="false">
      <c r="C1075" s="17"/>
      <c r="D1075" s="17"/>
      <c r="E1075" s="17"/>
      <c r="F1075" s="17"/>
      <c r="H1075" s="17"/>
      <c r="J1075" s="17"/>
      <c r="L1075" s="17"/>
      <c r="N1075" s="17"/>
      <c r="P1075" s="17"/>
    </row>
    <row r="1076" customFormat="false" ht="12.75" hidden="false" customHeight="false" outlineLevel="0" collapsed="false">
      <c r="C1076" s="17"/>
      <c r="D1076" s="17"/>
      <c r="E1076" s="17"/>
      <c r="F1076" s="17"/>
      <c r="H1076" s="17"/>
      <c r="J1076" s="17"/>
      <c r="L1076" s="17"/>
      <c r="N1076" s="17"/>
      <c r="P1076" s="17"/>
    </row>
    <row r="1077" customFormat="false" ht="12.75" hidden="false" customHeight="false" outlineLevel="0" collapsed="false">
      <c r="C1077" s="17"/>
      <c r="D1077" s="17"/>
      <c r="E1077" s="17"/>
      <c r="F1077" s="17"/>
      <c r="H1077" s="17"/>
      <c r="J1077" s="17"/>
      <c r="L1077" s="17"/>
      <c r="N1077" s="17"/>
      <c r="P1077" s="17"/>
    </row>
    <row r="1078" customFormat="false" ht="12.75" hidden="false" customHeight="false" outlineLevel="0" collapsed="false">
      <c r="C1078" s="17"/>
      <c r="D1078" s="17"/>
      <c r="E1078" s="17"/>
      <c r="F1078" s="17"/>
      <c r="H1078" s="17"/>
      <c r="J1078" s="17"/>
      <c r="L1078" s="17"/>
      <c r="N1078" s="17"/>
      <c r="P1078" s="17"/>
    </row>
    <row r="1079" customFormat="false" ht="12.75" hidden="false" customHeight="false" outlineLevel="0" collapsed="false">
      <c r="C1079" s="17"/>
      <c r="D1079" s="17"/>
      <c r="E1079" s="17"/>
      <c r="F1079" s="17"/>
      <c r="H1079" s="17"/>
      <c r="J1079" s="17"/>
      <c r="L1079" s="17"/>
      <c r="N1079" s="17"/>
      <c r="P1079" s="17"/>
    </row>
    <row r="1080" customFormat="false" ht="12.75" hidden="false" customHeight="false" outlineLevel="0" collapsed="false">
      <c r="C1080" s="17"/>
      <c r="D1080" s="17"/>
      <c r="E1080" s="17"/>
      <c r="F1080" s="17"/>
      <c r="H1080" s="17"/>
      <c r="J1080" s="17"/>
      <c r="L1080" s="17"/>
      <c r="N1080" s="17"/>
      <c r="P1080" s="17"/>
    </row>
    <row r="1081" customFormat="false" ht="12.75" hidden="false" customHeight="false" outlineLevel="0" collapsed="false">
      <c r="C1081" s="17"/>
      <c r="D1081" s="17"/>
      <c r="E1081" s="17"/>
      <c r="F1081" s="17"/>
      <c r="H1081" s="17"/>
      <c r="J1081" s="17"/>
      <c r="L1081" s="17"/>
      <c r="N1081" s="17"/>
      <c r="P1081" s="17"/>
    </row>
    <row r="1082" customFormat="false" ht="12.75" hidden="false" customHeight="false" outlineLevel="0" collapsed="false">
      <c r="C1082" s="17"/>
      <c r="D1082" s="17"/>
      <c r="E1082" s="17"/>
      <c r="F1082" s="17"/>
      <c r="H1082" s="17"/>
      <c r="J1082" s="17"/>
      <c r="L1082" s="17"/>
      <c r="N1082" s="17"/>
      <c r="P1082" s="17"/>
    </row>
    <row r="1083" customFormat="false" ht="12.75" hidden="false" customHeight="false" outlineLevel="0" collapsed="false">
      <c r="C1083" s="17"/>
      <c r="D1083" s="17"/>
      <c r="E1083" s="17"/>
      <c r="F1083" s="17"/>
      <c r="H1083" s="17"/>
      <c r="J1083" s="17"/>
      <c r="L1083" s="17"/>
      <c r="N1083" s="17"/>
      <c r="P1083" s="17"/>
    </row>
    <row r="1084" customFormat="false" ht="12.75" hidden="false" customHeight="false" outlineLevel="0" collapsed="false">
      <c r="C1084" s="17"/>
      <c r="D1084" s="17"/>
      <c r="E1084" s="17"/>
      <c r="F1084" s="17"/>
      <c r="H1084" s="17"/>
      <c r="J1084" s="17"/>
      <c r="L1084" s="17"/>
      <c r="N1084" s="17"/>
      <c r="P1084" s="17"/>
    </row>
    <row r="1085" customFormat="false" ht="12.75" hidden="false" customHeight="false" outlineLevel="0" collapsed="false">
      <c r="C1085" s="17"/>
      <c r="D1085" s="17"/>
      <c r="E1085" s="17"/>
      <c r="F1085" s="17"/>
      <c r="H1085" s="17"/>
      <c r="J1085" s="17"/>
      <c r="L1085" s="17"/>
      <c r="N1085" s="17"/>
      <c r="P1085" s="17"/>
    </row>
    <row r="1086" customFormat="false" ht="12.75" hidden="false" customHeight="false" outlineLevel="0" collapsed="false">
      <c r="C1086" s="17"/>
      <c r="D1086" s="17"/>
      <c r="E1086" s="17"/>
      <c r="F1086" s="17"/>
      <c r="H1086" s="17"/>
      <c r="J1086" s="17"/>
      <c r="L1086" s="17"/>
      <c r="N1086" s="17"/>
      <c r="P1086" s="17"/>
    </row>
    <row r="1087" customFormat="false" ht="12.75" hidden="false" customHeight="false" outlineLevel="0" collapsed="false">
      <c r="C1087" s="17"/>
      <c r="D1087" s="17"/>
      <c r="E1087" s="17"/>
      <c r="F1087" s="17"/>
      <c r="H1087" s="17"/>
      <c r="J1087" s="17"/>
      <c r="L1087" s="17"/>
      <c r="N1087" s="17"/>
      <c r="P1087" s="17"/>
    </row>
    <row r="1088" customFormat="false" ht="12.75" hidden="false" customHeight="false" outlineLevel="0" collapsed="false">
      <c r="C1088" s="17"/>
      <c r="D1088" s="17"/>
      <c r="E1088" s="17"/>
      <c r="F1088" s="17"/>
      <c r="H1088" s="17"/>
      <c r="J1088" s="17"/>
      <c r="L1088" s="17"/>
      <c r="N1088" s="17"/>
      <c r="P1088" s="17"/>
    </row>
    <row r="1089" customFormat="false" ht="12.75" hidden="false" customHeight="false" outlineLevel="0" collapsed="false">
      <c r="C1089" s="17"/>
      <c r="D1089" s="17"/>
      <c r="E1089" s="17"/>
      <c r="F1089" s="17"/>
      <c r="H1089" s="17"/>
      <c r="J1089" s="17"/>
      <c r="L1089" s="17"/>
      <c r="N1089" s="17"/>
      <c r="P1089" s="17"/>
    </row>
    <row r="1090" customFormat="false" ht="12.75" hidden="false" customHeight="false" outlineLevel="0" collapsed="false">
      <c r="C1090" s="17"/>
      <c r="D1090" s="17"/>
      <c r="E1090" s="17"/>
      <c r="F1090" s="17"/>
      <c r="H1090" s="17"/>
      <c r="J1090" s="17"/>
      <c r="L1090" s="17"/>
      <c r="N1090" s="17"/>
      <c r="P1090" s="17"/>
    </row>
    <row r="1091" customFormat="false" ht="12.75" hidden="false" customHeight="false" outlineLevel="0" collapsed="false">
      <c r="C1091" s="17"/>
      <c r="D1091" s="17"/>
      <c r="E1091" s="17"/>
      <c r="F1091" s="17"/>
      <c r="H1091" s="17"/>
      <c r="J1091" s="17"/>
      <c r="L1091" s="17"/>
      <c r="N1091" s="17"/>
      <c r="P1091" s="17"/>
    </row>
    <row r="1092" customFormat="false" ht="12.75" hidden="false" customHeight="false" outlineLevel="0" collapsed="false">
      <c r="C1092" s="17"/>
      <c r="D1092" s="17"/>
      <c r="E1092" s="17"/>
      <c r="F1092" s="17"/>
      <c r="H1092" s="17"/>
      <c r="J1092" s="17"/>
      <c r="L1092" s="17"/>
      <c r="N1092" s="17"/>
      <c r="P1092" s="17"/>
    </row>
    <row r="1093" customFormat="false" ht="12.75" hidden="false" customHeight="false" outlineLevel="0" collapsed="false">
      <c r="C1093" s="17"/>
      <c r="D1093" s="17"/>
      <c r="E1093" s="17"/>
      <c r="F1093" s="17"/>
      <c r="H1093" s="17"/>
      <c r="J1093" s="17"/>
      <c r="L1093" s="17"/>
      <c r="N1093" s="17"/>
      <c r="P1093" s="17"/>
    </row>
    <row r="1094" customFormat="false" ht="12.75" hidden="false" customHeight="false" outlineLevel="0" collapsed="false">
      <c r="C1094" s="17"/>
      <c r="D1094" s="17"/>
      <c r="E1094" s="17"/>
      <c r="F1094" s="17"/>
      <c r="H1094" s="17"/>
      <c r="J1094" s="17"/>
      <c r="L1094" s="17"/>
      <c r="N1094" s="17"/>
      <c r="P1094" s="17"/>
    </row>
    <row r="1095" customFormat="false" ht="12.75" hidden="false" customHeight="false" outlineLevel="0" collapsed="false">
      <c r="C1095" s="17"/>
      <c r="D1095" s="17"/>
      <c r="E1095" s="17"/>
      <c r="F1095" s="17"/>
      <c r="H1095" s="17"/>
      <c r="J1095" s="17"/>
      <c r="L1095" s="17"/>
      <c r="N1095" s="17"/>
      <c r="P1095" s="17"/>
    </row>
    <row r="1096" customFormat="false" ht="12.75" hidden="false" customHeight="false" outlineLevel="0" collapsed="false">
      <c r="C1096" s="17"/>
      <c r="D1096" s="17"/>
      <c r="E1096" s="17"/>
      <c r="F1096" s="17"/>
      <c r="H1096" s="17"/>
      <c r="J1096" s="17"/>
      <c r="L1096" s="17"/>
      <c r="N1096" s="17"/>
      <c r="P1096" s="17"/>
    </row>
    <row r="1097" customFormat="false" ht="12.75" hidden="false" customHeight="false" outlineLevel="0" collapsed="false">
      <c r="C1097" s="17"/>
      <c r="D1097" s="17"/>
      <c r="E1097" s="17"/>
      <c r="F1097" s="17"/>
      <c r="H1097" s="17"/>
      <c r="J1097" s="17"/>
      <c r="L1097" s="17"/>
      <c r="N1097" s="17"/>
      <c r="P1097" s="17"/>
    </row>
    <row r="1098" customFormat="false" ht="12.75" hidden="false" customHeight="false" outlineLevel="0" collapsed="false">
      <c r="C1098" s="17"/>
      <c r="D1098" s="17"/>
      <c r="E1098" s="17"/>
      <c r="F1098" s="17"/>
      <c r="H1098" s="17"/>
      <c r="J1098" s="17"/>
      <c r="L1098" s="17"/>
      <c r="N1098" s="17"/>
      <c r="P1098" s="17"/>
    </row>
    <row r="1099" customFormat="false" ht="12.75" hidden="false" customHeight="false" outlineLevel="0" collapsed="false">
      <c r="C1099" s="17"/>
      <c r="D1099" s="17"/>
      <c r="E1099" s="17"/>
      <c r="F1099" s="17"/>
      <c r="H1099" s="17"/>
      <c r="J1099" s="17"/>
      <c r="L1099" s="17"/>
      <c r="N1099" s="17"/>
      <c r="P1099" s="17"/>
    </row>
    <row r="1100" customFormat="false" ht="12.75" hidden="false" customHeight="false" outlineLevel="0" collapsed="false">
      <c r="C1100" s="17"/>
      <c r="D1100" s="17"/>
      <c r="E1100" s="17"/>
      <c r="F1100" s="17"/>
      <c r="H1100" s="17"/>
      <c r="J1100" s="17"/>
      <c r="L1100" s="17"/>
      <c r="N1100" s="17"/>
      <c r="P1100" s="17"/>
    </row>
    <row r="1101" customFormat="false" ht="12.75" hidden="false" customHeight="false" outlineLevel="0" collapsed="false">
      <c r="C1101" s="17"/>
      <c r="D1101" s="17"/>
      <c r="E1101" s="17"/>
      <c r="F1101" s="17"/>
      <c r="H1101" s="17"/>
      <c r="J1101" s="17"/>
      <c r="L1101" s="17"/>
      <c r="N1101" s="17"/>
      <c r="P1101" s="17"/>
    </row>
    <row r="1102" customFormat="false" ht="12.75" hidden="false" customHeight="false" outlineLevel="0" collapsed="false">
      <c r="C1102" s="17"/>
      <c r="D1102" s="17"/>
      <c r="E1102" s="17"/>
      <c r="F1102" s="17"/>
      <c r="H1102" s="17"/>
      <c r="J1102" s="17"/>
      <c r="L1102" s="17"/>
      <c r="N1102" s="17"/>
      <c r="P1102" s="17"/>
    </row>
    <row r="1103" customFormat="false" ht="12.75" hidden="false" customHeight="false" outlineLevel="0" collapsed="false">
      <c r="C1103" s="17"/>
      <c r="D1103" s="17"/>
      <c r="E1103" s="17"/>
      <c r="F1103" s="17"/>
      <c r="H1103" s="17"/>
      <c r="J1103" s="17"/>
      <c r="L1103" s="17"/>
      <c r="N1103" s="17"/>
      <c r="P1103" s="17"/>
    </row>
    <row r="1104" customFormat="false" ht="12.75" hidden="false" customHeight="false" outlineLevel="0" collapsed="false">
      <c r="C1104" s="17"/>
      <c r="D1104" s="17"/>
      <c r="E1104" s="17"/>
      <c r="F1104" s="17"/>
      <c r="H1104" s="17"/>
      <c r="J1104" s="17"/>
      <c r="L1104" s="17"/>
      <c r="N1104" s="17"/>
      <c r="P1104" s="17"/>
    </row>
    <row r="1105" customFormat="false" ht="12.75" hidden="false" customHeight="false" outlineLevel="0" collapsed="false">
      <c r="C1105" s="17"/>
      <c r="D1105" s="17"/>
      <c r="E1105" s="17"/>
      <c r="F1105" s="17"/>
      <c r="H1105" s="17"/>
      <c r="J1105" s="17"/>
      <c r="L1105" s="17"/>
      <c r="N1105" s="17"/>
      <c r="P1105" s="17"/>
    </row>
    <row r="1106" customFormat="false" ht="12.75" hidden="false" customHeight="false" outlineLevel="0" collapsed="false">
      <c r="C1106" s="17"/>
      <c r="D1106" s="17"/>
      <c r="E1106" s="17"/>
      <c r="F1106" s="17"/>
      <c r="H1106" s="17"/>
      <c r="J1106" s="17"/>
      <c r="L1106" s="17"/>
      <c r="N1106" s="17"/>
      <c r="P1106" s="17"/>
    </row>
    <row r="1107" customFormat="false" ht="12.75" hidden="false" customHeight="false" outlineLevel="0" collapsed="false">
      <c r="C1107" s="17"/>
      <c r="D1107" s="17"/>
      <c r="E1107" s="17"/>
      <c r="F1107" s="17"/>
      <c r="H1107" s="17"/>
      <c r="J1107" s="17"/>
      <c r="L1107" s="17"/>
      <c r="N1107" s="17"/>
      <c r="P1107" s="17"/>
    </row>
    <row r="1108" customFormat="false" ht="12.75" hidden="false" customHeight="false" outlineLevel="0" collapsed="false">
      <c r="C1108" s="17"/>
      <c r="D1108" s="17"/>
      <c r="E1108" s="17"/>
      <c r="F1108" s="17"/>
      <c r="H1108" s="17"/>
      <c r="J1108" s="17"/>
      <c r="L1108" s="17"/>
      <c r="N1108" s="17"/>
      <c r="P1108" s="17"/>
    </row>
    <row r="1109" customFormat="false" ht="12.75" hidden="false" customHeight="false" outlineLevel="0" collapsed="false">
      <c r="C1109" s="17"/>
      <c r="D1109" s="17"/>
      <c r="E1109" s="17"/>
      <c r="F1109" s="17"/>
      <c r="H1109" s="17"/>
      <c r="J1109" s="17"/>
      <c r="L1109" s="17"/>
      <c r="N1109" s="17"/>
      <c r="P1109" s="17"/>
    </row>
    <row r="1110" customFormat="false" ht="12.75" hidden="false" customHeight="false" outlineLevel="0" collapsed="false">
      <c r="C1110" s="17"/>
      <c r="D1110" s="17"/>
      <c r="E1110" s="17"/>
      <c r="F1110" s="17"/>
      <c r="H1110" s="17"/>
      <c r="J1110" s="17"/>
      <c r="L1110" s="17"/>
      <c r="N1110" s="17"/>
      <c r="P1110" s="17"/>
    </row>
    <row r="1111" customFormat="false" ht="12.75" hidden="false" customHeight="false" outlineLevel="0" collapsed="false">
      <c r="C1111" s="17"/>
      <c r="D1111" s="17"/>
      <c r="E1111" s="17"/>
      <c r="F1111" s="17"/>
      <c r="H1111" s="17"/>
      <c r="J1111" s="17"/>
      <c r="L1111" s="17"/>
      <c r="N1111" s="17"/>
      <c r="P1111" s="17"/>
    </row>
    <row r="1112" customFormat="false" ht="12.75" hidden="false" customHeight="false" outlineLevel="0" collapsed="false">
      <c r="C1112" s="17"/>
      <c r="D1112" s="17"/>
      <c r="E1112" s="17"/>
      <c r="F1112" s="17"/>
      <c r="H1112" s="17"/>
      <c r="J1112" s="17"/>
      <c r="L1112" s="17"/>
      <c r="N1112" s="17"/>
      <c r="P1112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99"/>
    <col collapsed="false" customWidth="true" hidden="false" outlineLevel="0" max="3" min="3" style="0" width="16.99"/>
    <col collapsed="false" customWidth="true" hidden="false" outlineLevel="0" max="5" min="5" style="0" width="6.7"/>
    <col collapsed="false" customWidth="true" hidden="false" outlineLevel="0" max="6" min="6" style="0" width="10.99"/>
    <col collapsed="false" customWidth="true" hidden="false" outlineLevel="0" max="7" min="7" style="0" width="4.7"/>
    <col collapsed="false" customWidth="true" hidden="false" outlineLevel="0" max="8" min="8" style="0" width="16.42"/>
  </cols>
  <sheetData>
    <row r="1" customFormat="false" ht="12.75" hidden="false" customHeight="false" outlineLevel="0" collapsed="false">
      <c r="A1" s="0" t="s">
        <v>345</v>
      </c>
    </row>
    <row r="2" customFormat="false" ht="12.75" hidden="false" customHeight="false" outlineLevel="0" collapsed="false">
      <c r="A2" s="0" t="s">
        <v>346</v>
      </c>
    </row>
    <row r="4" customFormat="false" ht="12.75" hidden="false" customHeight="false" outlineLevel="0" collapsed="false">
      <c r="A4" s="2" t="s">
        <v>347</v>
      </c>
      <c r="F4" s="2" t="s">
        <v>348</v>
      </c>
    </row>
    <row r="5" customFormat="false" ht="12.75" hidden="false" customHeight="false" outlineLevel="0" collapsed="false">
      <c r="A5" s="194" t="s">
        <v>349</v>
      </c>
      <c r="C5" s="194" t="s">
        <v>350</v>
      </c>
      <c r="F5" s="194" t="s">
        <v>349</v>
      </c>
      <c r="H5" s="194" t="s">
        <v>350</v>
      </c>
    </row>
    <row r="6" customFormat="false" ht="12.75" hidden="false" customHeight="false" outlineLevel="0" collapsed="false">
      <c r="A6" s="195" t="s">
        <v>351</v>
      </c>
      <c r="C6" s="7" t="s">
        <v>352</v>
      </c>
      <c r="F6" s="195" t="s">
        <v>353</v>
      </c>
      <c r="H6" s="7" t="s">
        <v>354</v>
      </c>
    </row>
    <row r="7" customFormat="false" ht="12.75" hidden="false" customHeight="false" outlineLevel="0" collapsed="false">
      <c r="A7" s="7"/>
      <c r="B7" s="2" t="n">
        <v>1</v>
      </c>
      <c r="C7" s="19" t="s">
        <v>355</v>
      </c>
      <c r="F7" s="7"/>
      <c r="G7" s="2" t="n">
        <v>1</v>
      </c>
      <c r="H7" s="19" t="s">
        <v>354</v>
      </c>
    </row>
    <row r="8" customFormat="false" ht="12.75" hidden="false" customHeight="false" outlineLevel="0" collapsed="false">
      <c r="A8" s="195" t="s">
        <v>356</v>
      </c>
      <c r="B8" s="2"/>
      <c r="C8" s="179" t="s">
        <v>176</v>
      </c>
      <c r="F8" s="195" t="s">
        <v>353</v>
      </c>
      <c r="G8" s="2"/>
      <c r="H8" s="196" t="s">
        <v>357</v>
      </c>
    </row>
    <row r="9" customFormat="false" ht="12.75" hidden="false" customHeight="false" outlineLevel="0" collapsed="false">
      <c r="B9" s="2" t="n">
        <v>1</v>
      </c>
      <c r="C9" s="2" t="s">
        <v>358</v>
      </c>
      <c r="F9" s="7"/>
      <c r="G9" s="2" t="n">
        <v>1</v>
      </c>
      <c r="H9" s="19" t="s">
        <v>359</v>
      </c>
    </row>
    <row r="11" customFormat="false" ht="12.75" hidden="false" customHeight="false" outlineLevel="0" collapsed="false">
      <c r="B11" s="2" t="n">
        <f aca="false">SUM(B6:B10)</f>
        <v>2</v>
      </c>
      <c r="C11" s="2" t="s">
        <v>360</v>
      </c>
      <c r="G11" s="2" t="n">
        <f aca="false">SUM(G6:G9)</f>
        <v>2</v>
      </c>
      <c r="H11" s="2" t="s">
        <v>360</v>
      </c>
    </row>
    <row r="14" customFormat="false" ht="12.75" hidden="false" customHeight="false" outlineLevel="0" collapsed="false">
      <c r="A14" s="2" t="s">
        <v>361</v>
      </c>
      <c r="F14" s="2" t="s">
        <v>362</v>
      </c>
    </row>
    <row r="15" customFormat="false" ht="12.75" hidden="false" customHeight="false" outlineLevel="0" collapsed="false">
      <c r="A15" s="194" t="s">
        <v>349</v>
      </c>
      <c r="C15" s="194" t="s">
        <v>350</v>
      </c>
      <c r="F15" s="194" t="s">
        <v>349</v>
      </c>
      <c r="H15" s="194" t="s">
        <v>350</v>
      </c>
    </row>
    <row r="16" customFormat="false" ht="12.75" hidden="false" customHeight="false" outlineLevel="0" collapsed="false">
      <c r="A16" s="7" t="s">
        <v>353</v>
      </c>
      <c r="C16" s="7" t="s">
        <v>363</v>
      </c>
      <c r="F16" s="0" t="s">
        <v>364</v>
      </c>
      <c r="H16" s="0" t="s">
        <v>363</v>
      </c>
    </row>
    <row r="17" customFormat="false" ht="12.75" hidden="false" customHeight="false" outlineLevel="0" collapsed="false">
      <c r="A17" s="0" t="s">
        <v>353</v>
      </c>
      <c r="C17" s="0" t="s">
        <v>363</v>
      </c>
      <c r="F17" s="0" t="s">
        <v>365</v>
      </c>
      <c r="H17" s="0" t="s">
        <v>363</v>
      </c>
    </row>
    <row r="18" customFormat="false" ht="12.75" hidden="false" customHeight="false" outlineLevel="0" collapsed="false">
      <c r="B18" s="2" t="n">
        <v>2</v>
      </c>
      <c r="C18" s="2" t="s">
        <v>366</v>
      </c>
      <c r="G18" s="2" t="n">
        <v>2</v>
      </c>
      <c r="H18" s="2" t="s">
        <v>366</v>
      </c>
    </row>
    <row r="19" customFormat="false" ht="12.75" hidden="false" customHeight="false" outlineLevel="0" collapsed="false">
      <c r="A19" s="195" t="s">
        <v>353</v>
      </c>
      <c r="C19" s="7" t="s">
        <v>354</v>
      </c>
      <c r="F19" s="0" t="s">
        <v>367</v>
      </c>
      <c r="H19" s="0" t="s">
        <v>368</v>
      </c>
    </row>
    <row r="20" customFormat="false" ht="12.75" hidden="false" customHeight="false" outlineLevel="0" collapsed="false">
      <c r="A20" s="7"/>
      <c r="B20" s="2" t="n">
        <v>1</v>
      </c>
      <c r="C20" s="19" t="s">
        <v>354</v>
      </c>
      <c r="G20" s="2" t="n">
        <v>1</v>
      </c>
      <c r="H20" s="2" t="s">
        <v>369</v>
      </c>
    </row>
    <row r="21" customFormat="false" ht="12.75" hidden="false" customHeight="false" outlineLevel="0" collapsed="false">
      <c r="A21" s="0" t="s">
        <v>353</v>
      </c>
      <c r="C21" s="0" t="s">
        <v>370</v>
      </c>
      <c r="F21" s="0" t="s">
        <v>353</v>
      </c>
      <c r="G21" s="2"/>
      <c r="H21" s="179" t="s">
        <v>370</v>
      </c>
    </row>
    <row r="22" customFormat="false" ht="12.75" hidden="false" customHeight="false" outlineLevel="0" collapsed="false">
      <c r="B22" s="2" t="n">
        <v>1</v>
      </c>
      <c r="C22" s="2" t="s">
        <v>359</v>
      </c>
      <c r="G22" s="2" t="n">
        <v>1</v>
      </c>
      <c r="H22" s="2" t="s">
        <v>359</v>
      </c>
    </row>
    <row r="23" customFormat="false" ht="12.75" hidden="false" customHeight="false" outlineLevel="0" collapsed="false">
      <c r="G23" s="2"/>
      <c r="H23" s="2"/>
    </row>
    <row r="24" customFormat="false" ht="12.75" hidden="false" customHeight="false" outlineLevel="0" collapsed="false">
      <c r="B24" s="2" t="n">
        <f aca="false">SUM(B17:B23)</f>
        <v>4</v>
      </c>
      <c r="C24" s="2" t="s">
        <v>360</v>
      </c>
      <c r="G24" s="2" t="n">
        <f aca="false">SUM(G16:G22)</f>
        <v>4</v>
      </c>
      <c r="H24" s="2" t="s">
        <v>360</v>
      </c>
    </row>
    <row r="50" customFormat="false" ht="12.75" hidden="false" customHeight="false" outlineLevel="0" collapsed="false">
      <c r="A50" s="2" t="s">
        <v>371</v>
      </c>
    </row>
    <row r="51" customFormat="false" ht="12.75" hidden="false" customHeight="false" outlineLevel="0" collapsed="false">
      <c r="A51" s="194" t="s">
        <v>349</v>
      </c>
      <c r="C51" s="194" t="s">
        <v>350</v>
      </c>
    </row>
    <row r="52" customFormat="false" ht="12.75" hidden="false" customHeight="false" outlineLevel="0" collapsed="false">
      <c r="A52" s="0" t="s">
        <v>372</v>
      </c>
      <c r="C52" s="0" t="s">
        <v>373</v>
      </c>
    </row>
    <row r="53" customFormat="false" ht="12.75" hidden="false" customHeight="false" outlineLevel="0" collapsed="false">
      <c r="B53" s="2" t="n">
        <v>1</v>
      </c>
      <c r="C53" s="2" t="s">
        <v>374</v>
      </c>
    </row>
    <row r="54" customFormat="false" ht="12.75" hidden="false" customHeight="false" outlineLevel="0" collapsed="false">
      <c r="A54" s="0" t="s">
        <v>353</v>
      </c>
      <c r="C54" s="0" t="s">
        <v>363</v>
      </c>
    </row>
    <row r="55" customFormat="false" ht="12.75" hidden="false" customHeight="false" outlineLevel="0" collapsed="false">
      <c r="B55" s="2" t="n">
        <v>1</v>
      </c>
      <c r="C55" s="2" t="s">
        <v>366</v>
      </c>
    </row>
    <row r="56" customFormat="false" ht="12.75" hidden="false" customHeight="false" outlineLevel="0" collapsed="false">
      <c r="A56" s="0" t="s">
        <v>375</v>
      </c>
      <c r="C56" s="0" t="s">
        <v>174</v>
      </c>
    </row>
    <row r="57" customFormat="false" ht="12.75" hidden="false" customHeight="false" outlineLevel="0" collapsed="false">
      <c r="A57" s="0" t="s">
        <v>376</v>
      </c>
      <c r="C57" s="179" t="s">
        <v>174</v>
      </c>
    </row>
    <row r="58" customFormat="false" ht="12.75" hidden="false" customHeight="false" outlineLevel="0" collapsed="false">
      <c r="B58" s="2" t="n">
        <v>2</v>
      </c>
      <c r="C58" s="2" t="s">
        <v>377</v>
      </c>
    </row>
    <row r="59" customFormat="false" ht="12.75" hidden="false" customHeight="false" outlineLevel="0" collapsed="false">
      <c r="A59" s="0" t="s">
        <v>378</v>
      </c>
      <c r="B59" s="2"/>
      <c r="C59" s="179" t="s">
        <v>176</v>
      </c>
    </row>
    <row r="60" customFormat="false" ht="12.75" hidden="false" customHeight="false" outlineLevel="0" collapsed="false">
      <c r="B60" s="2" t="n">
        <v>1</v>
      </c>
      <c r="C60" s="2" t="s">
        <v>358</v>
      </c>
    </row>
    <row r="62" customFormat="false" ht="12.75" hidden="false" customHeight="false" outlineLevel="0" collapsed="false">
      <c r="B62" s="2" t="n">
        <f aca="false">SUM(B52:B61)</f>
        <v>5</v>
      </c>
      <c r="C62" s="2" t="s">
        <v>360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97" width="15.41"/>
    <col collapsed="false" customWidth="true" hidden="false" outlineLevel="0" max="2" min="2" style="197" width="11.85"/>
    <col collapsed="false" customWidth="true" hidden="false" outlineLevel="0" max="3" min="3" style="197" width="0.99"/>
    <col collapsed="false" customWidth="true" hidden="false" outlineLevel="0" max="4" min="4" style="197" width="62.41"/>
    <col collapsed="false" customWidth="false" hidden="false" outlineLevel="0" max="8" min="5" style="197" width="7.99"/>
    <col collapsed="false" customWidth="true" hidden="false" outlineLevel="0" max="9" min="9" style="197" width="11.42"/>
    <col collapsed="false" customWidth="false" hidden="false" outlineLevel="0" max="257" min="10" style="197" width="7.99"/>
  </cols>
  <sheetData>
    <row r="1" customFormat="false" ht="13.5" hidden="false" customHeight="false" outlineLevel="0" collapsed="false">
      <c r="A1" s="198" t="s">
        <v>379</v>
      </c>
    </row>
    <row r="2" customFormat="false" ht="18" hidden="false" customHeight="true" outlineLevel="0" collapsed="false">
      <c r="B2" s="199" t="n">
        <v>4800</v>
      </c>
      <c r="D2" s="197" t="s">
        <v>380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200" t="n">
        <v>0.0375</v>
      </c>
      <c r="D4" s="197" t="s">
        <v>381</v>
      </c>
    </row>
    <row r="5" customFormat="false" ht="18" hidden="false" customHeight="true" outlineLevel="0" collapsed="false">
      <c r="B5" s="201" t="n">
        <v>0.0125</v>
      </c>
      <c r="D5" s="197" t="s">
        <v>382</v>
      </c>
    </row>
    <row r="6" customFormat="false" ht="18" hidden="false" customHeight="true" outlineLevel="0" collapsed="false">
      <c r="B6" s="201" t="n">
        <v>0.03</v>
      </c>
      <c r="D6" s="197" t="s">
        <v>383</v>
      </c>
    </row>
    <row r="7" customFormat="false" ht="18" hidden="false" customHeight="true" outlineLevel="0" collapsed="false">
      <c r="B7" s="202" t="n">
        <v>0.011</v>
      </c>
      <c r="D7" s="197" t="s">
        <v>384</v>
      </c>
    </row>
    <row r="8" customFormat="false" ht="18" hidden="false" customHeight="true" outlineLevel="0" collapsed="false">
      <c r="B8" s="203" t="n">
        <f aca="false">SUM(B4:B7)</f>
        <v>0.091</v>
      </c>
      <c r="D8" s="197" t="s">
        <v>385</v>
      </c>
    </row>
    <row r="11" customFormat="false" ht="13.5" hidden="false" customHeight="false" outlineLevel="0" collapsed="false">
      <c r="A11" s="198" t="s">
        <v>386</v>
      </c>
    </row>
    <row r="12" customFormat="false" ht="18" hidden="false" customHeight="true" outlineLevel="0" collapsed="false">
      <c r="B12" s="199" t="n">
        <v>84500</v>
      </c>
      <c r="D12" s="197" t="s">
        <v>387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203" t="n">
        <v>0.062</v>
      </c>
      <c r="D14" s="197" t="s">
        <v>388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203" t="n">
        <v>0.0145</v>
      </c>
      <c r="D16" s="197" t="s">
        <v>389</v>
      </c>
    </row>
    <row r="20" customFormat="false" ht="13.5" hidden="false" customHeight="false" outlineLevel="0" collapsed="false">
      <c r="A20" s="198" t="s">
        <v>390</v>
      </c>
    </row>
    <row r="21" customFormat="false" ht="13.5" hidden="false" customHeight="false" outlineLevel="0" collapsed="false">
      <c r="B21" s="204" t="n">
        <v>8700</v>
      </c>
      <c r="D21" s="197" t="s">
        <v>391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204" t="n">
        <v>7800</v>
      </c>
      <c r="D23" s="197" t="s">
        <v>392</v>
      </c>
    </row>
    <row r="24" customFormat="false" ht="13.5" hidden="false" customHeight="false" outlineLevel="0" collapsed="false">
      <c r="B24" s="205"/>
    </row>
    <row r="25" customFormat="false" ht="13.5" hidden="false" customHeight="false" outlineLevel="0" collapsed="false">
      <c r="B25" s="204" t="n">
        <v>3900</v>
      </c>
      <c r="D25" s="197" t="s">
        <v>393</v>
      </c>
    </row>
    <row r="26" customFormat="false" ht="13.5" hidden="false" customHeight="false" outlineLevel="0" collapsed="false">
      <c r="B26" s="205"/>
    </row>
    <row r="27" customFormat="false" ht="13.5" hidden="false" customHeight="false" outlineLevel="0" collapsed="false">
      <c r="B27" s="204" t="n">
        <v>2400</v>
      </c>
      <c r="D27" s="197" t="s">
        <v>394</v>
      </c>
    </row>
    <row r="28" customFormat="false" ht="13.5" hidden="false" customHeight="false" outlineLevel="0" collapsed="false">
      <c r="B28" s="205"/>
    </row>
    <row r="29" customFormat="false" ht="13.5" hidden="false" customHeight="false" outlineLevel="0" collapsed="false">
      <c r="B29" s="204" t="n">
        <v>12000</v>
      </c>
      <c r="D29" s="197" t="s">
        <v>395</v>
      </c>
    </row>
    <row r="30" customFormat="false" ht="13.5" hidden="false" customHeight="false" outlineLevel="0" collapsed="false">
      <c r="B30" s="205"/>
    </row>
    <row r="31" customFormat="false" ht="13.5" hidden="false" customHeight="false" outlineLevel="0" collapsed="false">
      <c r="B31" s="204" t="n">
        <v>6900</v>
      </c>
      <c r="D31" s="197" t="s">
        <v>396</v>
      </c>
    </row>
    <row r="33" customFormat="false" ht="12.75" hidden="false" customHeight="false" outlineLevel="0" collapsed="false">
      <c r="D33" s="198"/>
    </row>
    <row r="34" customFormat="false" ht="13.5" hidden="false" customHeight="false" outlineLevel="0" collapsed="false">
      <c r="A34" s="198" t="s">
        <v>397</v>
      </c>
    </row>
    <row r="35" customFormat="false" ht="18" hidden="false" customHeight="true" outlineLevel="0" collapsed="false">
      <c r="B35" s="203" t="n">
        <v>0.0425</v>
      </c>
      <c r="D35" s="197" t="s">
        <v>398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42" activeCellId="0" sqref="B4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6" width="6.7"/>
    <col collapsed="false" customWidth="true" hidden="false" outlineLevel="0" max="2" min="2" style="206" width="35.56"/>
    <col collapsed="false" customWidth="true" hidden="false" outlineLevel="0" max="3" min="3" style="207" width="9.99"/>
    <col collapsed="false" customWidth="true" hidden="false" outlineLevel="0" max="4" min="4" style="208" width="14.85"/>
    <col collapsed="false" customWidth="false" hidden="false" outlineLevel="0" max="257" min="5" style="206" width="9.14"/>
  </cols>
  <sheetData>
    <row r="1" customFormat="false" ht="20.25" hidden="false" customHeight="false" outlineLevel="0" collapsed="false">
      <c r="A1" s="209" t="s">
        <v>399</v>
      </c>
    </row>
    <row r="2" customFormat="false" ht="15.75" hidden="false" customHeight="false" outlineLevel="0" collapsed="false">
      <c r="A2" s="167"/>
      <c r="G2" s="206" t="s">
        <v>400</v>
      </c>
      <c r="K2" s="206" t="n">
        <v>1</v>
      </c>
    </row>
    <row r="3" customFormat="false" ht="15.75" hidden="false" customHeight="false" outlineLevel="0" collapsed="false">
      <c r="A3" s="167"/>
    </row>
    <row r="4" customFormat="false" ht="12" hidden="false" customHeight="false" outlineLevel="0" collapsed="false">
      <c r="D4" s="210"/>
    </row>
    <row r="5" customFormat="false" ht="12" hidden="false" customHeight="false" outlineLevel="0" collapsed="false">
      <c r="A5" s="211"/>
      <c r="B5" s="211"/>
      <c r="C5" s="212"/>
      <c r="D5" s="210" t="s">
        <v>152</v>
      </c>
    </row>
    <row r="6" customFormat="false" ht="12" hidden="false" customHeight="false" outlineLevel="0" collapsed="false">
      <c r="A6" s="211"/>
      <c r="B6" s="211"/>
      <c r="C6" s="212" t="s">
        <v>401</v>
      </c>
      <c r="D6" s="213" t="s">
        <v>402</v>
      </c>
    </row>
    <row r="7" customFormat="false" ht="12" hidden="false" customHeight="false" outlineLevel="0" collapsed="false">
      <c r="A7" s="211" t="s">
        <v>403</v>
      </c>
      <c r="B7" s="211" t="s">
        <v>404</v>
      </c>
      <c r="C7" s="212" t="s">
        <v>405</v>
      </c>
      <c r="D7" s="213" t="s">
        <v>406</v>
      </c>
    </row>
    <row r="9" customFormat="false" ht="11.25" hidden="false" customHeight="false" outlineLevel="0" collapsed="false">
      <c r="B9" s="214" t="s">
        <v>407</v>
      </c>
    </row>
    <row r="10" customFormat="false" ht="11.25" hidden="false" customHeight="false" outlineLevel="0" collapsed="false">
      <c r="A10" s="206" t="n">
        <v>100164</v>
      </c>
      <c r="B10" s="206" t="s">
        <v>408</v>
      </c>
      <c r="C10" s="207" t="n">
        <f aca="false">0.48*$K$2</f>
        <v>0.48</v>
      </c>
      <c r="D10" s="208" t="n">
        <f aca="false">C10*$C$41</f>
        <v>576</v>
      </c>
    </row>
    <row r="11" customFormat="false" ht="11.25" hidden="false" customHeight="false" outlineLevel="0" collapsed="false">
      <c r="A11" s="206" t="n">
        <v>100166</v>
      </c>
      <c r="B11" s="206" t="s">
        <v>409</v>
      </c>
      <c r="C11" s="207" t="n">
        <f aca="false">0.84*K2</f>
        <v>0.84</v>
      </c>
      <c r="D11" s="208" t="n">
        <f aca="false">C11*$C$41</f>
        <v>1008</v>
      </c>
    </row>
    <row r="12" customFormat="false" ht="11.25" hidden="false" customHeight="false" outlineLevel="0" collapsed="false">
      <c r="A12" s="206" t="n">
        <v>100182</v>
      </c>
      <c r="B12" s="206" t="s">
        <v>410</v>
      </c>
      <c r="C12" s="207" t="n">
        <f aca="false">0.36*K2</f>
        <v>0.36</v>
      </c>
      <c r="D12" s="208" t="n">
        <f aca="false">C12*$C$41</f>
        <v>432</v>
      </c>
    </row>
    <row r="13" customFormat="false" ht="11.25" hidden="false" customHeight="false" outlineLevel="0" collapsed="false">
      <c r="A13" s="206" t="n">
        <v>100186</v>
      </c>
      <c r="B13" s="206" t="s">
        <v>411</v>
      </c>
      <c r="C13" s="207" t="n">
        <f aca="false">0.6*K2</f>
        <v>0.6</v>
      </c>
      <c r="D13" s="208" t="n">
        <f aca="false">C13*$C$41</f>
        <v>720</v>
      </c>
    </row>
    <row r="14" customFormat="false" ht="11.25" hidden="false" customHeight="false" outlineLevel="0" collapsed="false">
      <c r="A14" s="206" t="n">
        <v>100193</v>
      </c>
      <c r="B14" s="206" t="s">
        <v>412</v>
      </c>
      <c r="C14" s="215" t="n">
        <v>37.5</v>
      </c>
      <c r="D14" s="208" t="n">
        <f aca="false">C14*$C$41</f>
        <v>45000</v>
      </c>
    </row>
    <row r="15" customFormat="false" ht="11.25" hidden="false" customHeight="false" outlineLevel="0" collapsed="false">
      <c r="B15" s="214" t="s">
        <v>413</v>
      </c>
      <c r="C15" s="216" t="n">
        <f aca="false">SUM(C10:C14)</f>
        <v>39.78</v>
      </c>
      <c r="D15" s="217" t="n">
        <f aca="false">SUM(D10:D14)</f>
        <v>47736</v>
      </c>
    </row>
    <row r="17" customFormat="false" ht="11.25" hidden="false" customHeight="false" outlineLevel="0" collapsed="false">
      <c r="B17" s="214" t="s">
        <v>414</v>
      </c>
    </row>
    <row r="18" customFormat="false" ht="11.25" hidden="false" customHeight="false" outlineLevel="0" collapsed="false">
      <c r="A18" s="206" t="n">
        <v>100150</v>
      </c>
      <c r="B18" s="206" t="s">
        <v>415</v>
      </c>
      <c r="C18" s="207" t="n">
        <v>0</v>
      </c>
      <c r="D18" s="208" t="n">
        <f aca="false">50*12</f>
        <v>600</v>
      </c>
    </row>
    <row r="19" customFormat="false" ht="11.25" hidden="false" customHeight="false" outlineLevel="0" collapsed="false">
      <c r="A19" s="206" t="n">
        <v>100152</v>
      </c>
      <c r="B19" s="206" t="s">
        <v>416</v>
      </c>
      <c r="C19" s="207" t="n">
        <v>0</v>
      </c>
      <c r="D19" s="208" t="n">
        <v>0</v>
      </c>
    </row>
    <row r="20" customFormat="false" ht="11.25" hidden="false" customHeight="false" outlineLevel="0" collapsed="false">
      <c r="A20" s="206" t="n">
        <v>100155</v>
      </c>
      <c r="B20" s="206" t="s">
        <v>417</v>
      </c>
      <c r="C20" s="207" t="n">
        <v>0</v>
      </c>
      <c r="D20" s="208" t="n">
        <v>0</v>
      </c>
    </row>
    <row r="21" customFormat="false" ht="11.25" hidden="false" customHeight="false" outlineLevel="0" collapsed="false">
      <c r="A21" s="206" t="n">
        <v>100169</v>
      </c>
      <c r="B21" s="206" t="s">
        <v>418</v>
      </c>
      <c r="C21" s="207" t="n">
        <v>0</v>
      </c>
      <c r="D21" s="208" t="n">
        <v>0</v>
      </c>
    </row>
    <row r="22" customFormat="false" ht="11.25" hidden="false" customHeight="false" outlineLevel="0" collapsed="false">
      <c r="A22" s="206" t="n">
        <v>100171</v>
      </c>
      <c r="B22" s="206" t="s">
        <v>419</v>
      </c>
      <c r="C22" s="207" t="n">
        <v>0</v>
      </c>
      <c r="D22" s="208" t="n">
        <v>0</v>
      </c>
    </row>
    <row r="23" customFormat="false" ht="11.25" hidden="false" customHeight="false" outlineLevel="0" collapsed="false">
      <c r="A23" s="206" t="n">
        <v>100187</v>
      </c>
      <c r="B23" s="206" t="s">
        <v>420</v>
      </c>
      <c r="C23" s="207" t="n">
        <v>0</v>
      </c>
      <c r="D23" s="208" t="n">
        <f aca="false">3*12</f>
        <v>36</v>
      </c>
    </row>
    <row r="24" customFormat="false" ht="11.25" hidden="false" customHeight="false" outlineLevel="0" collapsed="false">
      <c r="A24" s="206" t="n">
        <v>100188</v>
      </c>
      <c r="B24" s="206" t="s">
        <v>421</v>
      </c>
      <c r="C24" s="207" t="n">
        <v>0</v>
      </c>
      <c r="D24" s="208" t="n">
        <v>0</v>
      </c>
    </row>
    <row r="25" customFormat="false" ht="11.25" hidden="false" customHeight="false" outlineLevel="0" collapsed="false">
      <c r="A25" s="206" t="n">
        <v>100191</v>
      </c>
      <c r="B25" s="206" t="s">
        <v>422</v>
      </c>
      <c r="C25" s="207" t="n">
        <v>0</v>
      </c>
      <c r="D25" s="208" t="n">
        <v>0</v>
      </c>
    </row>
    <row r="26" customFormat="false" ht="11.25" hidden="false" customHeight="false" outlineLevel="0" collapsed="false">
      <c r="A26" s="206" t="n">
        <v>100196</v>
      </c>
      <c r="B26" s="206" t="s">
        <v>423</v>
      </c>
      <c r="C26" s="207" t="n">
        <v>0</v>
      </c>
      <c r="D26" s="208" t="n">
        <f aca="false">55.76*1</f>
        <v>55.76</v>
      </c>
    </row>
    <row r="27" customFormat="false" ht="11.25" hidden="false" customHeight="false" outlineLevel="0" collapsed="false">
      <c r="B27" s="214" t="s">
        <v>413</v>
      </c>
      <c r="C27" s="216" t="n">
        <f aca="false">SUM(C18:C26)</f>
        <v>0</v>
      </c>
      <c r="D27" s="217" t="n">
        <f aca="false">SUM(D18:D26)</f>
        <v>691.76</v>
      </c>
    </row>
    <row r="29" customFormat="false" ht="11.25" hidden="false" customHeight="false" outlineLevel="0" collapsed="false">
      <c r="B29" s="214" t="s">
        <v>424</v>
      </c>
    </row>
    <row r="30" customFormat="false" ht="11.25" hidden="false" customHeight="false" outlineLevel="0" collapsed="false">
      <c r="A30" s="206" t="n">
        <v>100158</v>
      </c>
      <c r="B30" s="206" t="s">
        <v>425</v>
      </c>
      <c r="C30" s="207" t="n">
        <f aca="false">45*K2</f>
        <v>45</v>
      </c>
      <c r="D30" s="208" t="n">
        <f aca="false">C30*$C$43</f>
        <v>540</v>
      </c>
    </row>
    <row r="31" customFormat="false" ht="11.25" hidden="false" customHeight="false" outlineLevel="0" collapsed="false">
      <c r="A31" s="206" t="n">
        <v>100159</v>
      </c>
      <c r="B31" s="206" t="s">
        <v>426</v>
      </c>
      <c r="C31" s="207" t="n">
        <f aca="false">172.08*K2</f>
        <v>172.08</v>
      </c>
      <c r="D31" s="208" t="n">
        <f aca="false">C31*$C$43</f>
        <v>2064.96</v>
      </c>
    </row>
    <row r="32" customFormat="false" ht="11.25" hidden="false" customHeight="false" outlineLevel="0" collapsed="false">
      <c r="A32" s="206" t="n">
        <v>100192</v>
      </c>
      <c r="B32" s="206" t="s">
        <v>427</v>
      </c>
      <c r="C32" s="207" t="n">
        <f aca="false">240*K2</f>
        <v>240</v>
      </c>
      <c r="D32" s="208" t="n">
        <f aca="false">C32*$C$43</f>
        <v>2880</v>
      </c>
    </row>
    <row r="33" customFormat="false" ht="11.25" hidden="false" customHeight="false" outlineLevel="0" collapsed="false">
      <c r="B33" s="214" t="s">
        <v>413</v>
      </c>
      <c r="C33" s="216" t="n">
        <f aca="false">SUM(C30:C32)</f>
        <v>457.08</v>
      </c>
      <c r="D33" s="217" t="n">
        <f aca="false">SUM(D30:D32)</f>
        <v>5484.96</v>
      </c>
    </row>
    <row r="35" customFormat="false" ht="11.25" hidden="false" customHeight="false" outlineLevel="0" collapsed="false">
      <c r="B35" s="214" t="s">
        <v>428</v>
      </c>
    </row>
    <row r="36" customFormat="false" ht="11.25" hidden="false" customHeight="false" outlineLevel="0" collapsed="false">
      <c r="A36" s="206" t="n">
        <v>100154</v>
      </c>
      <c r="B36" s="206" t="s">
        <v>429</v>
      </c>
      <c r="C36" s="207" t="n">
        <v>0</v>
      </c>
      <c r="D36" s="208" t="n">
        <v>0</v>
      </c>
    </row>
    <row r="37" customFormat="false" ht="11.25" hidden="false" customHeight="false" outlineLevel="0" collapsed="false">
      <c r="A37" s="206" t="n">
        <v>100156</v>
      </c>
      <c r="B37" s="206" t="s">
        <v>430</v>
      </c>
      <c r="C37" s="207" t="n">
        <v>0</v>
      </c>
      <c r="D37" s="208" t="n">
        <v>0</v>
      </c>
    </row>
    <row r="38" customFormat="false" ht="11.25" hidden="false" customHeight="false" outlineLevel="0" collapsed="false">
      <c r="B38" s="214" t="s">
        <v>413</v>
      </c>
      <c r="C38" s="216" t="n">
        <f aca="false">+C36+C37</f>
        <v>0</v>
      </c>
      <c r="D38" s="217" t="n">
        <f aca="false">+D36+D37</f>
        <v>0</v>
      </c>
    </row>
    <row r="39" customFormat="false" ht="12" hidden="false" customHeight="false" outlineLevel="0" collapsed="false">
      <c r="B39" s="214" t="s">
        <v>431</v>
      </c>
      <c r="D39" s="218" t="n">
        <f aca="false">+D15+D27+D33+D38</f>
        <v>53912.72</v>
      </c>
    </row>
    <row r="40" customFormat="false" ht="12.75" hidden="false" customHeight="false" outlineLevel="0" collapsed="false">
      <c r="D40" s="219"/>
    </row>
    <row r="41" customFormat="false" ht="11.25" hidden="false" customHeight="false" outlineLevel="0" collapsed="false">
      <c r="A41" s="206" t="s">
        <v>432</v>
      </c>
      <c r="B41" s="220" t="s">
        <v>433</v>
      </c>
      <c r="C41" s="207" t="n">
        <v>1200</v>
      </c>
      <c r="D41" s="221"/>
    </row>
    <row r="42" customFormat="false" ht="11.25" hidden="false" customHeight="false" outlineLevel="0" collapsed="false">
      <c r="B42" s="222"/>
    </row>
    <row r="43" customFormat="false" ht="12" hidden="false" customHeight="false" outlineLevel="0" collapsed="false">
      <c r="B43" s="223" t="s">
        <v>434</v>
      </c>
      <c r="C43" s="207" t="n">
        <v>12</v>
      </c>
    </row>
    <row r="45" customFormat="false" ht="11.25" hidden="false" customHeight="false" outlineLevel="0" collapsed="false">
      <c r="D45" s="219"/>
    </row>
    <row r="46" customFormat="false" ht="11.25" hidden="false" customHeight="false" outlineLevel="0" collapsed="false">
      <c r="D46" s="219"/>
    </row>
    <row r="48" customFormat="false" ht="11.25" hidden="false" customHeight="false" outlineLevel="0" collapsed="false">
      <c r="B48" s="214" t="s">
        <v>435</v>
      </c>
    </row>
    <row r="49" customFormat="false" ht="11.25" hidden="false" customHeight="false" outlineLevel="0" collapsed="false">
      <c r="B49" s="206" t="s">
        <v>436</v>
      </c>
    </row>
    <row r="50" customFormat="false" ht="11.25" hidden="false" customHeight="false" outlineLevel="0" collapsed="false">
      <c r="B50" s="206" t="s">
        <v>437</v>
      </c>
    </row>
    <row r="51" customFormat="false" ht="11.25" hidden="false" customHeight="false" outlineLevel="0" collapsed="false">
      <c r="B51" s="206" t="s">
        <v>438</v>
      </c>
    </row>
    <row r="52" customFormat="false" ht="11.25" hidden="false" customHeight="false" outlineLevel="0" collapsed="false">
      <c r="B52" s="206" t="s">
        <v>439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224" width="3.14"/>
    <col collapsed="false" customWidth="true" hidden="false" outlineLevel="0" max="4" min="4" style="0" width="15.7"/>
    <col collapsed="false" customWidth="true" hidden="false" outlineLevel="0" max="5" min="5" style="224" width="3.56"/>
    <col collapsed="false" customWidth="true" hidden="false" outlineLevel="0" max="6" min="6" style="0" width="15.7"/>
    <col collapsed="false" customWidth="true" hidden="false" outlineLevel="0" max="7" min="7" style="224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225" t="s">
        <v>440</v>
      </c>
      <c r="C1" s="226"/>
      <c r="E1" s="226"/>
      <c r="G1" s="226"/>
    </row>
    <row r="2" customFormat="false" ht="15.75" hidden="false" customHeight="false" outlineLevel="0" collapsed="false">
      <c r="A2" s="167" t="s">
        <v>243</v>
      </c>
      <c r="C2" s="226"/>
      <c r="E2" s="226"/>
      <c r="G2" s="226"/>
    </row>
    <row r="3" customFormat="false" ht="12.75" hidden="false" customHeight="false" outlineLevel="0" collapsed="false">
      <c r="C3" s="227"/>
      <c r="E3" s="227"/>
      <c r="G3" s="227"/>
    </row>
    <row r="4" customFormat="false" ht="13.5" hidden="false" customHeight="false" outlineLevel="0" collapsed="false">
      <c r="A4" s="17"/>
      <c r="B4" s="17"/>
      <c r="C4" s="228"/>
      <c r="D4" s="229" t="s">
        <v>441</v>
      </c>
      <c r="E4" s="228"/>
      <c r="F4" s="229" t="s">
        <v>70</v>
      </c>
      <c r="G4" s="228"/>
      <c r="H4" s="47" t="s">
        <v>160</v>
      </c>
    </row>
    <row r="5" customFormat="false" ht="5.25" hidden="false" customHeight="true" outlineLevel="0" collapsed="false">
      <c r="A5" s="17"/>
      <c r="B5" s="17"/>
      <c r="C5" s="227"/>
      <c r="D5" s="17"/>
      <c r="E5" s="227"/>
      <c r="F5" s="17"/>
      <c r="G5" s="227"/>
    </row>
    <row r="6" customFormat="false" ht="12.75" hidden="false" customHeight="false" outlineLevel="0" collapsed="false">
      <c r="A6" s="17" t="s">
        <v>442</v>
      </c>
      <c r="B6" s="17"/>
      <c r="C6" s="230" t="s">
        <v>254</v>
      </c>
      <c r="D6" s="17" t="n">
        <v>55</v>
      </c>
      <c r="E6" s="230" t="s">
        <v>254</v>
      </c>
      <c r="F6" s="231"/>
      <c r="G6" s="230" t="s">
        <v>254</v>
      </c>
      <c r="H6" s="17" t="n">
        <f aca="false">F6-D6</f>
        <v>-55</v>
      </c>
    </row>
    <row r="7" customFormat="false" ht="12.75" hidden="false" customHeight="false" outlineLevel="0" collapsed="false">
      <c r="A7" s="17" t="s">
        <v>443</v>
      </c>
      <c r="B7" s="17"/>
      <c r="C7" s="230"/>
      <c r="D7" s="17" t="n">
        <v>0</v>
      </c>
      <c r="E7" s="230"/>
      <c r="F7" s="17"/>
      <c r="G7" s="230"/>
      <c r="H7" s="17" t="n">
        <f aca="false">F7-D7</f>
        <v>0</v>
      </c>
    </row>
    <row r="8" customFormat="false" ht="12.75" hidden="false" customHeight="false" outlineLevel="0" collapsed="false">
      <c r="A8" s="17" t="s">
        <v>444</v>
      </c>
      <c r="B8" s="17"/>
      <c r="C8" s="230"/>
      <c r="D8" s="17" t="n">
        <v>0</v>
      </c>
      <c r="E8" s="230"/>
      <c r="F8" s="17"/>
      <c r="G8" s="230"/>
      <c r="H8" s="17" t="n">
        <f aca="false">F8-D8</f>
        <v>0</v>
      </c>
    </row>
    <row r="9" customFormat="false" ht="12.75" hidden="false" customHeight="false" outlineLevel="0" collapsed="false">
      <c r="A9" s="17" t="s">
        <v>445</v>
      </c>
      <c r="B9" s="17"/>
      <c r="C9" s="230"/>
      <c r="D9" s="17" t="n">
        <v>0</v>
      </c>
      <c r="E9" s="230"/>
      <c r="F9" s="17"/>
      <c r="G9" s="230"/>
      <c r="H9" s="17" t="n">
        <f aca="false">F9-D9</f>
        <v>0</v>
      </c>
    </row>
    <row r="10" customFormat="false" ht="12.75" hidden="false" customHeight="false" outlineLevel="0" collapsed="false">
      <c r="A10" s="17" t="s">
        <v>446</v>
      </c>
      <c r="B10" s="17"/>
      <c r="C10" s="230"/>
      <c r="D10" s="17" t="n">
        <v>0</v>
      </c>
      <c r="E10" s="230"/>
      <c r="F10" s="17"/>
      <c r="G10" s="230"/>
      <c r="H10" s="17" t="n">
        <f aca="false">F10-D10</f>
        <v>0</v>
      </c>
    </row>
    <row r="11" customFormat="false" ht="12.75" hidden="false" customHeight="false" outlineLevel="0" collapsed="false">
      <c r="A11" s="17" t="s">
        <v>384</v>
      </c>
      <c r="B11" s="17"/>
      <c r="C11" s="230"/>
      <c r="D11" s="21" t="n">
        <v>0</v>
      </c>
      <c r="E11" s="230"/>
      <c r="F11" s="21"/>
      <c r="G11" s="230"/>
      <c r="H11" s="21" t="n">
        <f aca="false">F11-D11</f>
        <v>0</v>
      </c>
    </row>
    <row r="12" customFormat="false" ht="8.25" hidden="false" customHeight="true" outlineLevel="0" collapsed="false">
      <c r="A12" s="17"/>
      <c r="B12" s="17"/>
      <c r="C12" s="230"/>
      <c r="D12" s="17"/>
      <c r="E12" s="230"/>
      <c r="F12" s="17"/>
      <c r="G12" s="230"/>
    </row>
    <row r="13" customFormat="false" ht="11.25" hidden="false" customHeight="true" outlineLevel="0" collapsed="false">
      <c r="A13" s="13" t="s">
        <v>447</v>
      </c>
      <c r="B13" s="13"/>
      <c r="C13" s="232" t="s">
        <v>254</v>
      </c>
      <c r="D13" s="13" t="n">
        <f aca="false">SUM(D6:D12)</f>
        <v>55</v>
      </c>
      <c r="E13" s="232" t="s">
        <v>254</v>
      </c>
      <c r="F13" s="13" t="n">
        <f aca="false">SUM(F6:F12)</f>
        <v>0</v>
      </c>
      <c r="G13" s="232" t="s">
        <v>254</v>
      </c>
      <c r="H13" s="13" t="n">
        <f aca="false">SUM(H6:H12)</f>
        <v>-55</v>
      </c>
    </row>
    <row r="14" customFormat="false" ht="12.75" hidden="false" customHeight="false" outlineLevel="0" collapsed="false">
      <c r="A14" s="13"/>
      <c r="B14" s="17"/>
      <c r="C14" s="232"/>
      <c r="D14" s="233"/>
      <c r="E14" s="232"/>
      <c r="F14" s="233"/>
      <c r="G14" s="232"/>
      <c r="H14" s="233"/>
    </row>
    <row r="15" customFormat="false" ht="12.75" hidden="false" customHeight="false" outlineLevel="0" collapsed="false">
      <c r="A15" s="185" t="s">
        <v>12</v>
      </c>
      <c r="B15" s="17"/>
      <c r="C15" s="232"/>
      <c r="D15" s="234" t="n">
        <v>0</v>
      </c>
      <c r="E15" s="232"/>
      <c r="F15" s="235" t="n">
        <v>0</v>
      </c>
      <c r="G15" s="232"/>
      <c r="H15" s="234" t="n">
        <f aca="false">D15-F15</f>
        <v>0</v>
      </c>
    </row>
    <row r="16" customFormat="false" ht="6.75" hidden="false" customHeight="true" outlineLevel="0" collapsed="false">
      <c r="A16" s="13"/>
      <c r="B16" s="17"/>
      <c r="C16" s="230"/>
      <c r="D16" s="233"/>
      <c r="E16" s="230"/>
      <c r="F16" s="233"/>
      <c r="G16" s="230"/>
      <c r="H16" s="233"/>
    </row>
    <row r="17" customFormat="false" ht="12.75" hidden="false" customHeight="false" outlineLevel="0" collapsed="false">
      <c r="A17" s="13" t="s">
        <v>448</v>
      </c>
      <c r="B17" s="13"/>
      <c r="C17" s="232" t="s">
        <v>254</v>
      </c>
      <c r="D17" s="13" t="n">
        <f aca="false">D13-D15</f>
        <v>55</v>
      </c>
      <c r="E17" s="232" t="s">
        <v>254</v>
      </c>
      <c r="F17" s="13" t="n">
        <f aca="false">F13-F15</f>
        <v>0</v>
      </c>
      <c r="G17" s="232" t="s">
        <v>254</v>
      </c>
      <c r="H17" s="13" t="n">
        <f aca="false">H13-H15</f>
        <v>-55</v>
      </c>
    </row>
    <row r="18" customFormat="false" ht="12.75" hidden="false" customHeight="false" outlineLevel="0" collapsed="false">
      <c r="A18" s="17"/>
      <c r="B18" s="17"/>
      <c r="C18" s="230"/>
      <c r="D18" s="17"/>
      <c r="E18" s="230"/>
      <c r="F18" s="17"/>
      <c r="G18" s="230"/>
    </row>
    <row r="19" customFormat="false" ht="12.75" hidden="false" customHeight="false" outlineLevel="0" collapsed="false">
      <c r="A19" s="17" t="s">
        <v>255</v>
      </c>
      <c r="B19" s="17"/>
      <c r="C19" s="230"/>
      <c r="D19" s="55" t="n">
        <f aca="false">ROUND(F19/12*5,0)</f>
        <v>503</v>
      </c>
      <c r="E19" s="230"/>
      <c r="F19" s="55" t="n">
        <f aca="false">ROUND('Detail Breakdown'!N15/1000,0)</f>
        <v>1206</v>
      </c>
      <c r="G19" s="230"/>
      <c r="H19" s="17" t="n">
        <f aca="false">D19-F19</f>
        <v>-703</v>
      </c>
    </row>
    <row r="20" customFormat="false" ht="12.75" hidden="false" customHeight="false" outlineLevel="0" collapsed="false">
      <c r="A20" s="17" t="s">
        <v>449</v>
      </c>
      <c r="B20" s="17"/>
      <c r="C20" s="230"/>
      <c r="D20" s="17" t="n">
        <f aca="false">ROUND(F20/12*5,0)</f>
        <v>54</v>
      </c>
      <c r="E20" s="230"/>
      <c r="F20" s="17" t="n">
        <f aca="false">ROUND('Detail Breakdown'!N29/1000,0)</f>
        <v>129</v>
      </c>
      <c r="G20" s="230"/>
      <c r="H20" s="17" t="n">
        <f aca="false">D20-F20</f>
        <v>-75</v>
      </c>
    </row>
    <row r="21" customFormat="false" ht="12.75" hidden="false" customHeight="false" outlineLevel="0" collapsed="false">
      <c r="A21" s="17" t="s">
        <v>450</v>
      </c>
      <c r="B21" s="17"/>
      <c r="C21" s="230"/>
      <c r="D21" s="55" t="n">
        <f aca="false">ROUND(F21/12*5,0)</f>
        <v>283</v>
      </c>
      <c r="E21" s="230"/>
      <c r="F21" s="55" t="n">
        <f aca="false">ROUND('Detail Breakdown'!N39/1000,0)</f>
        <v>680</v>
      </c>
      <c r="G21" s="230"/>
      <c r="H21" s="17" t="n">
        <f aca="false">D21-F21</f>
        <v>-397</v>
      </c>
    </row>
    <row r="22" customFormat="false" ht="12.75" hidden="false" customHeight="false" outlineLevel="0" collapsed="false">
      <c r="A22" s="17" t="s">
        <v>285</v>
      </c>
      <c r="B22" s="17"/>
      <c r="C22" s="230"/>
      <c r="D22" s="55" t="n">
        <f aca="false">ROUND(F22/12*5,0)</f>
        <v>29</v>
      </c>
      <c r="E22" s="230"/>
      <c r="F22" s="55" t="n">
        <f aca="false">ROUND('Detail Breakdown'!N52/1000,0)</f>
        <v>70</v>
      </c>
      <c r="G22" s="230"/>
      <c r="H22" s="17" t="n">
        <f aca="false">D22-F22</f>
        <v>-41</v>
      </c>
    </row>
    <row r="23" customFormat="false" ht="12.75" hidden="false" customHeight="false" outlineLevel="0" collapsed="false">
      <c r="A23" s="17" t="s">
        <v>297</v>
      </c>
      <c r="B23" s="17"/>
      <c r="C23" s="232"/>
      <c r="D23" s="55" t="n">
        <f aca="false">ROUND(F23/12*5,0)</f>
        <v>80</v>
      </c>
      <c r="E23" s="232"/>
      <c r="F23" s="55" t="n">
        <f aca="false">ROUND('Detail Breakdown'!N63/1000,0)</f>
        <v>192</v>
      </c>
      <c r="G23" s="232"/>
      <c r="H23" s="17" t="n">
        <f aca="false">D23-F23</f>
        <v>-112</v>
      </c>
    </row>
    <row r="24" customFormat="false" ht="12.75" hidden="false" customHeight="false" outlineLevel="0" collapsed="false">
      <c r="A24" s="17" t="s">
        <v>307</v>
      </c>
      <c r="B24" s="17"/>
      <c r="C24" s="230"/>
      <c r="D24" s="55" t="n">
        <f aca="false">ROUND(F24/12*5,0)</f>
        <v>33</v>
      </c>
      <c r="E24" s="230"/>
      <c r="F24" s="55" t="n">
        <f aca="false">ROUND('Detail Breakdown'!N74/1000,0)</f>
        <v>80</v>
      </c>
      <c r="G24" s="230"/>
      <c r="H24" s="17" t="n">
        <f aca="false">D24-F24</f>
        <v>-47</v>
      </c>
    </row>
    <row r="25" customFormat="false" ht="12.75" hidden="false" customHeight="false" outlineLevel="0" collapsed="false">
      <c r="A25" s="17" t="s">
        <v>317</v>
      </c>
      <c r="B25" s="17"/>
      <c r="D25" s="55" t="n">
        <f aca="false">ROUND(F25/12*5,0)</f>
        <v>0</v>
      </c>
      <c r="F25" s="55" t="n">
        <f aca="false">ROUND('Detail Breakdown'!N83/1000,0)</f>
        <v>0</v>
      </c>
      <c r="H25" s="17" t="n">
        <f aca="false">D25-F25</f>
        <v>0</v>
      </c>
    </row>
    <row r="26" customFormat="false" ht="12.75" hidden="false" customHeight="false" outlineLevel="0" collapsed="false">
      <c r="A26" s="17" t="s">
        <v>325</v>
      </c>
      <c r="B26" s="17"/>
      <c r="D26" s="55" t="n">
        <f aca="false">ROUND(F26/12*5,0)</f>
        <v>0</v>
      </c>
      <c r="F26" s="55" t="n">
        <f aca="false">ROUND('Detail Breakdown'!N86/1000,0)</f>
        <v>0</v>
      </c>
      <c r="H26" s="17" t="n">
        <f aca="false">D26-F26</f>
        <v>0</v>
      </c>
    </row>
    <row r="27" customFormat="false" ht="12.75" hidden="false" customHeight="false" outlineLevel="0" collapsed="false">
      <c r="A27" s="185" t="s">
        <v>451</v>
      </c>
      <c r="B27" s="17"/>
      <c r="D27" s="55" t="n">
        <f aca="false">ROUND(F27/12*5,0)</f>
        <v>177</v>
      </c>
      <c r="F27" s="55" t="n">
        <f aca="false">ROUND('Detail Breakdown'!N89/1000,0)</f>
        <v>425</v>
      </c>
      <c r="H27" s="17" t="n">
        <f aca="false">D27-F27</f>
        <v>-248</v>
      </c>
    </row>
    <row r="28" customFormat="false" ht="12.75" hidden="false" customHeight="false" outlineLevel="0" collapsed="false">
      <c r="A28" s="17" t="s">
        <v>329</v>
      </c>
      <c r="B28" s="17"/>
      <c r="D28" s="55" t="n">
        <f aca="false">ROUND(F28/12*5,0)</f>
        <v>6</v>
      </c>
      <c r="F28" s="236" t="n">
        <f aca="false">ROUND('Detail Breakdown'!N97/1000,0)</f>
        <v>15</v>
      </c>
      <c r="H28" s="17" t="n">
        <f aca="false">D28-F28</f>
        <v>-9</v>
      </c>
    </row>
    <row r="29" customFormat="false" ht="12.75" hidden="false" customHeight="false" outlineLevel="0" collapsed="false">
      <c r="A29" s="17" t="s">
        <v>336</v>
      </c>
      <c r="B29" s="17"/>
      <c r="D29" s="55" t="n">
        <f aca="false">ROUND(F29/12*5,0)</f>
        <v>8</v>
      </c>
      <c r="F29" s="55" t="n">
        <f aca="false">ROUND('Detail Breakdown'!N100/1000,0)</f>
        <v>20</v>
      </c>
      <c r="H29" s="17" t="n">
        <f aca="false">D29-F29</f>
        <v>-12</v>
      </c>
    </row>
    <row r="30" customFormat="false" ht="12.75" hidden="false" customHeight="false" outlineLevel="0" collapsed="false">
      <c r="A30" s="17" t="s">
        <v>338</v>
      </c>
      <c r="B30" s="17"/>
      <c r="D30" s="55" t="n">
        <f aca="false">ROUND(F30/12*5,0)</f>
        <v>0</v>
      </c>
      <c r="F30" s="55" t="n">
        <f aca="false">'Detail Breakdown'!N103/1000</f>
        <v>0</v>
      </c>
      <c r="H30" s="17" t="n">
        <f aca="false">D30-F30</f>
        <v>0</v>
      </c>
    </row>
    <row r="31" customFormat="false" ht="12.75" hidden="false" customHeight="false" outlineLevel="0" collapsed="false">
      <c r="A31" s="17" t="s">
        <v>340</v>
      </c>
      <c r="B31" s="17"/>
      <c r="D31" s="26" t="n">
        <f aca="false">ROUND(F31/12*5,0)</f>
        <v>0</v>
      </c>
      <c r="F31" s="21" t="n">
        <f aca="false">'Detail Breakdown'!N108/1000</f>
        <v>0</v>
      </c>
      <c r="H31" s="21" t="n">
        <f aca="false">D31-F31</f>
        <v>0</v>
      </c>
    </row>
    <row r="32" customFormat="false" ht="5.25" hidden="false" customHeight="true" outlineLevel="0" collapsed="false">
      <c r="A32" s="17"/>
      <c r="B32" s="17"/>
      <c r="D32" s="17"/>
      <c r="F32" s="17"/>
    </row>
    <row r="33" customFormat="false" ht="12.75" hidden="false" customHeight="false" outlineLevel="0" collapsed="false">
      <c r="A33" s="13" t="s">
        <v>16</v>
      </c>
      <c r="B33" s="13"/>
      <c r="C33" s="232" t="s">
        <v>254</v>
      </c>
      <c r="D33" s="237" t="n">
        <f aca="false">SUM(D19:D32)</f>
        <v>1173</v>
      </c>
      <c r="E33" s="232" t="s">
        <v>254</v>
      </c>
      <c r="F33" s="237" t="n">
        <f aca="false">SUM(F19:F32)</f>
        <v>2817</v>
      </c>
      <c r="G33" s="232" t="s">
        <v>254</v>
      </c>
      <c r="H33" s="237" t="n">
        <f aca="false">SUM(H19:H32)</f>
        <v>-1644</v>
      </c>
    </row>
    <row r="34" customFormat="false" ht="6.75" hidden="false" customHeight="true" outlineLevel="0" collapsed="false">
      <c r="A34" s="17"/>
      <c r="B34" s="17"/>
      <c r="D34" s="17"/>
      <c r="F34" s="55"/>
      <c r="H34" s="7"/>
    </row>
    <row r="35" customFormat="false" ht="12.75" hidden="false" customHeight="true" outlineLevel="0" collapsed="false">
      <c r="A35" s="13" t="s">
        <v>452</v>
      </c>
      <c r="B35" s="13"/>
      <c r="C35" s="232" t="s">
        <v>254</v>
      </c>
      <c r="D35" s="238" t="n">
        <f aca="false">D17-D33</f>
        <v>-1118</v>
      </c>
      <c r="E35" s="232" t="s">
        <v>254</v>
      </c>
      <c r="F35" s="238" t="n">
        <f aca="false">F17-F33</f>
        <v>-2817</v>
      </c>
      <c r="G35" s="232" t="s">
        <v>254</v>
      </c>
      <c r="H35" s="238" t="n">
        <f aca="false">H17-H33</f>
        <v>1589</v>
      </c>
    </row>
    <row r="36" customFormat="false" ht="19.5" hidden="false" customHeight="true" outlineLevel="0" collapsed="false">
      <c r="A36" s="17"/>
      <c r="B36" s="17"/>
      <c r="D36" s="55"/>
      <c r="F36" s="25"/>
    </row>
    <row r="37" customFormat="false" ht="12.75" hidden="false" customHeight="false" outlineLevel="0" collapsed="false">
      <c r="A37" s="12" t="s">
        <v>20</v>
      </c>
      <c r="B37" s="17"/>
      <c r="D37" s="17"/>
      <c r="F37" s="17"/>
    </row>
    <row r="38" customFormat="false" ht="4.5" hidden="false" customHeight="true" outlineLevel="0" collapsed="false">
      <c r="A38" s="17"/>
      <c r="B38" s="17"/>
      <c r="D38" s="55"/>
      <c r="F38" s="17"/>
    </row>
    <row r="39" customFormat="false" ht="12.75" hidden="false" customHeight="false" outlineLevel="0" collapsed="false">
      <c r="A39" s="17" t="s">
        <v>453</v>
      </c>
      <c r="B39" s="17"/>
      <c r="D39" s="55" t="n">
        <f aca="false">1</f>
        <v>1</v>
      </c>
      <c r="E39" s="55"/>
      <c r="F39" s="55" t="n">
        <v>1</v>
      </c>
      <c r="G39" s="55"/>
      <c r="H39" s="55" t="n">
        <f aca="false">F39-D39</f>
        <v>0</v>
      </c>
    </row>
    <row r="40" customFormat="false" ht="12.75" hidden="false" customHeight="false" outlineLevel="0" collapsed="false">
      <c r="A40" s="17" t="s">
        <v>454</v>
      </c>
      <c r="B40" s="17"/>
      <c r="D40" s="55" t="n">
        <v>2</v>
      </c>
      <c r="E40" s="55"/>
      <c r="F40" s="55" t="n">
        <v>4</v>
      </c>
      <c r="G40" s="55"/>
      <c r="H40" s="55" t="n">
        <f aca="false">F40-D40</f>
        <v>2</v>
      </c>
    </row>
    <row r="41" customFormat="false" ht="12.75" hidden="false" customHeight="false" outlineLevel="0" collapsed="false">
      <c r="A41" s="17" t="s">
        <v>354</v>
      </c>
      <c r="B41" s="17"/>
      <c r="D41" s="55" t="n">
        <v>1</v>
      </c>
      <c r="E41" s="55"/>
      <c r="F41" s="55" t="n">
        <v>2</v>
      </c>
      <c r="G41" s="55"/>
      <c r="H41" s="55" t="n">
        <f aca="false">F41-D41</f>
        <v>1</v>
      </c>
    </row>
    <row r="42" customFormat="false" ht="12.75" hidden="false" customHeight="false" outlineLevel="0" collapsed="false">
      <c r="A42" s="17" t="s">
        <v>455</v>
      </c>
      <c r="B42" s="17"/>
      <c r="D42" s="55" t="n">
        <v>0</v>
      </c>
      <c r="E42" s="55"/>
      <c r="F42" s="55" t="n">
        <v>4</v>
      </c>
      <c r="G42" s="55"/>
      <c r="H42" s="55" t="n">
        <f aca="false">F42-D42</f>
        <v>4</v>
      </c>
    </row>
    <row r="43" customFormat="false" ht="12.75" hidden="false" customHeight="false" outlineLevel="0" collapsed="false">
      <c r="A43" s="17" t="s">
        <v>456</v>
      </c>
      <c r="B43" s="17"/>
      <c r="D43" s="26" t="n">
        <v>1</v>
      </c>
      <c r="E43" s="55"/>
      <c r="F43" s="26" t="n">
        <v>1</v>
      </c>
      <c r="G43" s="55"/>
      <c r="H43" s="26" t="n">
        <f aca="false">F43-D43</f>
        <v>0</v>
      </c>
    </row>
    <row r="44" customFormat="false" ht="4.5" hidden="false" customHeight="true" outlineLevel="0" collapsed="false">
      <c r="A44" s="16"/>
      <c r="B44" s="16"/>
      <c r="D44" s="55"/>
      <c r="E44" s="55"/>
      <c r="F44" s="55"/>
      <c r="G44" s="55"/>
      <c r="H44" s="55"/>
    </row>
    <row r="45" customFormat="false" ht="13.5" hidden="false" customHeight="false" outlineLevel="0" collapsed="false">
      <c r="A45" s="13" t="s">
        <v>457</v>
      </c>
      <c r="B45" s="13"/>
      <c r="C45" s="239"/>
      <c r="D45" s="240" t="n">
        <f aca="false">SUM(D39:D44)</f>
        <v>5</v>
      </c>
      <c r="E45" s="55"/>
      <c r="F45" s="240" t="n">
        <f aca="false">SUM(F39:F44)</f>
        <v>12</v>
      </c>
      <c r="G45" s="55"/>
      <c r="H45" s="240" t="n">
        <f aca="false">SUM(H39:H44)</f>
        <v>7</v>
      </c>
    </row>
    <row r="46" customFormat="false" ht="21.75" hidden="false" customHeight="true" outlineLevel="0" collapsed="false">
      <c r="A46" s="13"/>
      <c r="B46" s="17"/>
      <c r="D46" s="17"/>
      <c r="F46" s="17"/>
    </row>
    <row r="47" customFormat="false" ht="13.5" hidden="false" customHeight="false" outlineLevel="0" collapsed="false">
      <c r="A47" s="12" t="s">
        <v>458</v>
      </c>
      <c r="B47" s="17"/>
      <c r="D47" s="229" t="s">
        <v>459</v>
      </c>
      <c r="F47" s="229" t="s">
        <v>460</v>
      </c>
    </row>
    <row r="48" customFormat="false" ht="12.75" hidden="false" customHeight="false" outlineLevel="0" collapsed="false">
      <c r="A48" s="241" t="s">
        <v>461</v>
      </c>
      <c r="B48" s="17"/>
      <c r="C48" s="230" t="s">
        <v>254</v>
      </c>
      <c r="D48" s="17" t="n">
        <f aca="false">(F19+F20+F23+F27)/F45</f>
        <v>162.666666666667</v>
      </c>
      <c r="E48" s="230" t="s">
        <v>254</v>
      </c>
    </row>
    <row r="49" customFormat="false" ht="12.75" hidden="false" customHeight="false" outlineLevel="0" collapsed="false">
      <c r="A49" s="241" t="s">
        <v>462</v>
      </c>
      <c r="B49" s="17"/>
      <c r="C49" s="230" t="s">
        <v>254</v>
      </c>
      <c r="D49" s="17" t="n">
        <f aca="false">F35/F45</f>
        <v>-234.75</v>
      </c>
      <c r="E49" s="230" t="s">
        <v>254</v>
      </c>
    </row>
    <row r="50" customFormat="false" ht="12.75" hidden="false" customHeight="false" outlineLevel="0" collapsed="false">
      <c r="A50" s="241" t="s">
        <v>463</v>
      </c>
      <c r="B50" s="17"/>
      <c r="D50" s="17"/>
      <c r="F50" s="1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1998-08-24T15:49:19Z</dcterms:created>
  <dc:creator>tbarta</dc:creator>
  <dc:description/>
  <dc:language>en-US</dc:language>
  <cp:lastModifiedBy>least</cp:lastModifiedBy>
  <cp:lastPrinted>2001-09-20T14:52:29Z</cp:lastPrinted>
  <dcterms:modified xsi:type="dcterms:W3CDTF">2001-10-22T18:20:50Z</dcterms:modified>
  <cp:revision>0</cp:revision>
  <dc:subject/>
  <dc:title/>
</cp:coreProperties>
</file>