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ExpComp" sheetId="1" state="hidden" r:id="rId3"/>
    <sheet name="2001 Headcount" sheetId="2" state="hidden" r:id="rId4"/>
    <sheet name="Cost rates" sheetId="3" state="hidden" r:id="rId5"/>
    <sheet name="Assumptions" sheetId="4" state="hidden" r:id="rId6"/>
    <sheet name="Detail Breakdown" sheetId="5" state="visible" r:id="rId7"/>
    <sheet name="Headcount Assumptions" sheetId="6" state="visible" r:id="rId8"/>
    <sheet name="Assumptions (2)" sheetId="7" state="visible" r:id="rId9"/>
    <sheet name="EPSC" sheetId="8" state="visible" r:id="rId10"/>
    <sheet name="Spec Pay" sheetId="9" state="hidden" r:id="rId11"/>
    <sheet name="Cap HC Template" sheetId="10" state="hidden" r:id="rId12"/>
    <sheet name="HC Load" sheetId="11" state="hidden" r:id="rId13"/>
  </sheets>
  <externalReferences>
    <externalReference r:id="rId14"/>
    <externalReference r:id="rId15"/>
    <externalReference r:id="rId16"/>
    <externalReference r:id="rId17"/>
  </externalReferences>
  <definedNames>
    <definedName function="false" hidden="false" localSheetId="1" name="_xlnm.Print_Area" vbProcedure="false">'2001 Headcount'!$A$1:$R$22</definedName>
    <definedName function="false" hidden="false" localSheetId="3" name="_xlnm.Print_Area" vbProcedure="false">Assumptions!$A$1:$U$134</definedName>
    <definedName function="false" hidden="false" localSheetId="3" name="_xlnm.Print_Titles" vbProcedure="false">Assumptions!$1:$8</definedName>
    <definedName function="false" hidden="false" localSheetId="9" name="_xlnm.Print_Area" vbProcedure="false">'Cap HC Template'!$A$1:$O$35</definedName>
    <definedName function="false" hidden="false" localSheetId="2" name="_xlnm.Print_Area" vbProcedure="false">'Cost rates'!$A$1:$J$89</definedName>
    <definedName function="false" hidden="false" localSheetId="10" name="_xlnm.Print_Area" vbProcedure="false">'HC Load'!$A$1:$O$24</definedName>
    <definedName function="false" hidden="false" name="coa" vbProcedure="false">#REF!</definedName>
    <definedName function="false" hidden="false" name="SAPFuncF4Help" vbProcedure="false">(#NAME?)</definedName>
    <definedName function="true" hidden="false" name="HPLN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Please enter the 3 digit company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3</xdr:colOff>
                <xdr:row>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Please enter the 4 digit R/C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7</xdr:rowOff>
              </xdr:from>
              <xdr:to>
                <xdr:col>5</xdr:col>
                <xdr:colOff>3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Fees &amp; Permits, Materials &amp; Supplies, non-stock,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74</xdr:row>
                <xdr:rowOff>7</xdr:rowOff>
              </xdr:from>
              <xdr:to>
                <xdr:col>5</xdr:col>
                <xdr:colOff>36</xdr:colOff>
                <xdr:row>78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4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38</xdr:row>
                <xdr:rowOff>7</xdr:rowOff>
              </xdr:from>
              <xdr:to>
                <xdr:col>20</xdr:col>
                <xdr:colOff>4</xdr:colOff>
                <xdr:row>40</xdr:row>
                <xdr:rowOff>2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41</xdr:row>
                <xdr:rowOff>7</xdr:rowOff>
              </xdr:from>
              <xdr:to>
                <xdr:col>20</xdr:col>
                <xdr:colOff>4</xdr:colOff>
                <xdr:row>43</xdr:row>
                <xdr:rowOff>8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44</xdr:row>
                <xdr:rowOff>7</xdr:rowOff>
              </xdr:from>
              <xdr:to>
                <xdr:col>20</xdr:col>
                <xdr:colOff>4</xdr:colOff>
                <xdr:row>46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
  252,000  Director - 2
  306,000  Manager - 3
    25,200  Admin - 1
------------
  733,200   Annual - 61,100/month
    61,100   Jan
  700,664   Feb-Dec (61,100+4.25% merit)
------------
  761,764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</xdr:row>
                <xdr:rowOff>6</xdr:rowOff>
              </xdr:from>
              <xdr:to>
                <xdr:col>9</xdr:col>
                <xdr:colOff>63</xdr:colOff>
                <xdr:row>19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<sst xmlns="http://schemas.openxmlformats.org/spreadsheetml/2006/main" count="586" uniqueCount="480">
  <si>
    <t xml:space="preserve">Comparative Analysis</t>
  </si>
  <si>
    <t xml:space="preserve">1999 vs 2000 Plan</t>
  </si>
  <si>
    <t xml:space="preserve">Dietrich</t>
  </si>
  <si>
    <t xml:space="preserve">East Origination</t>
  </si>
  <si>
    <t xml:space="preserve">1999 Plan</t>
  </si>
  <si>
    <t xml:space="preserve">1999 Estimate</t>
  </si>
  <si>
    <t xml:space="preserve">2000 Plan</t>
  </si>
  <si>
    <t xml:space="preserve">RC 0635</t>
  </si>
  <si>
    <t xml:space="preserve">RC 2630</t>
  </si>
  <si>
    <t xml:space="preserve">RC 2744</t>
  </si>
  <si>
    <t xml:space="preserve">Total East</t>
  </si>
  <si>
    <t xml:space="preserve">Gross Margin</t>
  </si>
  <si>
    <t xml:space="preserve">Capital Charge</t>
  </si>
  <si>
    <t xml:space="preserve">Margin Net of Capital Charge</t>
  </si>
  <si>
    <t xml:space="preserve">Direct Expense</t>
  </si>
  <si>
    <t xml:space="preserve">Development Costs</t>
  </si>
  <si>
    <t xml:space="preserve">Total Direct Expenses</t>
  </si>
  <si>
    <t xml:space="preserve">Net Margin</t>
  </si>
  <si>
    <t xml:space="preserve">Allocated Expense</t>
  </si>
  <si>
    <t xml:space="preserve">EBIT</t>
  </si>
  <si>
    <t xml:space="preserve">Headcount</t>
  </si>
  <si>
    <t xml:space="preserve">Commercial</t>
  </si>
  <si>
    <t xml:space="preserve">Support</t>
  </si>
  <si>
    <t xml:space="preserve">* Estimates for '99consists of 7 months actuals/5 months plan with the exception of Direct</t>
  </si>
  <si>
    <t xml:space="preserve">Expenses which consists of 7 months actuals and 5 months average (based on the 7 months</t>
  </si>
  <si>
    <t xml:space="preserve">actuals).</t>
  </si>
  <si>
    <t xml:space="preserve">Enron North America</t>
  </si>
  <si>
    <t xml:space="preserve">Monthly  Headcount</t>
  </si>
  <si>
    <t xml:space="preserve">As of July 31, 2001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</si>
  <si>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</si>
  <si>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</si>
  <si>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</si>
  <si>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</si>
  <si>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</si>
  <si>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</si>
  <si>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</si>
  <si>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</si>
  <si>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</si>
  <si>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</si>
  <si>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</si>
  <si>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</si>
  <si>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</si>
  <si>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</si>
  <si>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</si>
  <si>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</si>
  <si>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</si>
  <si>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</si>
  <si>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</si>
  <si>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</si>
  <si>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</si>
  <si>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</si>
  <si>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  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</si>
  <si>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</si>
  <si>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</si>
  <si>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</si>
  <si>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</si>
  <si>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</si>
  <si>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</si>
  <si>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</si>
  <si>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</si>
  <si>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</si>
  <si>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</si>
  <si>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</si>
  <si>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</si>
  <si>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</si>
  <si>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</si>
  <si>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</si>
  <si>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ENRON NORTH AMERICA</t>
  </si>
  <si>
    <t xml:space="preserve">Team Name</t>
  </si>
  <si>
    <t xml:space="preserve">G &amp; A Expense Worksheet</t>
  </si>
  <si>
    <t xml:space="preserve">2002 Plan</t>
  </si>
  <si>
    <t xml:space="preserve">CC Name:  </t>
  </si>
  <si>
    <t xml:space="preserve">CC #:  </t>
  </si>
  <si>
    <t xml:space="preserve">Monthly</t>
  </si>
  <si>
    <t xml:space="preserve">Run rate </t>
  </si>
  <si>
    <t xml:space="preserve">Run rate</t>
  </si>
  <si>
    <t xml:space="preserve">per Avg.</t>
  </si>
  <si>
    <t xml:space="preserve">per Avg</t>
  </si>
  <si>
    <t xml:space="preserve">YTD Actuals</t>
  </si>
  <si>
    <t xml:space="preserve">Comm Emp.</t>
  </si>
  <si>
    <t xml:space="preserve">Total Emp.</t>
  </si>
  <si>
    <t xml:space="preserve">Comments</t>
  </si>
  <si>
    <t xml:space="preserve">Employee Expenses:</t>
  </si>
  <si>
    <t xml:space="preserve">Tuition Reimbursement</t>
  </si>
  <si>
    <t xml:space="preserve">Other Employee Expenses</t>
  </si>
  <si>
    <t xml:space="preserve">Overtime/Working Meals</t>
  </si>
  <si>
    <t xml:space="preserve">Employee Membership and Dues</t>
  </si>
  <si>
    <t xml:space="preserve">Communications Expense</t>
  </si>
  <si>
    <t xml:space="preserve">Conferences &amp; Training</t>
  </si>
  <si>
    <t xml:space="preserve">Club Dues</t>
  </si>
  <si>
    <t xml:space="preserve">Employee Entertainment</t>
  </si>
  <si>
    <t xml:space="preserve">  Total Employee Expenses:</t>
  </si>
  <si>
    <t xml:space="preserve">Travel &amp; Entertainment:</t>
  </si>
  <si>
    <t xml:space="preserve">Travel - Air</t>
  </si>
  <si>
    <t xml:space="preserve">Travel - Lodging</t>
  </si>
  <si>
    <t xml:space="preserve">Travel - Meals</t>
  </si>
  <si>
    <t xml:space="preserve">Travel - Other</t>
  </si>
  <si>
    <t xml:space="preserve">Client Entertainment</t>
  </si>
  <si>
    <t xml:space="preserve">Customer Meetings</t>
  </si>
  <si>
    <t xml:space="preserve">  Total Travel &amp; Entertainment</t>
  </si>
  <si>
    <t xml:space="preserve">Recruiting &amp; Relocation:</t>
  </si>
  <si>
    <t xml:space="preserve">Recruiting</t>
  </si>
  <si>
    <t xml:space="preserve">Relocation Expenses</t>
  </si>
  <si>
    <t xml:space="preserve">  Total Recruiting &amp; Relocation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</si>
  <si>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</si>
  <si>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</si>
  <si>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</si>
  <si>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</si>
  <si>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</si>
  <si>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</si>
  <si>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</si>
  <si>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</si>
  <si>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</si>
  <si>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</si>
  <si>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</si>
  <si>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Expense: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</si>
  <si>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</si>
  <si>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</si>
  <si>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</si>
  <si>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</t>
  </si>
  <si>
    <t xml:space="preserve">Advertising &amp; Promotions:</t>
  </si>
  <si>
    <t xml:space="preserve">Advertising &amp; Promotions</t>
  </si>
  <si>
    <t xml:space="preserve">  Total Advertising &amp; Promotions</t>
  </si>
  <si>
    <t xml:space="preserve">Technology:</t>
  </si>
  <si>
    <t xml:space="preserve">Technology</t>
  </si>
  <si>
    <t xml:space="preserve">  Total Technology</t>
  </si>
  <si>
    <t xml:space="preserve">Transportation:</t>
  </si>
  <si>
    <t xml:space="preserve">Transportation</t>
  </si>
  <si>
    <t xml:space="preserve">Total Transportation</t>
  </si>
  <si>
    <t xml:space="preserve">Corporate IT:</t>
  </si>
  <si>
    <t xml:space="preserve">Corporate IT (EIS)</t>
  </si>
  <si>
    <t xml:space="preserve">  Total Corporate IT</t>
  </si>
  <si>
    <t xml:space="preserve">Corporate Rent:</t>
  </si>
  <si>
    <t xml:space="preserve">Corporate Rent (EPSC)</t>
  </si>
  <si>
    <t xml:space="preserve">  Total Corporate Rent</t>
  </si>
  <si>
    <t xml:space="preserve">Other Expenses:</t>
  </si>
  <si>
    <t xml:space="preserve">Company Membership &amp; Dues</t>
  </si>
  <si>
    <t xml:space="preserve">Other Expenses</t>
  </si>
  <si>
    <t xml:space="preserve">Billable Expense Clearing</t>
  </si>
  <si>
    <t xml:space="preserve">Total Other Expenses</t>
  </si>
  <si>
    <t xml:space="preserve">Rent (3rd Party)</t>
  </si>
  <si>
    <t xml:space="preserve">Rent - Office, Warehouse and Tower</t>
  </si>
  <si>
    <t xml:space="preserve">Equipment Rental</t>
  </si>
  <si>
    <t xml:space="preserve">Total Rent (3rd Party)</t>
  </si>
  <si>
    <t xml:space="preserve">Taxes Other than Income</t>
  </si>
  <si>
    <t xml:space="preserve">Total Taxes Other than Income</t>
  </si>
  <si>
    <t xml:space="preserve">CC Name:  West Origination</t>
  </si>
  <si>
    <t xml:space="preserve">CC #:  107321</t>
  </si>
  <si>
    <t xml:space="preserve">AVERAGE</t>
  </si>
  <si>
    <t xml:space="preserve">2001</t>
  </si>
  <si>
    <t xml:space="preserve">MONTHLY</t>
  </si>
  <si>
    <t xml:space="preserve">TOTAL</t>
  </si>
  <si>
    <t xml:space="preserve">2002</t>
  </si>
  <si>
    <t xml:space="preserve">Estimated</t>
  </si>
  <si>
    <t xml:space="preserve">Planned </t>
  </si>
  <si>
    <t xml:space="preserve">JULY YTD</t>
  </si>
  <si>
    <t xml:space="preserve">FORECAST</t>
  </si>
  <si>
    <t xml:space="preserve">PLAN</t>
  </si>
  <si>
    <t xml:space="preserve">AMOUNT</t>
  </si>
  <si>
    <t xml:space="preserve">2000 *</t>
  </si>
  <si>
    <t xml:space="preserve">Variance</t>
  </si>
  <si>
    <t xml:space="preserve">2000</t>
  </si>
  <si>
    <t xml:space="preserve">Notations</t>
  </si>
  <si>
    <t xml:space="preserve">Staffing Summary:</t>
  </si>
  <si>
    <t xml:space="preserve">Title</t>
  </si>
  <si>
    <t xml:space="preserve">HC</t>
  </si>
  <si>
    <t xml:space="preserve">Avg. Sal</t>
  </si>
  <si>
    <t xml:space="preserve">  Executive</t>
  </si>
  <si>
    <t xml:space="preserve">  Dir</t>
  </si>
  <si>
    <t xml:space="preserve">  Mgr</t>
  </si>
  <si>
    <t xml:space="preserve">  Total Comm.</t>
  </si>
  <si>
    <t xml:space="preserve">Assoc.</t>
  </si>
  <si>
    <t xml:space="preserve">Anal.</t>
  </si>
  <si>
    <t xml:space="preserve">Sr. Specialist</t>
  </si>
  <si>
    <t xml:space="preserve">Specialist</t>
  </si>
  <si>
    <t xml:space="preserve">Technical</t>
  </si>
  <si>
    <t xml:space="preserve">Admin</t>
  </si>
  <si>
    <t xml:space="preserve">  Total Non-Comm.</t>
  </si>
  <si>
    <t xml:space="preserve">Total 2002 Salaries Pre Merit</t>
  </si>
  <si>
    <t xml:space="preserve">  Jan Salaries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</si>
  <si>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</si>
  <si>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</si>
  <si>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</si>
  <si>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</si>
  <si>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</si>
  <si>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</si>
  <si>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</si>
  <si>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</si>
  <si>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</si>
  <si>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</si>
  <si>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(i.e. Payout in June)</t>
  </si>
  <si>
    <t xml:space="preserve">Phantom Stock/Stock Options</t>
  </si>
  <si>
    <t xml:space="preserve">Annual Bonus and Related Payroll Taxes</t>
  </si>
  <si>
    <t xml:space="preserve">   Total Compensation</t>
  </si>
  <si>
    <t xml:space="preserve">Total 2002 Salaries &amp; Compensation</t>
  </si>
  <si>
    <t xml:space="preserve">Benefits (excludes contract labor):</t>
  </si>
  <si>
    <t xml:space="preserve">   Total Benefits</t>
  </si>
  <si>
    <t xml:space="preserve">To be updated using formulas provided to us in plan templates.</t>
  </si>
  <si>
    <t xml:space="preserve">Payroll Taxes (excludes contract labor):</t>
  </si>
  <si>
    <t xml:space="preserve">   Total 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</si>
  <si>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</si>
  <si>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</si>
  <si>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</si>
  <si>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Employee Entertainment (Group Functions, etc.)</t>
  </si>
  <si>
    <t xml:space="preserve">Communications Exp (Pager/Cellular Exp)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</si>
  <si>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</si>
  <si>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</si>
  <si>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</si>
  <si>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</si>
  <si>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</si>
  <si>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</si>
  <si>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</si>
  <si>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</si>
  <si>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</si>
  <si>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Total Travel &amp; Entertainment Expense</t>
  </si>
  <si>
    <t xml:space="preserve">Recruiting &amp; Relocations: (use rate per Avg Commercial employee)</t>
  </si>
  <si>
    <t xml:space="preserve">Recruiting Expenses</t>
  </si>
  <si>
    <t xml:space="preserve">   Total Recruiting &amp; Relocations</t>
  </si>
  <si>
    <t xml:space="preserve">Supplies &amp; Other Expenses: (use rate per Avg Total Employee)</t>
  </si>
  <si>
    <t xml:space="preserve">  Total Supplies &amp; Expenses</t>
  </si>
  <si>
    <t xml:space="preserve">Marketing: (use rate per Avg Commercial Employee)</t>
  </si>
  <si>
    <t xml:space="preserve">   Total Marketing Expenses</t>
  </si>
  <si>
    <t xml:space="preserve">Charitable Contributions:</t>
  </si>
  <si>
    <t xml:space="preserve">Donations &amp; Contrib </t>
  </si>
  <si>
    <t xml:space="preserve">Ask teams if they will be making any contributions.</t>
  </si>
  <si>
    <t xml:space="preserve">   Total Charitable Contributions</t>
  </si>
  <si>
    <t xml:space="preserve">Rents: (use current rental expense, increase by 5%)</t>
  </si>
  <si>
    <t xml:space="preserve">Rent - Office &amp; Warehouse</t>
  </si>
  <si>
    <t xml:space="preserve">Equipment Rental (fax, copier, etc.)</t>
  </si>
  <si>
    <t xml:space="preserve">  Total Rents</t>
  </si>
  <si>
    <t xml:space="preserve">Technology: (use rate per Avg Total Employee)</t>
  </si>
  <si>
    <t xml:space="preserve">Technology (Computers, Monitors, Palm Pilots, etc.)</t>
  </si>
  <si>
    <t xml:space="preserve">Total Technology</t>
  </si>
  <si>
    <t xml:space="preserve">Corporate IT (EIS charges)</t>
  </si>
  <si>
    <t xml:space="preserve">(Includes long distance, telephone services, etc)</t>
  </si>
  <si>
    <t xml:space="preserve">Corporate Rent (EPSC charges)</t>
  </si>
  <si>
    <t xml:space="preserve">(Includes graphics, concierge, parking , bus passes, mail service</t>
  </si>
  <si>
    <t xml:space="preserve">TAP svc fee, etc)</t>
  </si>
  <si>
    <t xml:space="preserve">Associate/Analyst (Use Flat Rates assigned)</t>
  </si>
  <si>
    <t xml:space="preserve">2 Associates - $12,000/month, 1 Analyst - $7,800/month</t>
  </si>
  <si>
    <t xml:space="preserve">Depreciation</t>
  </si>
  <si>
    <t xml:space="preserve">Amortization</t>
  </si>
  <si>
    <t xml:space="preserve">Total G &amp; A Expenses</t>
  </si>
  <si>
    <t xml:space="preserve">West Gas Origination (107321)</t>
  </si>
  <si>
    <t xml:space="preserve">2002 Direct Expense Plan</t>
  </si>
  <si>
    <t xml:space="preserve">Description</t>
  </si>
  <si>
    <t xml:space="preserve">$</t>
  </si>
  <si>
    <t xml:space="preserve">Compensation/Taxes and Benefits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</si>
  <si>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</si>
  <si>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</si>
  <si>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</si>
  <si>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</si>
  <si>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</si>
  <si>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</si>
  <si>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</si>
  <si>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</si>
  <si>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</si>
  <si>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</si>
  <si>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</si>
  <si>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</si>
  <si>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</si>
  <si>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</si>
  <si>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</si>
  <si>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</si>
  <si>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</si>
  <si>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</si>
  <si>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</si>
  <si>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</si>
  <si>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</si>
  <si>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</si>
  <si>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</si>
  <si>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</si>
  <si>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</si>
  <si>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</si>
  <si>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</si>
  <si>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</si>
  <si>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</si>
  <si>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Consulting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</si>
  <si>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</si>
  <si>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</si>
  <si>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</si>
  <si>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</si>
  <si>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</si>
  <si>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</si>
  <si>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</si>
  <si>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</si>
  <si>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 (Temporaries)</t>
  </si>
  <si>
    <t xml:space="preserve">     Other</t>
  </si>
  <si>
    <t xml:space="preserve">                           TOTAL C0NSULTING</t>
  </si>
  <si>
    <t xml:space="preserve">Office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</si>
  <si>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</si>
  <si>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</si>
  <si>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</si>
  <si>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</si>
  <si>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</si>
  <si>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</si>
  <si>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</si>
  <si>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</si>
  <si>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</si>
  <si>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Controllable Infrastructure</t>
  </si>
  <si>
    <t xml:space="preserve">   Corporate IT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</si>
  <si>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</si>
  <si>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</si>
  <si>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</si>
  <si>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</si>
  <si>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</si>
  <si>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</si>
  <si>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</si>
  <si>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</si>
  <si>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System Development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</si>
  <si>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</si>
  <si>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</si>
  <si>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</si>
  <si>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</si>
  <si>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</si>
  <si>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</si>
  <si>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</si>
  <si>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Insurance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</si>
  <si>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</si>
  <si>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</si>
  <si>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                           TOTAL ANALYSTS/ASSOCIATES</t>
  </si>
  <si>
    <t xml:space="preserve">Other Expense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</si>
  <si>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</si>
  <si>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</si>
  <si>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</si>
  <si>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</si>
  <si>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</si>
  <si>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</si>
  <si>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Outside Legal</t>
  </si>
  <si>
    <t xml:space="preserve">                           TOTAL OUTSIDE LEGAL</t>
  </si>
  <si>
    <t xml:space="preserve">Outside Tax</t>
  </si>
  <si>
    <t xml:space="preserve">                           TOTAL OUTSIDE TAX</t>
  </si>
  <si>
    <t xml:space="preserve">Depreciation &amp; Amortization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</si>
  <si>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</si>
  <si>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</si>
  <si>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</si>
  <si>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</si>
  <si>
    <t xml:space="preserve">NATURAL GAS - WEST ORIGINATION</t>
  </si>
  <si>
    <t xml:space="preserve">2002 PLAN HEADCOUNT ASSUMPTIONS</t>
  </si>
  <si>
    <t xml:space="preserve">EMPLOYEE</t>
  </si>
  <si>
    <t xml:space="preserve">TITLE</t>
  </si>
  <si>
    <t xml:space="preserve">Barry Tycholiz</t>
  </si>
  <si>
    <t xml:space="preserve">VP</t>
  </si>
  <si>
    <t xml:space="preserve">VP Count</t>
  </si>
  <si>
    <t xml:space="preserve">Stephanie Miller</t>
  </si>
  <si>
    <t xml:space="preserve">Director</t>
  </si>
  <si>
    <t xml:space="preserve">Open Position</t>
  </si>
  <si>
    <t xml:space="preserve">Director Count</t>
  </si>
  <si>
    <t xml:space="preserve">David Fuller</t>
  </si>
  <si>
    <t xml:space="preserve">Manager</t>
  </si>
  <si>
    <t xml:space="preserve">Kimberly Ward</t>
  </si>
  <si>
    <t xml:space="preserve">Manager Count</t>
  </si>
  <si>
    <t xml:space="preserve">Phillip Polsky</t>
  </si>
  <si>
    <t xml:space="preserve">Associate</t>
  </si>
  <si>
    <t xml:space="preserve">Associate Count</t>
  </si>
  <si>
    <t xml:space="preserve">Mara Bronstein</t>
  </si>
  <si>
    <t xml:space="preserve">Analyst</t>
  </si>
  <si>
    <t xml:space="preserve">Analyst Count</t>
  </si>
  <si>
    <t xml:space="preserve">Jessica Presas</t>
  </si>
  <si>
    <t xml:space="preserve">Admin Count</t>
  </si>
  <si>
    <t xml:space="preserve">Grand Total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</si>
  <si>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</si>
  <si>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</si>
  <si>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</si>
  <si>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</si>
  <si>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</si>
  <si>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</si>
  <si>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</si>
  <si>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</si>
  <si>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</si>
  <si>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</si>
  <si>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</si>
  <si>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</si>
  <si>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</si>
  <si>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</si>
  <si>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</si>
  <si>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</si>
  <si>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</si>
  <si>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</si>
  <si>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</si>
  <si>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</si>
  <si>
    <t xml:space="preserve">2001 EPSC PLAN TEMPLATE</t>
  </si>
  <si>
    <t xml:space="preserve">COST CENTER:  107321 (West Gas Origination)</t>
  </si>
  <si>
    <t xml:space="preserve">2002 EPSC charge increase assumption</t>
  </si>
  <si>
    <t xml:space="preserve">Unit</t>
  </si>
  <si>
    <t xml:space="preserve">PROPOSED</t>
  </si>
  <si>
    <t xml:space="preserve">RC#</t>
  </si>
  <si>
    <t xml:space="preserve">DEPARTMENT</t>
  </si>
  <si>
    <t xml:space="preserve">Cost</t>
  </si>
  <si>
    <t xml:space="preserve">BUDGET</t>
  </si>
  <si>
    <t xml:space="preserve">RC's BASED ON SQ.FT</t>
  </si>
  <si>
    <t xml:space="preserve">Facility Maintenance</t>
  </si>
  <si>
    <t xml:space="preserve">Building Security</t>
  </si>
  <si>
    <t xml:space="preserve">Building Services</t>
  </si>
  <si>
    <t xml:space="preserve">Facility Operations</t>
  </si>
  <si>
    <t xml:space="preserve">EB Rent </t>
  </si>
  <si>
    <t xml:space="preserve">SUBTOTAL</t>
  </si>
  <si>
    <t xml:space="preserve">RC's BASED ON USAGE</t>
  </si>
  <si>
    <t xml:space="preserve">Travel</t>
  </si>
  <si>
    <t xml:space="preserve">Shipping/Receiving</t>
  </si>
  <si>
    <t xml:space="preserve">Copy Center</t>
  </si>
  <si>
    <t xml:space="preserve">Churn/Relocation</t>
  </si>
  <si>
    <t xml:space="preserve">Audio Visual &amp; Locks / Keys</t>
  </si>
  <si>
    <t xml:space="preserve">Convenience Copiers</t>
  </si>
  <si>
    <t xml:space="preserve">Bus Subsidy</t>
  </si>
  <si>
    <t xml:space="preserve">ABS Utility</t>
  </si>
  <si>
    <t xml:space="preserve">Parking Subsidy</t>
  </si>
  <si>
    <t xml:space="preserve">ADMIN. SVCS. - ALLOCATED</t>
  </si>
  <si>
    <t xml:space="preserve">Enron Phone Operators</t>
  </si>
  <si>
    <t xml:space="preserve">Mail Center</t>
  </si>
  <si>
    <t xml:space="preserve">Cafeteria</t>
  </si>
  <si>
    <t xml:space="preserve">OTHER</t>
  </si>
  <si>
    <t xml:space="preserve">Forms Management</t>
  </si>
  <si>
    <t xml:space="preserve">Visual Mktg and Comm</t>
  </si>
  <si>
    <t xml:space="preserve">TOTAL CHARGES FROM EPSC</t>
  </si>
  <si>
    <t xml:space="preserve">(A)</t>
  </si>
  <si>
    <t xml:space="preserve">Sq. Ft. Occupied =  750</t>
  </si>
  <si>
    <t xml:space="preserve">Work Place Count =  10</t>
  </si>
  <si>
    <t xml:space="preserve">2002 Plan Assumptions per Billie Akhave:</t>
  </si>
  <si>
    <t xml:space="preserve">Use Current year chanrges, but increase rent to 37.50</t>
  </si>
  <si>
    <t xml:space="preserve">Increase Cafeteria charges to 240</t>
  </si>
  <si>
    <t xml:space="preserve">Per last years plan, square footage should remain the</t>
  </si>
  <si>
    <t xml:space="preserve">since the design is the same as this bldg</t>
  </si>
  <si>
    <t xml:space="preserve">SPECIAL PAY</t>
  </si>
  <si>
    <t xml:space="preserve">Jan </t>
  </si>
  <si>
    <t xml:space="preserve">Total</t>
  </si>
  <si>
    <t xml:space="preserve">2002 Assumptions </t>
  </si>
  <si>
    <t xml:space="preserve">Executive</t>
  </si>
  <si>
    <t xml:space="preserve">Managing Director</t>
  </si>
  <si>
    <t xml:space="preserve">COMPANY NUMBER:</t>
  </si>
  <si>
    <t xml:space="preserve">413</t>
  </si>
  <si>
    <t xml:space="preserve">Due Date:</t>
  </si>
  <si>
    <t xml:space="preserve">Support Depts. 9/1/99 - Commercial Teams 10/1/99</t>
  </si>
  <si>
    <t xml:space="preserve">R/C NUMBER:</t>
  </si>
  <si>
    <t xml:space="preserve">0635</t>
  </si>
  <si>
    <t xml:space="preserve">E-Mail to Sayed Khoja</t>
  </si>
  <si>
    <t xml:space="preserve">R/C NAME:</t>
  </si>
  <si>
    <t xml:space="preserve">East Originations</t>
  </si>
  <si>
    <t xml:space="preserve">R/C OWNER:</t>
  </si>
  <si>
    <t xml:space="preserve">Janet Dietrich</t>
  </si>
  <si>
    <t xml:space="preserve">STAFFING SUMMARY</t>
  </si>
  <si>
    <t xml:space="preserve">  Director</t>
  </si>
  <si>
    <t xml:space="preserve">  Manager</t>
  </si>
  <si>
    <t xml:space="preserve">  Non-Commercial Executive</t>
  </si>
  <si>
    <t xml:space="preserve">  Non-Commercial Director</t>
  </si>
  <si>
    <t xml:space="preserve">  Non-Commercial Manager</t>
  </si>
  <si>
    <t xml:space="preserve">  Associates</t>
  </si>
  <si>
    <t xml:space="preserve">  Analysts</t>
  </si>
  <si>
    <t xml:space="preserve">  Other Commercial</t>
  </si>
  <si>
    <t xml:space="preserve">  Other Non Commercial</t>
  </si>
  <si>
    <t xml:space="preserve">  Administrative Asst.</t>
  </si>
  <si>
    <t xml:space="preserve">Subtotal Employee Headcount</t>
  </si>
  <si>
    <t xml:space="preserve">  Contractors</t>
  </si>
  <si>
    <t xml:space="preserve">TOTAL HEADCOUNT</t>
  </si>
  <si>
    <t xml:space="preserve">PAYROLL EXPENSES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</si>
  <si>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</si>
  <si>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</si>
  <si>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</si>
  <si>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</si>
  <si>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</si>
  <si>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</si>
  <si>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HYPERION ENTITY:</t>
  </si>
  <si>
    <t xml:space="preserve">HYPERION CATEGORY:</t>
  </si>
  <si>
    <t xml:space="preserve">PLAN2000</t>
  </si>
  <si>
    <t xml:space="preserve">HYPERION FREQUENCY:</t>
  </si>
  <si>
    <t xml:space="preserve">M.PER</t>
  </si>
  <si>
    <t xml:space="preserve">HYPERION APPLICATION:</t>
  </si>
  <si>
    <t xml:space="preserve">ECT</t>
  </si>
  <si>
    <t xml:space="preserve">EXECUTIVE_CAP</t>
  </si>
  <si>
    <t xml:space="preserve">DIRECTOR_CAP</t>
  </si>
  <si>
    <t xml:space="preserve">MANAGER_CAP</t>
  </si>
  <si>
    <t xml:space="preserve">EXECUTIVE_NC_CAP</t>
  </si>
  <si>
    <t xml:space="preserve">DIRECTOR_NC_CAP</t>
  </si>
  <si>
    <t xml:space="preserve">MANAGER_NC_CAP</t>
  </si>
  <si>
    <t xml:space="preserve">ASSOCHC_CAP</t>
  </si>
  <si>
    <t xml:space="preserve">ALYSTHC_CAP</t>
  </si>
  <si>
    <t xml:space="preserve">OTHER_HC_CAP</t>
  </si>
  <si>
    <t xml:space="preserve">OTHER_NC_HC_CAP</t>
  </si>
  <si>
    <t xml:space="preserve">ADMIN_ASST_CAP</t>
  </si>
  <si>
    <t xml:space="preserve">CONTHC_CAP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</si>
</sst>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  <numFmt numFmtId="178" formatCode="[$-409]#,##0_);[RED]\(#,##0\)"/>
    <numFmt numFmtId="179" formatCode="_(* #,##0.00_);_(* \(#,##0.00\);_(* \-??_);_(@_)"/>
    <numFmt numFmtId="180" formatCode="m/d/yy\ h:mm\ AM/PM"/>
    <numFmt numFmtId="181" formatCode="_(* #,##0.0_);_(* \(#,##0.0\);_(* \-??_);_(@_)"/>
    <numFmt numFmtId="182" formatCode="[$-409]mmm\-yy"/>
    <numFmt numFmtId="183" formatCode="[$-409]m/d/yyyy"/>
    <numFmt numFmtId="184" formatCode="#,##0.0_);[RED]\(#,##0.0\)"/>
    <numFmt numFmtId="185" formatCode="0%"/>
    <numFmt numFmtId="186" formatCode="[$-409]#,##0.00_);[RED]\(#,##0.00\)"/>
    <numFmt numFmtId="187" formatCode="_(\$* #,##0_);_(\$* \(#,##0\);_(\$* \-_);_(@_)"/>
    <numFmt numFmtId="188" formatCode="#,##0.00"/>
    <numFmt numFmtId="189" formatCode="@"/>
    <numFmt numFmtId="190" formatCode="\$#,##0.00_);&quot;($&quot;#,##0.00\)"/>
    <numFmt numFmtId="191" formatCode="[$-409]d\-mmm\-yy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2"/>
      <color rgb="FFFFFFFF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008000"/>
      <name val="Times New Roman"/>
      <family val="1"/>
    </font>
    <font>
      <sz val="10"/>
      <color rgb="FF000000"/>
      <name val="Times New Roman"/>
      <family val="1"/>
    </font>
    <font>
      <b val="true"/>
      <sz val="12"/>
      <name val="Arial"/>
      <family val="2"/>
    </font>
    <font>
      <i val="true"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sz val="10"/>
      <name val="MS Sans Serif"/>
      <family val="2"/>
    </font>
    <font>
      <sz val="10"/>
      <color rgb="FFFF0000"/>
      <name val="Arial Narrow"/>
      <family val="2"/>
    </font>
    <font>
      <sz val="10"/>
      <color rgb="FF0000FF"/>
      <name val="Arial Narrow"/>
      <family val="2"/>
    </font>
    <font>
      <sz val="8"/>
      <name val="Arial Narrow"/>
      <family val="2"/>
    </font>
    <font>
      <sz val="8"/>
      <color rgb="FF0000FF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5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9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3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18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9" fillId="0" borderId="2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4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4" borderId="9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3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1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2000 Capital HdCt Template" xfId="34"/>
    <cellStyle name="Normal_CC107321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hicago%20Pl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QF%20Plan%202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2000/Plan/Income/Templates/Commercial/EastOrig/EastOrig99Estimat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Engysvc/2000%20Plan/2000%20Capital%20HdCt%20Templa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S"/>
      <sheetName val="EquipmentDDA"/>
      <sheetName val="Build out"/>
      <sheetName val="ExpComp"/>
      <sheetName val="99 Headcount"/>
      <sheetName val="Cost rates"/>
      <sheetName val="Assumptions"/>
      <sheetName val="Spec Pay"/>
      <sheetName val="HC Template"/>
      <sheetName val="HC Load"/>
      <sheetName val="Exp Template"/>
      <sheetName val="Exp Load"/>
      <sheetName val="Margin Template"/>
      <sheetName val="Margin Load"/>
      <sheetName val="RC2630 Rollup"/>
    </sheetNames>
    <sheetDataSet>
      <sheetData sheetId="0"/>
      <sheetData sheetId="1"/>
      <sheetData sheetId="2"/>
      <sheetData sheetId="3">
        <row r="7">
          <cell r="I7">
            <v>14325000</v>
          </cell>
        </row>
        <row r="13">
          <cell r="I13">
            <v>2973955.96652986</v>
          </cell>
        </row>
      </sheetData>
      <sheetData sheetId="4"/>
      <sheetData sheetId="5"/>
      <sheetData sheetId="6">
        <row r="14">
          <cell r="C14">
            <v>8</v>
          </cell>
        </row>
        <row r="21">
          <cell r="C21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 Comp"/>
      <sheetName val="Cost Rates"/>
      <sheetName val="Assumptions"/>
      <sheetName val="Expense Input"/>
      <sheetName val="Expense Load"/>
      <sheetName val="HC Chart"/>
      <sheetName val="MarginInput"/>
      <sheetName val="Margin Load"/>
    </sheetNames>
    <sheetDataSet>
      <sheetData sheetId="0">
        <row r="7">
          <cell r="G7">
            <v>32053000</v>
          </cell>
        </row>
        <row r="9">
          <cell r="G9">
            <v>0</v>
          </cell>
        </row>
        <row r="13">
          <cell r="G13">
            <v>2052999.66130182</v>
          </cell>
        </row>
        <row r="15">
          <cell r="G15">
            <v>0</v>
          </cell>
        </row>
        <row r="27">
          <cell r="G27">
            <v>4</v>
          </cell>
        </row>
        <row r="28">
          <cell r="G28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>
        <row r="6">
          <cell r="H6">
            <v>6216235</v>
          </cell>
        </row>
        <row r="8">
          <cell r="H8">
            <v>14709899.47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Lo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.99"/>
    <col collapsed="false" customWidth="true" hidden="false" outlineLevel="0" max="3" min="3" style="0" width="13.41"/>
    <col collapsed="false" customWidth="true" hidden="false" outlineLevel="0" max="4" min="4" style="0" width="1.7"/>
    <col collapsed="false" customWidth="true" hidden="false" outlineLevel="0" max="5" min="5" style="0" width="13.41"/>
    <col collapsed="false" customWidth="true" hidden="false" outlineLevel="0" max="6" min="6" style="0" width="1.7"/>
    <col collapsed="false" customWidth="true" hidden="false" outlineLevel="0" max="7" min="7" style="0" width="12.99"/>
    <col collapsed="false" customWidth="true" hidden="false" outlineLevel="0" max="8" min="8" style="0" width="0.7"/>
    <col collapsed="false" customWidth="true" hidden="false" outlineLevel="0" max="9" min="9" style="0" width="12.85"/>
    <col collapsed="false" customWidth="true" hidden="false" outlineLevel="0" max="10" min="10" style="0" width="0.85"/>
    <col collapsed="false" customWidth="true" hidden="false" outlineLevel="0" max="11" min="11" style="0" width="12.85"/>
    <col collapsed="false" customWidth="true" hidden="false" outlineLevel="0" max="12" min="12" style="0" width="0.85"/>
    <col collapsed="false" customWidth="true" hidden="false" outlineLevel="0" max="13" min="13" style="0" width="14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2.75" hidden="false" customHeight="false" outlineLevel="0" collapsed="false">
      <c r="C5" s="4" t="s">
        <v>4</v>
      </c>
      <c r="D5" s="5"/>
      <c r="E5" s="5" t="s">
        <v>5</v>
      </c>
      <c r="F5" s="5"/>
      <c r="G5" s="3" t="s">
        <v>6</v>
      </c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2"/>
      <c r="C6" s="6"/>
      <c r="D6" s="7"/>
      <c r="E6" s="7"/>
      <c r="F6" s="7"/>
      <c r="G6" s="8" t="s">
        <v>7</v>
      </c>
      <c r="H6" s="2"/>
      <c r="I6" s="9" t="s">
        <v>8</v>
      </c>
      <c r="J6" s="5"/>
      <c r="K6" s="9" t="s">
        <v>9</v>
      </c>
      <c r="L6" s="2"/>
      <c r="M6" s="10" t="s">
        <v>10</v>
      </c>
    </row>
    <row r="7" customFormat="false" ht="12.75" hidden="false" customHeight="false" outlineLevel="0" collapsed="false">
      <c r="A7" s="2" t="s">
        <v>11</v>
      </c>
      <c r="C7" s="11" t="n">
        <v>81714000</v>
      </c>
      <c r="D7" s="12"/>
      <c r="E7" s="12" t="n">
        <v>81714000</v>
      </c>
      <c r="F7" s="12"/>
      <c r="G7" s="11" t="e">
        <f aca="false">#REF!</f>
        <v>#REF!</v>
      </c>
      <c r="H7" s="13"/>
      <c r="I7" s="13" t="n">
        <f aca="false">[1]ExpComp!$I$7</f>
        <v>14325000</v>
      </c>
      <c r="J7" s="13"/>
      <c r="K7" s="13" t="n">
        <f aca="false">'[2]Exp Comp'!$G$7</f>
        <v>32053000</v>
      </c>
      <c r="L7" s="13"/>
      <c r="M7" s="14" t="e">
        <f aca="false">SUM(G7:K7)</f>
        <v>#REF!</v>
      </c>
    </row>
    <row r="8" customFormat="false" ht="12.75" hidden="false" customHeight="false" outlineLevel="0" collapsed="false">
      <c r="A8" s="7"/>
      <c r="B8" s="7"/>
      <c r="C8" s="15"/>
      <c r="D8" s="16"/>
      <c r="E8" s="16"/>
      <c r="F8" s="16"/>
      <c r="G8" s="15"/>
      <c r="H8" s="17"/>
      <c r="I8" s="17"/>
      <c r="J8" s="17"/>
      <c r="K8" s="17"/>
      <c r="L8" s="17"/>
      <c r="M8" s="18"/>
    </row>
    <row r="9" customFormat="false" ht="12.75" hidden="false" customHeight="false" outlineLevel="0" collapsed="false">
      <c r="A9" s="19" t="s">
        <v>12</v>
      </c>
      <c r="B9" s="7"/>
      <c r="C9" s="20" t="n">
        <v>0</v>
      </c>
      <c r="D9" s="16"/>
      <c r="E9" s="21" t="n">
        <f aca="false">[3]Estimate!$H$6</f>
        <v>6216235</v>
      </c>
      <c r="F9" s="16"/>
      <c r="G9" s="20" t="n">
        <v>0</v>
      </c>
      <c r="H9" s="17"/>
      <c r="I9" s="21" t="n">
        <v>0</v>
      </c>
      <c r="J9" s="16"/>
      <c r="K9" s="21" t="n">
        <f aca="false">'[2]Exp Comp'!$G$9</f>
        <v>0</v>
      </c>
      <c r="L9" s="17"/>
      <c r="M9" s="22" t="n">
        <f aca="false">G9+I9</f>
        <v>0</v>
      </c>
    </row>
    <row r="10" customFormat="false" ht="7.5" hidden="false" customHeight="true" outlineLevel="0" collapsed="false">
      <c r="A10" s="19"/>
      <c r="B10" s="7"/>
      <c r="C10" s="15"/>
      <c r="D10" s="16"/>
      <c r="E10" s="16"/>
      <c r="F10" s="16"/>
      <c r="G10" s="15"/>
      <c r="H10" s="17"/>
      <c r="I10" s="17"/>
      <c r="J10" s="17"/>
      <c r="K10" s="17"/>
      <c r="L10" s="17"/>
      <c r="M10" s="18"/>
    </row>
    <row r="11" customFormat="false" ht="12.75" hidden="false" customHeight="false" outlineLevel="0" collapsed="false">
      <c r="A11" s="19" t="s">
        <v>13</v>
      </c>
      <c r="B11" s="7"/>
      <c r="C11" s="15" t="n">
        <f aca="false">C7-C9</f>
        <v>81714000</v>
      </c>
      <c r="D11" s="16"/>
      <c r="E11" s="16" t="n">
        <f aca="false">E7-E9</f>
        <v>75497765</v>
      </c>
      <c r="F11" s="16"/>
      <c r="G11" s="15" t="e">
        <f aca="false">G7-G9</f>
        <v>#REF!</v>
      </c>
      <c r="H11" s="17"/>
      <c r="I11" s="17" t="n">
        <f aca="false">I7-I9</f>
        <v>14325000</v>
      </c>
      <c r="J11" s="17"/>
      <c r="K11" s="17" t="n">
        <f aca="false">K7-K9</f>
        <v>32053000</v>
      </c>
      <c r="L11" s="17"/>
      <c r="M11" s="18" t="e">
        <f aca="false">M7-M9</f>
        <v>#REF!</v>
      </c>
    </row>
    <row r="12" customFormat="false" ht="12.75" hidden="false" customHeight="false" outlineLevel="0" collapsed="false">
      <c r="A12" s="19"/>
      <c r="B12" s="7"/>
      <c r="C12" s="15"/>
      <c r="D12" s="16"/>
      <c r="E12" s="16"/>
      <c r="F12" s="16"/>
      <c r="G12" s="15"/>
      <c r="H12" s="17"/>
      <c r="I12" s="17"/>
      <c r="J12" s="17"/>
      <c r="K12" s="17"/>
      <c r="L12" s="17"/>
      <c r="M12" s="18"/>
    </row>
    <row r="13" customFormat="false" ht="12.75" hidden="false" customHeight="false" outlineLevel="0" collapsed="false">
      <c r="A13" s="19" t="s">
        <v>14</v>
      </c>
      <c r="B13" s="7"/>
      <c r="C13" s="15" t="n">
        <v>12802966</v>
      </c>
      <c r="D13" s="16"/>
      <c r="E13" s="16" t="n">
        <f aca="false">[3]Estimate!$H$8-E15</f>
        <v>13009899.47</v>
      </c>
      <c r="F13" s="16"/>
      <c r="G13" s="15" t="e">
        <f aca="false">#REF!</f>
        <v>#REF!</v>
      </c>
      <c r="H13" s="17"/>
      <c r="I13" s="23" t="n">
        <f aca="false">[1]ExpComp!$I$13</f>
        <v>2973955.96652986</v>
      </c>
      <c r="J13" s="23"/>
      <c r="K13" s="23" t="n">
        <f aca="false">'[2]Exp Comp'!$G$13</f>
        <v>2052999.66130182</v>
      </c>
      <c r="L13" s="17"/>
      <c r="M13" s="18" t="e">
        <f aca="false">SUM(G13:K13)</f>
        <v>#REF!</v>
      </c>
    </row>
    <row r="14" customFormat="false" ht="12.75" hidden="false" customHeight="false" outlineLevel="0" collapsed="false">
      <c r="A14" s="19"/>
      <c r="B14" s="7"/>
      <c r="C14" s="15"/>
      <c r="D14" s="16"/>
      <c r="E14" s="16"/>
      <c r="F14" s="16"/>
      <c r="G14" s="15"/>
      <c r="H14" s="17"/>
      <c r="I14" s="17"/>
      <c r="J14" s="17"/>
      <c r="K14" s="17"/>
      <c r="L14" s="17"/>
      <c r="M14" s="18"/>
    </row>
    <row r="15" customFormat="false" ht="12.75" hidden="false" customHeight="false" outlineLevel="0" collapsed="false">
      <c r="A15" s="19" t="s">
        <v>15</v>
      </c>
      <c r="B15" s="7"/>
      <c r="C15" s="24" t="n">
        <v>900000</v>
      </c>
      <c r="D15" s="25"/>
      <c r="E15" s="26" t="n">
        <v>1700000</v>
      </c>
      <c r="F15" s="16"/>
      <c r="G15" s="20" t="n">
        <v>0</v>
      </c>
      <c r="H15" s="17"/>
      <c r="I15" s="21" t="n">
        <v>0</v>
      </c>
      <c r="J15" s="16"/>
      <c r="K15" s="21" t="n">
        <f aca="false">'[2]Exp Comp'!$G$15</f>
        <v>0</v>
      </c>
      <c r="L15" s="17"/>
      <c r="M15" s="22" t="n">
        <f aca="false">SUM(G15:K15)</f>
        <v>0</v>
      </c>
    </row>
    <row r="16" customFormat="false" ht="7.5" hidden="false" customHeight="true" outlineLevel="0" collapsed="false">
      <c r="A16" s="19"/>
      <c r="B16" s="7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18"/>
    </row>
    <row r="17" customFormat="false" ht="12.75" hidden="false" customHeight="false" outlineLevel="0" collapsed="false">
      <c r="A17" s="19" t="s">
        <v>16</v>
      </c>
      <c r="B17" s="7"/>
      <c r="C17" s="15" t="n">
        <f aca="false">C13+C15</f>
        <v>13702966</v>
      </c>
      <c r="D17" s="16"/>
      <c r="E17" s="16" t="n">
        <f aca="false">E13+E15</f>
        <v>14709899.47</v>
      </c>
      <c r="F17" s="16"/>
      <c r="G17" s="15" t="e">
        <f aca="false">G13+G15</f>
        <v>#REF!</v>
      </c>
      <c r="H17" s="17"/>
      <c r="I17" s="17" t="n">
        <f aca="false">I13+I15</f>
        <v>2973955.96652986</v>
      </c>
      <c r="J17" s="17"/>
      <c r="K17" s="17" t="n">
        <f aca="false">K13+K15</f>
        <v>2052999.66130182</v>
      </c>
      <c r="L17" s="17"/>
      <c r="M17" s="18" t="e">
        <f aca="false">M13+M15</f>
        <v>#REF!</v>
      </c>
    </row>
    <row r="18" customFormat="false" ht="12" hidden="false" customHeight="true" outlineLevel="0" collapsed="false">
      <c r="A18" s="19"/>
      <c r="B18" s="19"/>
      <c r="C18" s="11"/>
      <c r="D18" s="12"/>
      <c r="E18" s="12"/>
      <c r="F18" s="12"/>
      <c r="G18" s="11"/>
      <c r="H18" s="13"/>
      <c r="I18" s="17"/>
      <c r="J18" s="17"/>
      <c r="K18" s="17"/>
      <c r="L18" s="17"/>
      <c r="M18" s="18"/>
    </row>
    <row r="19" customFormat="false" ht="12.75" hidden="false" customHeight="false" outlineLevel="0" collapsed="false">
      <c r="A19" s="19" t="s">
        <v>17</v>
      </c>
      <c r="B19" s="19"/>
      <c r="C19" s="11" t="n">
        <f aca="false">C11-C17</f>
        <v>68011034</v>
      </c>
      <c r="D19" s="12"/>
      <c r="E19" s="12" t="n">
        <f aca="false">E11-E17</f>
        <v>60787865.53</v>
      </c>
      <c r="F19" s="12"/>
      <c r="G19" s="11" t="e">
        <f aca="false">G11-G17</f>
        <v>#REF!</v>
      </c>
      <c r="H19" s="13"/>
      <c r="I19" s="12" t="n">
        <f aca="false">I11-I17</f>
        <v>11351044.0334701</v>
      </c>
      <c r="J19" s="12"/>
      <c r="K19" s="12" t="n">
        <f aca="false">K11-K17</f>
        <v>30000000.3386982</v>
      </c>
      <c r="L19" s="13"/>
      <c r="M19" s="14" t="e">
        <f aca="false">M11-M17</f>
        <v>#REF!</v>
      </c>
    </row>
    <row r="20" customFormat="false" ht="12.75" hidden="false" customHeight="false" outlineLevel="0" collapsed="false">
      <c r="A20" s="7"/>
      <c r="B20" s="7"/>
      <c r="C20" s="15"/>
      <c r="D20" s="16"/>
      <c r="E20" s="16"/>
      <c r="F20" s="16"/>
      <c r="G20" s="15"/>
      <c r="H20" s="17"/>
      <c r="I20" s="17"/>
      <c r="J20" s="17"/>
      <c r="K20" s="17"/>
      <c r="L20" s="17"/>
      <c r="M20" s="18"/>
    </row>
    <row r="21" customFormat="false" ht="12.75" hidden="false" customHeight="false" outlineLevel="0" collapsed="false">
      <c r="A21" s="19" t="s">
        <v>18</v>
      </c>
      <c r="B21" s="7"/>
      <c r="C21" s="15" t="n">
        <v>13987492</v>
      </c>
      <c r="D21" s="16"/>
      <c r="E21" s="16" t="n">
        <f aca="false">3179495+4112455+3807831+1162924+1159831+1161198</f>
        <v>14583734</v>
      </c>
      <c r="F21" s="16"/>
      <c r="G21" s="15" t="n">
        <v>0</v>
      </c>
      <c r="H21" s="17"/>
      <c r="I21" s="17" t="n">
        <v>0</v>
      </c>
      <c r="J21" s="17"/>
      <c r="K21" s="17" t="n">
        <v>0</v>
      </c>
      <c r="L21" s="17"/>
      <c r="M21" s="18" t="n">
        <f aca="false">SUM(G21:K21)</f>
        <v>0</v>
      </c>
    </row>
    <row r="22" customFormat="false" ht="12" hidden="false" customHeight="true" outlineLevel="0" collapsed="false">
      <c r="A22" s="7"/>
      <c r="B22" s="27"/>
      <c r="C22" s="28"/>
      <c r="D22" s="29"/>
      <c r="E22" s="29"/>
      <c r="F22" s="29"/>
      <c r="G22" s="28"/>
      <c r="H22" s="29"/>
      <c r="I22" s="17"/>
      <c r="J22" s="17"/>
      <c r="K22" s="17"/>
      <c r="L22" s="17"/>
      <c r="M22" s="18"/>
    </row>
    <row r="23" customFormat="false" ht="12.75" hidden="false" customHeight="false" outlineLevel="0" collapsed="false">
      <c r="A23" s="19" t="s">
        <v>19</v>
      </c>
      <c r="B23" s="27"/>
      <c r="C23" s="30" t="n">
        <f aca="false">C19-C21</f>
        <v>54023542</v>
      </c>
      <c r="D23" s="31"/>
      <c r="E23" s="31" t="n">
        <f aca="false">E19-E21</f>
        <v>46204131.53</v>
      </c>
      <c r="F23" s="31"/>
      <c r="G23" s="30" t="e">
        <f aca="false">G19-G21</f>
        <v>#REF!</v>
      </c>
      <c r="H23" s="31"/>
      <c r="I23" s="31" t="n">
        <f aca="false">I19-I21</f>
        <v>11351044.0334701</v>
      </c>
      <c r="J23" s="31"/>
      <c r="K23" s="31" t="n">
        <f aca="false">K19-K21</f>
        <v>30000000.3386982</v>
      </c>
      <c r="L23" s="13"/>
      <c r="M23" s="32" t="e">
        <f aca="false">M19-M21</f>
        <v>#REF!</v>
      </c>
    </row>
    <row r="24" customFormat="false" ht="12.75" hidden="false" customHeight="false" outlineLevel="0" collapsed="false">
      <c r="A24" s="7"/>
      <c r="B24" s="27"/>
      <c r="C24" s="33"/>
      <c r="D24" s="34"/>
      <c r="E24" s="34"/>
      <c r="F24" s="34"/>
      <c r="G24" s="33"/>
      <c r="H24" s="34"/>
      <c r="I24" s="21"/>
      <c r="J24" s="21"/>
      <c r="K24" s="21"/>
      <c r="L24" s="21"/>
      <c r="M24" s="22"/>
    </row>
    <row r="25" customFormat="false" ht="12.75" hidden="false" customHeight="false" outlineLevel="0" collapsed="false">
      <c r="A25" s="7"/>
      <c r="B25" s="27"/>
      <c r="C25" s="29"/>
      <c r="D25" s="29"/>
      <c r="E25" s="29"/>
      <c r="F25" s="29"/>
      <c r="G25" s="29"/>
      <c r="H25" s="29"/>
      <c r="I25" s="17"/>
      <c r="J25" s="17"/>
      <c r="K25" s="17"/>
      <c r="L25" s="17"/>
      <c r="M25" s="17"/>
    </row>
    <row r="26" customFormat="false" ht="12.75" hidden="false" customHeight="false" outlineLevel="0" collapsed="false">
      <c r="A26" s="19" t="s">
        <v>20</v>
      </c>
      <c r="B26" s="27"/>
      <c r="C26" s="29"/>
      <c r="D26" s="29"/>
      <c r="E26" s="29"/>
      <c r="F26" s="29"/>
      <c r="H26" s="27"/>
      <c r="L26" s="17"/>
      <c r="M26" s="17"/>
    </row>
    <row r="27" customFormat="false" ht="12.75" hidden="false" customHeight="false" outlineLevel="0" collapsed="false">
      <c r="A27" s="7" t="s">
        <v>21</v>
      </c>
      <c r="B27" s="27"/>
      <c r="C27" s="29" t="n">
        <v>26</v>
      </c>
      <c r="D27" s="29"/>
      <c r="E27" s="29" t="n">
        <v>28.5</v>
      </c>
      <c r="F27" s="29"/>
      <c r="G27" s="29" t="n">
        <f aca="false">Assumptions!C14</f>
        <v>6</v>
      </c>
      <c r="H27" s="27"/>
      <c r="I27" s="35" t="n">
        <f aca="false">[1]Assumptions!$C$14</f>
        <v>8</v>
      </c>
      <c r="J27" s="35"/>
      <c r="K27" s="35" t="n">
        <f aca="false">'[2]Exp Comp'!G27</f>
        <v>4</v>
      </c>
      <c r="L27" s="17"/>
      <c r="M27" s="17" t="n">
        <f aca="false">SUM(G27:K27)</f>
        <v>18</v>
      </c>
    </row>
    <row r="28" customFormat="false" ht="12.75" hidden="false" customHeight="false" outlineLevel="0" collapsed="false">
      <c r="A28" s="7" t="s">
        <v>22</v>
      </c>
      <c r="B28" s="27"/>
      <c r="C28" s="34" t="n">
        <v>11</v>
      </c>
      <c r="D28" s="29"/>
      <c r="E28" s="34" t="n">
        <v>14</v>
      </c>
      <c r="F28" s="29"/>
      <c r="G28" s="34" t="n">
        <f aca="false">Assumptions!C22</f>
        <v>4</v>
      </c>
      <c r="H28" s="27"/>
      <c r="I28" s="36" t="n">
        <f aca="false">[1]Assumptions!$C$21</f>
        <v>2</v>
      </c>
      <c r="J28" s="37"/>
      <c r="K28" s="36" t="n">
        <f aca="false">'[2]Exp Comp'!G28</f>
        <v>2</v>
      </c>
      <c r="M28" s="21" t="n">
        <f aca="false">SUM(G28:K28)</f>
        <v>8</v>
      </c>
    </row>
    <row r="29" customFormat="false" ht="12.75" hidden="false" customHeight="false" outlineLevel="0" collapsed="false">
      <c r="A29" s="7"/>
      <c r="B29" s="27"/>
      <c r="C29" s="29" t="n">
        <f aca="false">SUM(C27:C28)</f>
        <v>37</v>
      </c>
      <c r="D29" s="29"/>
      <c r="E29" s="29" t="n">
        <f aca="false">SUM(E27:E28)</f>
        <v>42.5</v>
      </c>
      <c r="F29" s="29"/>
      <c r="G29" s="29" t="n">
        <f aca="false">SUM(G27:G28)</f>
        <v>10</v>
      </c>
      <c r="H29" s="27"/>
      <c r="I29" s="0" t="n">
        <f aca="false">SUM(I27:I28)</f>
        <v>10</v>
      </c>
      <c r="K29" s="35" t="n">
        <f aca="false">SUM(K27:K28)</f>
        <v>6</v>
      </c>
      <c r="M29" s="17" t="n">
        <f aca="false">SUM(M27:M28)</f>
        <v>26</v>
      </c>
    </row>
    <row r="30" customFormat="false" ht="12.75" hidden="false" customHeight="false" outlineLevel="0" collapsed="false">
      <c r="A30" s="7"/>
      <c r="B30" s="27"/>
      <c r="C30" s="29"/>
      <c r="D30" s="29"/>
      <c r="E30" s="29"/>
      <c r="F30" s="29"/>
      <c r="G30" s="29"/>
      <c r="H30" s="27"/>
    </row>
    <row r="31" customFormat="false" ht="12.75" hidden="false" customHeight="false" outlineLevel="0" collapsed="false">
      <c r="A31" s="7"/>
      <c r="B31" s="27"/>
      <c r="C31" s="29"/>
      <c r="D31" s="29"/>
      <c r="E31" s="29"/>
      <c r="F31" s="29"/>
      <c r="G31" s="29"/>
      <c r="H31" s="27"/>
    </row>
    <row r="32" customFormat="false" ht="12.75" hidden="false" customHeight="false" outlineLevel="0" collapsed="false">
      <c r="A32" s="38" t="s">
        <v>23</v>
      </c>
      <c r="B32" s="27"/>
      <c r="C32" s="27"/>
      <c r="D32" s="27"/>
      <c r="E32" s="27"/>
      <c r="F32" s="27"/>
      <c r="G32" s="7"/>
    </row>
    <row r="33" customFormat="false" ht="12.75" hidden="false" customHeight="false" outlineLevel="0" collapsed="false">
      <c r="A33" s="39" t="s">
        <v>24</v>
      </c>
      <c r="B33" s="27"/>
      <c r="C33" s="27"/>
      <c r="D33" s="27"/>
      <c r="E33" s="27"/>
      <c r="F33" s="27"/>
      <c r="G33" s="7"/>
    </row>
    <row r="34" customFormat="false" ht="12.75" hidden="false" customHeight="false" outlineLevel="0" collapsed="false">
      <c r="A34" s="40" t="s">
        <v>25</v>
      </c>
      <c r="B34" s="7"/>
      <c r="C34" s="7"/>
      <c r="D34" s="7"/>
      <c r="E34" s="7"/>
      <c r="F34" s="7"/>
      <c r="G34" s="7"/>
    </row>
    <row r="35" customFormat="false" ht="12.75" hidden="false" customHeight="false" outlineLevel="0" collapsed="false">
      <c r="A35" s="19"/>
      <c r="B35" s="19"/>
      <c r="C35" s="41"/>
      <c r="D35" s="19"/>
      <c r="E35" s="41"/>
      <c r="F35" s="19"/>
      <c r="G35" s="7"/>
    </row>
    <row r="36" customFormat="false" ht="12.75" hidden="false" customHeight="false" outlineLevel="0" collapsed="false">
      <c r="A36" s="7"/>
      <c r="B36" s="7"/>
      <c r="C36" s="27"/>
      <c r="D36" s="7"/>
      <c r="E36" s="27"/>
      <c r="F36" s="7"/>
      <c r="G36" s="7"/>
    </row>
    <row r="37" customFormat="false" ht="12.75" hidden="false" customHeight="false" outlineLevel="0" collapsed="false">
      <c r="A37" s="19"/>
      <c r="B37" s="19"/>
      <c r="C37" s="42"/>
      <c r="D37" s="19"/>
      <c r="E37" s="42"/>
      <c r="F37" s="19"/>
      <c r="G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</row>
  </sheetData>
  <mergeCells count="2">
    <mergeCell ref="C4:M4"/>
    <mergeCell ref="G5:M5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9" width="30.7"/>
    <col collapsed="false" customWidth="true" hidden="false" outlineLevel="0" max="2" min="2" style="229" width="1.56"/>
    <col collapsed="false" customWidth="true" hidden="false" outlineLevel="0" max="15" min="3" style="229" width="9.99"/>
    <col collapsed="false" customWidth="false" hidden="false" outlineLevel="0" max="257" min="16" style="229" width="7.99"/>
  </cols>
  <sheetData>
    <row r="1" customFormat="false" ht="12.75" hidden="false" customHeight="false" outlineLevel="0" collapsed="false">
      <c r="B1" s="230" t="s">
        <v>429</v>
      </c>
      <c r="C1" s="231" t="s">
        <v>430</v>
      </c>
      <c r="D1" s="232"/>
      <c r="E1" s="233" t="s">
        <v>431</v>
      </c>
      <c r="F1" s="234" t="s">
        <v>432</v>
      </c>
      <c r="H1" s="235"/>
    </row>
    <row r="2" customFormat="false" ht="12.75" hidden="false" customHeight="false" outlineLevel="0" collapsed="false">
      <c r="B2" s="230" t="s">
        <v>433</v>
      </c>
      <c r="C2" s="231" t="s">
        <v>434</v>
      </c>
      <c r="D2" s="232"/>
      <c r="E2" s="229" t="s">
        <v>435</v>
      </c>
    </row>
    <row r="3" customFormat="false" ht="12.75" hidden="false" customHeight="false" outlineLevel="0" collapsed="false">
      <c r="B3" s="230" t="s">
        <v>436</v>
      </c>
      <c r="C3" s="231" t="s">
        <v>437</v>
      </c>
      <c r="D3" s="232"/>
    </row>
    <row r="4" customFormat="false" ht="12.75" hidden="false" customHeight="false" outlineLevel="0" collapsed="false">
      <c r="B4" s="230" t="s">
        <v>438</v>
      </c>
      <c r="C4" s="231" t="s">
        <v>439</v>
      </c>
      <c r="D4" s="232"/>
    </row>
    <row r="6" customFormat="false" ht="12.75" hidden="false" customHeight="false" outlineLevel="0" collapsed="false">
      <c r="A6" s="236" t="s">
        <v>440</v>
      </c>
      <c r="C6" s="237" t="n">
        <v>36526</v>
      </c>
      <c r="D6" s="238" t="n">
        <v>36557</v>
      </c>
      <c r="E6" s="238" t="n">
        <v>36586</v>
      </c>
      <c r="F6" s="238" t="n">
        <v>36617</v>
      </c>
      <c r="G6" s="238" t="n">
        <v>36647</v>
      </c>
      <c r="H6" s="238" t="n">
        <v>36678</v>
      </c>
      <c r="I6" s="238" t="n">
        <v>36708</v>
      </c>
      <c r="J6" s="238" t="n">
        <v>36739</v>
      </c>
      <c r="K6" s="238" t="n">
        <v>36770</v>
      </c>
      <c r="L6" s="238" t="n">
        <v>36800</v>
      </c>
      <c r="M6" s="238" t="n">
        <v>36831</v>
      </c>
      <c r="N6" s="239" t="n">
        <v>36861</v>
      </c>
      <c r="O6" s="240"/>
    </row>
    <row r="7" customFormat="false" ht="12.75" hidden="false" customHeight="false" outlineLevel="0" collapsed="false">
      <c r="O7" s="241"/>
    </row>
    <row r="8" customFormat="false" ht="12.75" hidden="false" customHeight="false" outlineLevel="0" collapsed="false">
      <c r="A8" s="229" t="s">
        <v>167</v>
      </c>
      <c r="C8" s="242" t="n">
        <v>0</v>
      </c>
      <c r="D8" s="242" t="n">
        <v>0</v>
      </c>
      <c r="E8" s="242" t="n">
        <v>0</v>
      </c>
      <c r="F8" s="242" t="n">
        <v>0</v>
      </c>
      <c r="G8" s="242" t="n">
        <v>0</v>
      </c>
      <c r="H8" s="242" t="n">
        <v>0</v>
      </c>
      <c r="I8" s="242" t="n">
        <v>0</v>
      </c>
      <c r="J8" s="242" t="n">
        <v>0</v>
      </c>
      <c r="K8" s="242" t="n">
        <v>0</v>
      </c>
      <c r="L8" s="242" t="n">
        <v>0</v>
      </c>
      <c r="M8" s="242" t="n">
        <v>0</v>
      </c>
      <c r="N8" s="242" t="n">
        <v>0</v>
      </c>
      <c r="O8" s="243"/>
      <c r="P8" s="244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243"/>
      <c r="DD8" s="243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3"/>
      <c r="DQ8" s="243"/>
      <c r="DR8" s="243"/>
      <c r="DS8" s="243"/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3"/>
      <c r="EK8" s="243"/>
      <c r="EL8" s="243"/>
      <c r="EM8" s="243"/>
      <c r="EN8" s="243"/>
      <c r="EO8" s="243"/>
      <c r="EP8" s="243"/>
      <c r="EQ8" s="243"/>
      <c r="ER8" s="243"/>
      <c r="ES8" s="243"/>
      <c r="ET8" s="243"/>
      <c r="EU8" s="243"/>
      <c r="EV8" s="243"/>
      <c r="EW8" s="243"/>
      <c r="EX8" s="243"/>
      <c r="EY8" s="243"/>
      <c r="EZ8" s="243"/>
      <c r="FA8" s="243"/>
      <c r="FB8" s="243"/>
      <c r="FC8" s="243"/>
      <c r="FD8" s="243"/>
      <c r="FE8" s="243"/>
      <c r="FF8" s="243"/>
      <c r="FG8" s="243"/>
      <c r="FH8" s="243"/>
      <c r="FI8" s="243"/>
      <c r="FJ8" s="243"/>
      <c r="FK8" s="243"/>
      <c r="FL8" s="243"/>
      <c r="FM8" s="243"/>
      <c r="FN8" s="243"/>
      <c r="FO8" s="243"/>
      <c r="FP8" s="243"/>
      <c r="FQ8" s="243"/>
      <c r="FR8" s="243"/>
      <c r="FS8" s="243"/>
      <c r="FT8" s="243"/>
      <c r="FU8" s="243"/>
      <c r="FV8" s="243"/>
      <c r="FW8" s="243"/>
      <c r="FX8" s="243"/>
      <c r="FY8" s="243"/>
      <c r="FZ8" s="243"/>
      <c r="GA8" s="243"/>
      <c r="GB8" s="243"/>
      <c r="GC8" s="243"/>
      <c r="GD8" s="243"/>
      <c r="GE8" s="243"/>
      <c r="GF8" s="243"/>
      <c r="GG8" s="243"/>
      <c r="GH8" s="243"/>
      <c r="GI8" s="243"/>
      <c r="GJ8" s="243"/>
      <c r="GK8" s="243"/>
      <c r="GL8" s="243"/>
      <c r="GM8" s="243"/>
      <c r="GN8" s="243"/>
      <c r="GO8" s="243"/>
      <c r="GP8" s="243"/>
      <c r="GQ8" s="243"/>
      <c r="GR8" s="243"/>
      <c r="GS8" s="243"/>
      <c r="GT8" s="243"/>
      <c r="GU8" s="243"/>
      <c r="GV8" s="243"/>
      <c r="GW8" s="243"/>
      <c r="GX8" s="243"/>
      <c r="GY8" s="243"/>
      <c r="GZ8" s="243"/>
      <c r="HA8" s="243"/>
      <c r="HB8" s="243"/>
      <c r="HC8" s="243"/>
      <c r="HD8" s="243"/>
      <c r="HE8" s="243"/>
      <c r="HF8" s="243"/>
      <c r="HG8" s="243"/>
      <c r="HH8" s="243"/>
      <c r="HI8" s="243"/>
      <c r="HJ8" s="243"/>
      <c r="HK8" s="243"/>
      <c r="HL8" s="243"/>
      <c r="HM8" s="243"/>
      <c r="HN8" s="243"/>
      <c r="HO8" s="243"/>
      <c r="HP8" s="243"/>
      <c r="HQ8" s="243"/>
      <c r="HR8" s="243"/>
      <c r="HS8" s="243"/>
      <c r="HT8" s="243"/>
      <c r="HU8" s="243"/>
      <c r="HV8" s="243"/>
      <c r="HW8" s="243"/>
      <c r="HX8" s="243"/>
      <c r="HY8" s="243"/>
      <c r="HZ8" s="243"/>
      <c r="IA8" s="243"/>
      <c r="IB8" s="243"/>
      <c r="IC8" s="243"/>
      <c r="ID8" s="243"/>
      <c r="IE8" s="243"/>
      <c r="IF8" s="243"/>
      <c r="IG8" s="243"/>
      <c r="IH8" s="243"/>
      <c r="II8" s="243"/>
      <c r="IJ8" s="243"/>
      <c r="IK8" s="243"/>
      <c r="IL8" s="243"/>
      <c r="IM8" s="243"/>
      <c r="IN8" s="243"/>
      <c r="IO8" s="243"/>
      <c r="IP8" s="243"/>
      <c r="IQ8" s="243"/>
      <c r="IR8" s="243"/>
      <c r="IS8" s="243"/>
      <c r="IT8" s="243"/>
      <c r="IU8" s="243"/>
      <c r="IV8" s="243"/>
      <c r="IW8" s="243"/>
    </row>
    <row r="9" customFormat="false" ht="12.75" hidden="false" customHeight="false" outlineLevel="0" collapsed="false">
      <c r="A9" s="229" t="s">
        <v>441</v>
      </c>
      <c r="C9" s="242" t="n">
        <v>0</v>
      </c>
      <c r="D9" s="242" t="n">
        <v>0</v>
      </c>
      <c r="E9" s="242" t="n">
        <v>0</v>
      </c>
      <c r="F9" s="242" t="n">
        <v>0</v>
      </c>
      <c r="G9" s="242" t="n">
        <v>0</v>
      </c>
      <c r="H9" s="242" t="n">
        <v>0</v>
      </c>
      <c r="I9" s="242" t="n">
        <v>0</v>
      </c>
      <c r="J9" s="242" t="n">
        <v>0</v>
      </c>
      <c r="K9" s="242" t="n">
        <v>0</v>
      </c>
      <c r="L9" s="242" t="n">
        <v>0</v>
      </c>
      <c r="M9" s="242" t="n">
        <v>0</v>
      </c>
      <c r="N9" s="242" t="n">
        <v>0</v>
      </c>
      <c r="O9" s="243"/>
      <c r="P9" s="244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  <c r="IW9" s="243"/>
    </row>
    <row r="10" customFormat="false" ht="12.75" hidden="false" customHeight="false" outlineLevel="0" collapsed="false">
      <c r="A10" s="229" t="s">
        <v>442</v>
      </c>
      <c r="C10" s="242" t="n">
        <v>0</v>
      </c>
      <c r="D10" s="242" t="n">
        <v>0</v>
      </c>
      <c r="E10" s="242" t="n">
        <v>0</v>
      </c>
      <c r="F10" s="242" t="n">
        <v>0</v>
      </c>
      <c r="G10" s="242" t="n">
        <v>0</v>
      </c>
      <c r="H10" s="242" t="n">
        <v>0</v>
      </c>
      <c r="I10" s="242" t="n">
        <v>0</v>
      </c>
      <c r="J10" s="242" t="n">
        <v>0</v>
      </c>
      <c r="K10" s="242" t="n">
        <v>0</v>
      </c>
      <c r="L10" s="242" t="n">
        <v>0</v>
      </c>
      <c r="M10" s="242" t="n">
        <v>0</v>
      </c>
      <c r="N10" s="242" t="n">
        <v>0</v>
      </c>
      <c r="O10" s="243"/>
      <c r="P10" s="244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  <c r="IO10" s="243"/>
      <c r="IP10" s="243"/>
      <c r="IQ10" s="243"/>
      <c r="IR10" s="243"/>
      <c r="IS10" s="243"/>
      <c r="IT10" s="243"/>
      <c r="IU10" s="243"/>
      <c r="IV10" s="243"/>
      <c r="IW10" s="243"/>
    </row>
    <row r="11" customFormat="false" ht="12.75" hidden="false" customHeight="false" outlineLevel="0" collapsed="false">
      <c r="A11" s="229" t="s">
        <v>443</v>
      </c>
      <c r="C11" s="242" t="n">
        <v>0</v>
      </c>
      <c r="D11" s="242" t="n">
        <v>0</v>
      </c>
      <c r="E11" s="242" t="n">
        <v>0</v>
      </c>
      <c r="F11" s="242" t="n">
        <v>0</v>
      </c>
      <c r="G11" s="242" t="n">
        <v>0</v>
      </c>
      <c r="H11" s="242" t="n">
        <v>0</v>
      </c>
      <c r="I11" s="242" t="n">
        <v>0</v>
      </c>
      <c r="J11" s="242" t="n">
        <v>0</v>
      </c>
      <c r="K11" s="242" t="n">
        <v>0</v>
      </c>
      <c r="L11" s="242" t="n">
        <v>0</v>
      </c>
      <c r="M11" s="242" t="n">
        <v>0</v>
      </c>
      <c r="N11" s="242" t="n">
        <v>0</v>
      </c>
      <c r="O11" s="243"/>
      <c r="P11" s="244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  <c r="IO11" s="243"/>
      <c r="IP11" s="243"/>
      <c r="IQ11" s="243"/>
      <c r="IR11" s="243"/>
      <c r="IS11" s="243"/>
      <c r="IT11" s="243"/>
      <c r="IU11" s="243"/>
      <c r="IV11" s="243"/>
      <c r="IW11" s="243"/>
    </row>
    <row r="12" customFormat="false" ht="12.75" hidden="false" customHeight="false" outlineLevel="0" collapsed="false">
      <c r="A12" s="229" t="s">
        <v>444</v>
      </c>
      <c r="C12" s="242" t="n">
        <v>0</v>
      </c>
      <c r="D12" s="242" t="n">
        <v>0</v>
      </c>
      <c r="E12" s="242" t="n">
        <v>0</v>
      </c>
      <c r="F12" s="242" t="n">
        <v>0</v>
      </c>
      <c r="G12" s="242" t="n">
        <v>0</v>
      </c>
      <c r="H12" s="242" t="n">
        <v>0</v>
      </c>
      <c r="I12" s="242" t="n">
        <v>0</v>
      </c>
      <c r="J12" s="242" t="n">
        <v>0</v>
      </c>
      <c r="K12" s="242" t="n">
        <v>0</v>
      </c>
      <c r="L12" s="242" t="n">
        <v>0</v>
      </c>
      <c r="M12" s="242" t="n">
        <v>0</v>
      </c>
      <c r="N12" s="242" t="n">
        <v>0</v>
      </c>
      <c r="O12" s="243"/>
      <c r="P12" s="244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  <c r="IO12" s="243"/>
      <c r="IP12" s="243"/>
      <c r="IQ12" s="243"/>
      <c r="IR12" s="243"/>
      <c r="IS12" s="243"/>
      <c r="IT12" s="243"/>
      <c r="IU12" s="243"/>
      <c r="IV12" s="243"/>
      <c r="IW12" s="243"/>
    </row>
    <row r="13" customFormat="false" ht="12.75" hidden="false" customHeight="false" outlineLevel="0" collapsed="false">
      <c r="A13" s="229" t="s">
        <v>445</v>
      </c>
      <c r="C13" s="242" t="n">
        <v>0</v>
      </c>
      <c r="D13" s="242" t="n">
        <v>0</v>
      </c>
      <c r="E13" s="242" t="n">
        <v>0</v>
      </c>
      <c r="F13" s="242" t="n">
        <v>0</v>
      </c>
      <c r="G13" s="242" t="n">
        <v>0</v>
      </c>
      <c r="H13" s="242" t="n">
        <v>0</v>
      </c>
      <c r="I13" s="242" t="n">
        <v>0</v>
      </c>
      <c r="J13" s="242" t="n">
        <v>0</v>
      </c>
      <c r="K13" s="242" t="n">
        <v>0</v>
      </c>
      <c r="L13" s="242" t="n">
        <v>0</v>
      </c>
      <c r="M13" s="242" t="n">
        <v>0</v>
      </c>
      <c r="N13" s="242" t="n">
        <v>0</v>
      </c>
      <c r="O13" s="243"/>
      <c r="P13" s="244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  <c r="IL13" s="243"/>
      <c r="IM13" s="243"/>
      <c r="IN13" s="243"/>
      <c r="IO13" s="243"/>
      <c r="IP13" s="243"/>
      <c r="IQ13" s="243"/>
      <c r="IR13" s="243"/>
      <c r="IS13" s="243"/>
      <c r="IT13" s="243"/>
      <c r="IU13" s="243"/>
      <c r="IV13" s="243"/>
      <c r="IW13" s="243"/>
    </row>
    <row r="14" customFormat="false" ht="12.75" hidden="false" customHeight="false" outlineLevel="0" collapsed="false">
      <c r="A14" s="229" t="s">
        <v>446</v>
      </c>
      <c r="C14" s="242" t="n">
        <v>0</v>
      </c>
      <c r="D14" s="242" t="n">
        <v>0</v>
      </c>
      <c r="E14" s="242" t="n">
        <v>0</v>
      </c>
      <c r="F14" s="242" t="n">
        <v>0</v>
      </c>
      <c r="G14" s="242" t="n">
        <v>0</v>
      </c>
      <c r="H14" s="242" t="n">
        <v>0</v>
      </c>
      <c r="I14" s="242" t="n">
        <v>0</v>
      </c>
      <c r="J14" s="242" t="n">
        <v>0</v>
      </c>
      <c r="K14" s="242" t="n">
        <v>0</v>
      </c>
      <c r="L14" s="242" t="n">
        <v>0</v>
      </c>
      <c r="M14" s="242" t="n">
        <v>0</v>
      </c>
      <c r="N14" s="242" t="n">
        <v>0</v>
      </c>
      <c r="O14" s="243"/>
      <c r="P14" s="244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  <c r="IL14" s="243"/>
      <c r="IM14" s="243"/>
      <c r="IN14" s="243"/>
      <c r="IO14" s="243"/>
      <c r="IP14" s="243"/>
      <c r="IQ14" s="243"/>
      <c r="IR14" s="243"/>
      <c r="IS14" s="243"/>
      <c r="IT14" s="243"/>
      <c r="IU14" s="243"/>
      <c r="IV14" s="243"/>
      <c r="IW14" s="243"/>
    </row>
    <row r="15" customFormat="false" ht="12.75" hidden="false" customHeight="false" outlineLevel="0" collapsed="false">
      <c r="A15" s="229" t="s">
        <v>447</v>
      </c>
      <c r="C15" s="242" t="n">
        <v>0</v>
      </c>
      <c r="D15" s="242" t="n">
        <v>0</v>
      </c>
      <c r="E15" s="242" t="n">
        <v>0</v>
      </c>
      <c r="F15" s="242" t="n">
        <v>0</v>
      </c>
      <c r="G15" s="242" t="n">
        <v>0</v>
      </c>
      <c r="H15" s="242" t="n">
        <v>0</v>
      </c>
      <c r="I15" s="242" t="n">
        <v>0</v>
      </c>
      <c r="J15" s="242" t="n">
        <v>0</v>
      </c>
      <c r="K15" s="242" t="n">
        <v>0</v>
      </c>
      <c r="L15" s="242" t="n">
        <v>0</v>
      </c>
      <c r="M15" s="242" t="n">
        <v>0</v>
      </c>
      <c r="N15" s="242" t="n">
        <v>0</v>
      </c>
      <c r="O15" s="243"/>
      <c r="P15" s="244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  <c r="IO15" s="243"/>
      <c r="IP15" s="243"/>
      <c r="IQ15" s="243"/>
      <c r="IR15" s="243"/>
      <c r="IS15" s="243"/>
      <c r="IT15" s="243"/>
      <c r="IU15" s="243"/>
      <c r="IV15" s="243"/>
      <c r="IW15" s="243"/>
    </row>
    <row r="16" customFormat="false" ht="12.75" hidden="false" customHeight="false" outlineLevel="0" collapsed="false">
      <c r="A16" s="229" t="s">
        <v>448</v>
      </c>
      <c r="C16" s="242" t="n">
        <v>0</v>
      </c>
      <c r="D16" s="242" t="n">
        <v>0</v>
      </c>
      <c r="E16" s="242" t="n">
        <v>0</v>
      </c>
      <c r="F16" s="242" t="n">
        <v>0</v>
      </c>
      <c r="G16" s="242" t="n">
        <v>0</v>
      </c>
      <c r="H16" s="242" t="n">
        <v>0</v>
      </c>
      <c r="I16" s="242" t="n">
        <v>0</v>
      </c>
      <c r="J16" s="242" t="n">
        <v>0</v>
      </c>
      <c r="K16" s="242" t="n">
        <v>0</v>
      </c>
      <c r="L16" s="242" t="n">
        <v>0</v>
      </c>
      <c r="M16" s="242" t="n">
        <v>0</v>
      </c>
      <c r="N16" s="242" t="n">
        <v>0</v>
      </c>
      <c r="O16" s="243"/>
      <c r="P16" s="244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  <c r="IO16" s="243"/>
      <c r="IP16" s="243"/>
      <c r="IQ16" s="243"/>
      <c r="IR16" s="243"/>
      <c r="IS16" s="243"/>
      <c r="IT16" s="243"/>
      <c r="IU16" s="243"/>
      <c r="IV16" s="243"/>
      <c r="IW16" s="243"/>
    </row>
    <row r="17" customFormat="false" ht="12.75" hidden="false" customHeight="false" outlineLevel="0" collapsed="false">
      <c r="A17" s="229" t="s">
        <v>449</v>
      </c>
      <c r="C17" s="242" t="n">
        <v>0</v>
      </c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3"/>
      <c r="P17" s="244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  <c r="IO17" s="243"/>
      <c r="IP17" s="243"/>
      <c r="IQ17" s="243"/>
      <c r="IR17" s="243"/>
      <c r="IS17" s="243"/>
      <c r="IT17" s="243"/>
      <c r="IU17" s="243"/>
      <c r="IV17" s="243"/>
      <c r="IW17" s="243"/>
    </row>
    <row r="18" customFormat="false" ht="12.75" hidden="false" customHeight="false" outlineLevel="0" collapsed="false">
      <c r="A18" s="229" t="s">
        <v>450</v>
      </c>
      <c r="C18" s="245" t="n">
        <v>0</v>
      </c>
      <c r="D18" s="245" t="n">
        <v>0</v>
      </c>
      <c r="E18" s="245" t="n">
        <v>0</v>
      </c>
      <c r="F18" s="245" t="n">
        <v>0</v>
      </c>
      <c r="G18" s="245" t="n">
        <v>0</v>
      </c>
      <c r="H18" s="245" t="n">
        <v>0</v>
      </c>
      <c r="I18" s="245" t="n">
        <v>0</v>
      </c>
      <c r="J18" s="245" t="n">
        <v>0</v>
      </c>
      <c r="K18" s="245" t="n">
        <v>0</v>
      </c>
      <c r="L18" s="245" t="n">
        <v>0</v>
      </c>
      <c r="M18" s="245" t="n">
        <v>0</v>
      </c>
      <c r="N18" s="245" t="n">
        <v>0</v>
      </c>
      <c r="O18" s="243"/>
      <c r="P18" s="244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  <c r="IO18" s="243"/>
      <c r="IP18" s="243"/>
      <c r="IQ18" s="243"/>
      <c r="IR18" s="243"/>
      <c r="IS18" s="243"/>
      <c r="IT18" s="243"/>
      <c r="IU18" s="243"/>
      <c r="IV18" s="243"/>
      <c r="IW18" s="243"/>
    </row>
    <row r="19" customFormat="false" ht="12.75" hidden="false" customHeight="false" outlineLevel="0" collapsed="false">
      <c r="A19" s="246" t="s">
        <v>451</v>
      </c>
      <c r="C19" s="247" t="n">
        <f aca="false">SUM(C8:C18)</f>
        <v>0</v>
      </c>
      <c r="D19" s="247" t="n">
        <f aca="false">SUM(D8:D18)</f>
        <v>0</v>
      </c>
      <c r="E19" s="247" t="n">
        <f aca="false">SUM(E8:E18)</f>
        <v>0</v>
      </c>
      <c r="F19" s="247" t="n">
        <f aca="false">SUM(F8:F18)</f>
        <v>0</v>
      </c>
      <c r="G19" s="247" t="n">
        <f aca="false">SUM(G8:G18)</f>
        <v>0</v>
      </c>
      <c r="H19" s="247" t="n">
        <f aca="false">SUM(H8:H18)</f>
        <v>0</v>
      </c>
      <c r="I19" s="247" t="n">
        <f aca="false">SUM(I8:I18)</f>
        <v>0</v>
      </c>
      <c r="J19" s="247" t="n">
        <f aca="false">SUM(J8:J18)</f>
        <v>0</v>
      </c>
      <c r="K19" s="247" t="n">
        <f aca="false">SUM(K8:K18)</f>
        <v>0</v>
      </c>
      <c r="L19" s="247" t="n">
        <f aca="false">SUM(L8:L18)</f>
        <v>0</v>
      </c>
      <c r="M19" s="247" t="n">
        <f aca="false">SUM(M8:M18)</f>
        <v>0</v>
      </c>
      <c r="N19" s="247" t="n">
        <f aca="false">SUM(N8:N18)</f>
        <v>0</v>
      </c>
      <c r="O19" s="243"/>
      <c r="P19" s="244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  <c r="GO19" s="243"/>
      <c r="GP19" s="243"/>
      <c r="GQ19" s="243"/>
      <c r="GR19" s="243"/>
      <c r="GS19" s="243"/>
      <c r="GT19" s="243"/>
      <c r="GU19" s="243"/>
      <c r="GV19" s="243"/>
      <c r="GW19" s="243"/>
      <c r="GX19" s="243"/>
      <c r="GY19" s="243"/>
      <c r="GZ19" s="243"/>
      <c r="HA19" s="243"/>
      <c r="HB19" s="243"/>
      <c r="HC19" s="243"/>
      <c r="HD19" s="243"/>
      <c r="HE19" s="243"/>
      <c r="HF19" s="243"/>
      <c r="HG19" s="243"/>
      <c r="HH19" s="243"/>
      <c r="HI19" s="243"/>
      <c r="HJ19" s="243"/>
      <c r="HK19" s="243"/>
      <c r="HL19" s="243"/>
      <c r="HM19" s="243"/>
      <c r="HN19" s="243"/>
      <c r="HO19" s="243"/>
      <c r="HP19" s="243"/>
      <c r="HQ19" s="243"/>
      <c r="HR19" s="243"/>
      <c r="HS19" s="243"/>
      <c r="HT19" s="243"/>
      <c r="HU19" s="243"/>
      <c r="HV19" s="243"/>
      <c r="HW19" s="243"/>
      <c r="HX19" s="243"/>
      <c r="HY19" s="243"/>
      <c r="HZ19" s="243"/>
      <c r="IA19" s="243"/>
      <c r="IB19" s="243"/>
      <c r="IC19" s="243"/>
      <c r="ID19" s="243"/>
      <c r="IE19" s="243"/>
      <c r="IF19" s="243"/>
      <c r="IG19" s="243"/>
      <c r="IH19" s="243"/>
      <c r="II19" s="243"/>
      <c r="IJ19" s="243"/>
      <c r="IK19" s="243"/>
      <c r="IL19" s="243"/>
      <c r="IM19" s="243"/>
      <c r="IN19" s="243"/>
      <c r="IO19" s="243"/>
      <c r="IP19" s="243"/>
      <c r="IQ19" s="243"/>
      <c r="IR19" s="243"/>
      <c r="IS19" s="243"/>
      <c r="IT19" s="243"/>
      <c r="IU19" s="243"/>
      <c r="IV19" s="243"/>
      <c r="IW19" s="243"/>
    </row>
    <row r="20" customFormat="false" ht="12.75" hidden="false" customHeight="false" outlineLevel="0" collapsed="false">
      <c r="A20" s="248" t="s">
        <v>452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3"/>
      <c r="P20" s="244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  <c r="GO20" s="243"/>
      <c r="GP20" s="243"/>
      <c r="GQ20" s="243"/>
      <c r="GR20" s="243"/>
      <c r="GS20" s="243"/>
      <c r="GT20" s="243"/>
      <c r="GU20" s="243"/>
      <c r="GV20" s="243"/>
      <c r="GW20" s="243"/>
      <c r="GX20" s="243"/>
      <c r="GY20" s="243"/>
      <c r="GZ20" s="243"/>
      <c r="HA20" s="243"/>
      <c r="HB20" s="243"/>
      <c r="HC20" s="243"/>
      <c r="HD20" s="243"/>
      <c r="HE20" s="243"/>
      <c r="HF20" s="243"/>
      <c r="HG20" s="243"/>
      <c r="HH20" s="243"/>
      <c r="HI20" s="243"/>
      <c r="HJ20" s="243"/>
      <c r="HK20" s="243"/>
      <c r="HL20" s="243"/>
      <c r="HM20" s="243"/>
      <c r="HN20" s="243"/>
      <c r="HO20" s="243"/>
      <c r="HP20" s="243"/>
      <c r="HQ20" s="243"/>
      <c r="HR20" s="243"/>
      <c r="HS20" s="243"/>
      <c r="HT20" s="243"/>
      <c r="HU20" s="243"/>
      <c r="HV20" s="243"/>
      <c r="HW20" s="243"/>
      <c r="HX20" s="243"/>
      <c r="HY20" s="243"/>
      <c r="HZ20" s="243"/>
      <c r="IA20" s="243"/>
      <c r="IB20" s="243"/>
      <c r="IC20" s="243"/>
      <c r="ID20" s="243"/>
      <c r="IE20" s="243"/>
      <c r="IF20" s="243"/>
      <c r="IG20" s="243"/>
      <c r="IH20" s="243"/>
      <c r="II20" s="243"/>
      <c r="IJ20" s="243"/>
      <c r="IK20" s="243"/>
      <c r="IL20" s="243"/>
      <c r="IM20" s="243"/>
      <c r="IN20" s="243"/>
      <c r="IO20" s="243"/>
      <c r="IP20" s="243"/>
      <c r="IQ20" s="243"/>
      <c r="IR20" s="243"/>
      <c r="IS20" s="243"/>
      <c r="IT20" s="243"/>
      <c r="IU20" s="243"/>
      <c r="IV20" s="243"/>
      <c r="IW20" s="243"/>
    </row>
    <row r="21" customFormat="false" ht="13.5" hidden="false" customHeight="false" outlineLevel="0" collapsed="false">
      <c r="A21" s="249" t="s">
        <v>453</v>
      </c>
      <c r="C21" s="250" t="n">
        <f aca="false">C19+C20</f>
        <v>0</v>
      </c>
      <c r="D21" s="250" t="n">
        <f aca="false">D19+D20</f>
        <v>0</v>
      </c>
      <c r="E21" s="250" t="n">
        <f aca="false">E19+E20</f>
        <v>0</v>
      </c>
      <c r="F21" s="250" t="n">
        <f aca="false">F19+F20</f>
        <v>0</v>
      </c>
      <c r="G21" s="250" t="n">
        <f aca="false">G19+G20</f>
        <v>0</v>
      </c>
      <c r="H21" s="250" t="n">
        <f aca="false">H19+H20</f>
        <v>0</v>
      </c>
      <c r="I21" s="250" t="n">
        <f aca="false">I19+I20</f>
        <v>0</v>
      </c>
      <c r="J21" s="250" t="n">
        <f aca="false">J19+J20</f>
        <v>0</v>
      </c>
      <c r="K21" s="250" t="n">
        <f aca="false">K19+K20</f>
        <v>0</v>
      </c>
      <c r="L21" s="250" t="n">
        <f aca="false">L19+L20</f>
        <v>0</v>
      </c>
      <c r="M21" s="250" t="n">
        <f aca="false">M19+M20</f>
        <v>0</v>
      </c>
      <c r="N21" s="250" t="n">
        <f aca="false">N19+N20</f>
        <v>0</v>
      </c>
      <c r="O21" s="251"/>
    </row>
    <row r="22" customFormat="false" ht="13.5" hidden="false" customHeight="false" outlineLevel="0" collapsed="false"/>
    <row r="24" customFormat="false" ht="12.75" hidden="false" customHeight="false" outlineLevel="0" collapsed="false">
      <c r="A24" s="236" t="s">
        <v>454</v>
      </c>
      <c r="C24" s="237" t="n">
        <v>36526</v>
      </c>
      <c r="D24" s="238" t="n">
        <v>36557</v>
      </c>
      <c r="E24" s="238" t="n">
        <v>36586</v>
      </c>
      <c r="F24" s="238" t="n">
        <v>36617</v>
      </c>
      <c r="G24" s="238" t="n">
        <v>36647</v>
      </c>
      <c r="H24" s="238" t="n">
        <v>36678</v>
      </c>
      <c r="I24" s="238" t="n">
        <v>36708</v>
      </c>
      <c r="J24" s="238" t="n">
        <v>36739</v>
      </c>
      <c r="K24" s="238" t="n">
        <v>36770</v>
      </c>
      <c r="L24" s="238" t="n">
        <v>36800</v>
      </c>
      <c r="M24" s="238" t="n">
        <v>36831</v>
      </c>
      <c r="N24" s="238" t="n">
        <v>36861</v>
      </c>
      <c r="O24" s="239" t="s">
        <v>425</v>
      </c>
      <c r="P24" s="252"/>
      <c r="Q24" s="252"/>
      <c r="R24" s="252"/>
      <c r="S24" s="252"/>
      <c r="T24" s="252"/>
      <c r="U24" s="252"/>
    </row>
    <row r="25" customFormat="false" ht="12.75" hidden="false" customHeight="false" outlineLevel="0" collapsed="false"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</row>
    <row r="26" customFormat="false" ht="13.5" hidden="false" customHeight="false" outlineLevel="0" collapsed="false">
      <c r="A26" s="229" t="s">
        <v>455</v>
      </c>
      <c r="C26" s="253" t="n">
        <v>0</v>
      </c>
      <c r="D26" s="253" t="n">
        <v>0</v>
      </c>
      <c r="E26" s="253" t="n">
        <v>0</v>
      </c>
      <c r="F26" s="253" t="n">
        <v>0</v>
      </c>
      <c r="G26" s="253" t="n">
        <v>0</v>
      </c>
      <c r="H26" s="253" t="n">
        <v>0</v>
      </c>
      <c r="I26" s="253" t="n">
        <v>0</v>
      </c>
      <c r="J26" s="253" t="n">
        <v>0</v>
      </c>
      <c r="K26" s="253" t="n">
        <v>0</v>
      </c>
      <c r="L26" s="253" t="n">
        <v>0</v>
      </c>
      <c r="M26" s="253" t="n">
        <v>0</v>
      </c>
      <c r="N26" s="253" t="n">
        <v>0</v>
      </c>
      <c r="O26" s="254" t="n">
        <f aca="false">SUM(C26:N26)</f>
        <v>0</v>
      </c>
    </row>
    <row r="27" customFormat="false" ht="13.5" hidden="false" customHeight="false" outlineLevel="0" collapsed="false">
      <c r="A27" s="229" t="s">
        <v>456</v>
      </c>
      <c r="C27" s="253" t="n">
        <v>0</v>
      </c>
      <c r="D27" s="253" t="n">
        <v>0</v>
      </c>
      <c r="E27" s="253" t="n">
        <v>0</v>
      </c>
      <c r="F27" s="253" t="n">
        <v>0</v>
      </c>
      <c r="G27" s="253" t="n">
        <v>0</v>
      </c>
      <c r="H27" s="253" t="n">
        <v>0</v>
      </c>
      <c r="I27" s="253" t="n">
        <v>0</v>
      </c>
      <c r="J27" s="253" t="n">
        <v>0</v>
      </c>
      <c r="K27" s="253" t="n">
        <v>0</v>
      </c>
      <c r="L27" s="253" t="n">
        <v>0</v>
      </c>
      <c r="M27" s="253" t="n">
        <v>0</v>
      </c>
      <c r="N27" s="253" t="n">
        <v>0</v>
      </c>
      <c r="O27" s="254" t="n">
        <f aca="false">SUM(C27:N27)</f>
        <v>0</v>
      </c>
    </row>
    <row r="28" customFormat="false" ht="13.5" hidden="false" customHeight="false" outlineLevel="0" collapsed="false">
      <c r="A28" s="246" t="s">
        <v>457</v>
      </c>
      <c r="B28" s="255"/>
      <c r="C28" s="256" t="n">
        <f aca="false">SUM(C26:C27)</f>
        <v>0</v>
      </c>
      <c r="D28" s="256" t="n">
        <f aca="false">SUM(D26:D27)</f>
        <v>0</v>
      </c>
      <c r="E28" s="256" t="n">
        <f aca="false">SUM(E26:E27)</f>
        <v>0</v>
      </c>
      <c r="F28" s="256" t="n">
        <f aca="false">SUM(F26:F27)</f>
        <v>0</v>
      </c>
      <c r="G28" s="256" t="n">
        <f aca="false">SUM(G26:G27)</f>
        <v>0</v>
      </c>
      <c r="H28" s="256" t="n">
        <f aca="false">SUM(H26:H27)</f>
        <v>0</v>
      </c>
      <c r="I28" s="256" t="n">
        <f aca="false">SUM(I26:I27)</f>
        <v>0</v>
      </c>
      <c r="J28" s="256" t="n">
        <f aca="false">SUM(J26:J27)</f>
        <v>0</v>
      </c>
      <c r="K28" s="256" t="n">
        <f aca="false">SUM(K26:K27)</f>
        <v>0</v>
      </c>
      <c r="L28" s="256" t="n">
        <f aca="false">SUM(L26:L27)</f>
        <v>0</v>
      </c>
      <c r="M28" s="256" t="n">
        <f aca="false">SUM(M26:M27)</f>
        <v>0</v>
      </c>
      <c r="N28" s="256" t="n">
        <f aca="false">SUM(N26:N27)</f>
        <v>0</v>
      </c>
      <c r="O28" s="256" t="n">
        <f aca="false">SUM(C28:N28)</f>
        <v>0</v>
      </c>
    </row>
    <row r="29" customFormat="false" ht="13.5" hidden="false" customHeight="false" outlineLevel="0" collapsed="false">
      <c r="A29" s="257" t="s">
        <v>458</v>
      </c>
      <c r="B29" s="255"/>
      <c r="C29" s="254" t="n">
        <f aca="false">(C19)*(4800/12)+C28*(0.0935)</f>
        <v>0</v>
      </c>
      <c r="D29" s="254" t="n">
        <f aca="false">(D19)*(4800/12)+D28*(0.0935)</f>
        <v>0</v>
      </c>
      <c r="E29" s="254" t="n">
        <f aca="false">(E19)*(4800/12)+E28*(0.0935)</f>
        <v>0</v>
      </c>
      <c r="F29" s="254" t="n">
        <f aca="false">(F19)*(4800/12)+F28*(0.0935)</f>
        <v>0</v>
      </c>
      <c r="G29" s="254" t="n">
        <f aca="false">(G19)*(4800/12)+G28*(0.0935)</f>
        <v>0</v>
      </c>
      <c r="H29" s="254" t="n">
        <f aca="false">(H19)*(4800/12)+H28*(0.0935)</f>
        <v>0</v>
      </c>
      <c r="I29" s="254" t="n">
        <f aca="false">(I19)*(4800/12)+I28*(0.0935)</f>
        <v>0</v>
      </c>
      <c r="J29" s="254" t="n">
        <f aca="false">(J19)*(4800/12)+J28*(0.0935)</f>
        <v>0</v>
      </c>
      <c r="K29" s="254" t="n">
        <f aca="false">(K19)*(4800/12)+K28*(0.0935)</f>
        <v>0</v>
      </c>
      <c r="L29" s="254" t="n">
        <f aca="false">(L19)*(4800/12)+L28*(0.0935)</f>
        <v>0</v>
      </c>
      <c r="M29" s="254" t="n">
        <f aca="false">(M19)*(4800/12)+M28*(0.0935)</f>
        <v>0</v>
      </c>
      <c r="N29" s="254" t="n">
        <f aca="false">(N19)*(4800/12)+N28*(0.0935)</f>
        <v>0</v>
      </c>
      <c r="O29" s="254" t="n">
        <f aca="false">SUM(C29:N29)</f>
        <v>0</v>
      </c>
    </row>
    <row r="30" customFormat="false" ht="13.5" hidden="false" customHeight="false" outlineLevel="0" collapsed="false">
      <c r="A30" s="255" t="s">
        <v>459</v>
      </c>
      <c r="B30" s="255"/>
      <c r="C30" s="254" t="n">
        <f aca="false">IF(C19=0,0,IF(C28/C19&lt;=71000/12,C28*0.09,(C28/C19-71000/12)*0.02*C19+71000/12*0.09*C19))</f>
        <v>0</v>
      </c>
      <c r="D30" s="254" t="n">
        <f aca="false">IF(D19=0,0,IF(D28/D19&lt;=71000/12,D28*0.09,(D28/D19-71000/12)*0.02*D19+71000/12*0.09*D19))</f>
        <v>0</v>
      </c>
      <c r="E30" s="254" t="n">
        <f aca="false">IF(E19=0,0,IF(E28/E19&lt;=71000/12,E28*0.09,(E28/E19-71000/12)*0.02*E19+71000/12*0.09*E19))</f>
        <v>0</v>
      </c>
      <c r="F30" s="254" t="n">
        <f aca="false">IF(F19=0,0,IF(F28/F19&lt;=71000/12,F28*0.09,(F28/F19-71000/12)*0.02*F19+71000/12*0.09*F19))</f>
        <v>0</v>
      </c>
      <c r="G30" s="254" t="n">
        <f aca="false">IF(G19=0,0,IF(G28/G19&lt;=71000/12,G28*0.09,(G28/G19-71000/12)*0.02*G19+71000/12*0.09*G19))</f>
        <v>0</v>
      </c>
      <c r="H30" s="254" t="n">
        <f aca="false">IF(H19=0,0,IF(H28/H19&lt;=71000/12,H28*0.09,(H28/H19-71000/12)*0.02*H19+71000/12*0.09*H19))</f>
        <v>0</v>
      </c>
      <c r="I30" s="254" t="n">
        <f aca="false">IF(I19=0,0,IF(I28/I19&lt;=71000/12,I28*0.09,(I28/I19-71000/12)*0.02*I19+71000/12*0.09*I19))</f>
        <v>0</v>
      </c>
      <c r="J30" s="254" t="n">
        <f aca="false">IF(J19=0,0,IF(J28/J19&lt;=71000/12,J28*0.09,(J28/J19-71000/12)*0.02*J19+71000/12*0.09*J19))</f>
        <v>0</v>
      </c>
      <c r="K30" s="254" t="n">
        <f aca="false">IF(K19=0,0,IF(K28/K19&lt;=71000/12,K28*0.09,(K28/K19-71000/12)*0.02*K19+71000/12*0.09*K19))</f>
        <v>0</v>
      </c>
      <c r="L30" s="254" t="n">
        <f aca="false">IF(L19=0,0,IF(L28/L19&lt;=71000/12,L28*0.09,(L28/L19-71000/12)*0.02*L19+71000/12*0.09*L19))</f>
        <v>0</v>
      </c>
      <c r="M30" s="254" t="n">
        <f aca="false">IF(M19=0,0,IF(M28/M19&lt;=71000/12,M28*0.09,(M28/M19-71000/12)*0.02*M19+71000/12*0.09*M19))</f>
        <v>0</v>
      </c>
      <c r="N30" s="254" t="n">
        <f aca="false">IF(N19=0,0,IF(N28/N19&lt;=71000/12,N28*0.09,(N28/N19-71000/12)*0.02*N19+71000/12*0.09*N19))</f>
        <v>0</v>
      </c>
      <c r="O30" s="254" t="n">
        <f aca="false">SUM(C30:N30)</f>
        <v>0</v>
      </c>
    </row>
    <row r="31" customFormat="false" ht="13.5" hidden="false" customHeight="false" outlineLevel="0" collapsed="false">
      <c r="A31" s="258" t="s">
        <v>460</v>
      </c>
      <c r="B31" s="255"/>
      <c r="C31" s="256" t="n">
        <f aca="false">SUM(C29:C30)</f>
        <v>0</v>
      </c>
      <c r="D31" s="256" t="n">
        <f aca="false">SUM(D29:D30)</f>
        <v>0</v>
      </c>
      <c r="E31" s="256" t="n">
        <f aca="false">SUM(E29:E30)</f>
        <v>0</v>
      </c>
      <c r="F31" s="256" t="n">
        <f aca="false">SUM(F29:F30)</f>
        <v>0</v>
      </c>
      <c r="G31" s="256" t="n">
        <f aca="false">SUM(G29:G30)</f>
        <v>0</v>
      </c>
      <c r="H31" s="256" t="n">
        <f aca="false">SUM(H29:H30)</f>
        <v>0</v>
      </c>
      <c r="I31" s="256" t="n">
        <f aca="false">SUM(I29:I30)</f>
        <v>0</v>
      </c>
      <c r="J31" s="256" t="n">
        <f aca="false">SUM(J29:J30)</f>
        <v>0</v>
      </c>
      <c r="K31" s="256" t="n">
        <f aca="false">SUM(K29:K30)</f>
        <v>0</v>
      </c>
      <c r="L31" s="256" t="n">
        <f aca="false">SUM(L29:L30)</f>
        <v>0</v>
      </c>
      <c r="M31" s="256" t="n">
        <f aca="false">SUM(M29:M30)</f>
        <v>0</v>
      </c>
      <c r="N31" s="256" t="n">
        <f aca="false">SUM(N29:N30)</f>
        <v>0</v>
      </c>
      <c r="O31" s="256" t="n">
        <f aca="false">SUM(C31:N31)</f>
        <v>0</v>
      </c>
    </row>
    <row r="32" customFormat="false" ht="13.5" hidden="false" customHeight="false" outlineLevel="0" collapsed="false">
      <c r="A32" s="259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</row>
    <row r="33" customFormat="false" ht="14.25" hidden="false" customHeight="false" outlineLevel="0" collapsed="false">
      <c r="A33" s="258" t="s">
        <v>425</v>
      </c>
      <c r="C33" s="261" t="n">
        <f aca="false">C31+C28</f>
        <v>0</v>
      </c>
      <c r="D33" s="261" t="n">
        <f aca="false">D31+D28</f>
        <v>0</v>
      </c>
      <c r="E33" s="261" t="n">
        <f aca="false">E31+E28</f>
        <v>0</v>
      </c>
      <c r="F33" s="261" t="n">
        <f aca="false">F31+F28</f>
        <v>0</v>
      </c>
      <c r="G33" s="261" t="n">
        <f aca="false">G31+G28</f>
        <v>0</v>
      </c>
      <c r="H33" s="261" t="n">
        <f aca="false">H31+H28</f>
        <v>0</v>
      </c>
      <c r="I33" s="261" t="n">
        <f aca="false">I31+I28</f>
        <v>0</v>
      </c>
      <c r="J33" s="261" t="n">
        <f aca="false">J31+J28</f>
        <v>0</v>
      </c>
      <c r="K33" s="261" t="n">
        <f aca="false">K31+K28</f>
        <v>0</v>
      </c>
      <c r="L33" s="261" t="n">
        <f aca="false">L31+L28</f>
        <v>0</v>
      </c>
      <c r="M33" s="261" t="n">
        <f aca="false">M31+M28</f>
        <v>0</v>
      </c>
      <c r="N33" s="261" t="n">
        <f aca="false">N31+N28</f>
        <v>0</v>
      </c>
      <c r="O33" s="261" t="n">
        <f aca="false">SUM(C33:N33)</f>
        <v>0</v>
      </c>
    </row>
    <row r="34" customFormat="false" ht="13.5" hidden="false" customHeight="false" outlineLevel="0" collapsed="false">
      <c r="A34" s="259"/>
    </row>
    <row r="35" customFormat="false" ht="12.75" hidden="false" customHeight="false" outlineLevel="0" collapsed="false">
      <c r="A35" s="262" t="str">
        <f aca="true">CELL("FILENAME")</f>
        <v>'file:///mnt/12tb/@roms/datasets/enron/EDRM Enron Email Data Set v2 XML/filtered-attachments/xls/2002_Plan_Worksheet_CC107321-882895e18c032adb466654b4a691c4b8303bff3f4cc8580b7be6dc1d65ce3c62.xls'#$Cap HC Template</v>
      </c>
    </row>
    <row r="36" customFormat="false" ht="12.75" hidden="false" customHeight="false" outlineLevel="0" collapsed="false">
      <c r="A36" s="259"/>
    </row>
    <row r="37" customFormat="false" ht="12.75" hidden="false" customHeight="false" outlineLevel="0" collapsed="false">
      <c r="A37" s="259"/>
    </row>
  </sheetData>
  <sheetProtection sheet="true" password="cb31" objects="true" scenarios="true"/>
  <printOptions headings="false" gridLines="false" gridLinesSet="true" horizontalCentered="true" verticalCentered="false"/>
  <pageMargins left="0.1" right="0.1" top="0.7" bottom="0.420138888888889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9" width="16.56"/>
    <col collapsed="false" customWidth="true" hidden="false" outlineLevel="0" max="2" min="2" style="229" width="30.56"/>
    <col collapsed="false" customWidth="true" hidden="false" outlineLevel="0" max="3" min="3" style="229" width="1.56"/>
    <col collapsed="false" customWidth="true" hidden="false" outlineLevel="0" max="15" min="4" style="229" width="8.28"/>
    <col collapsed="false" customWidth="true" hidden="false" outlineLevel="0" max="16" min="16" style="229" width="9.28"/>
    <col collapsed="false" customWidth="false" hidden="false" outlineLevel="0" max="257" min="17" style="229" width="7.99"/>
  </cols>
  <sheetData>
    <row r="1" customFormat="false" ht="12.75" hidden="false" customHeight="false" outlineLevel="0" collapsed="false">
      <c r="A1" s="243"/>
      <c r="B1" s="243"/>
      <c r="C1" s="263" t="s">
        <v>429</v>
      </c>
      <c r="D1" s="248" t="n">
        <f aca="false">[4]Input!C1</f>
        <v>0</v>
      </c>
      <c r="E1" s="243"/>
      <c r="F1" s="243"/>
      <c r="G1" s="264"/>
      <c r="H1" s="264" t="s">
        <v>461</v>
      </c>
      <c r="I1" s="265" t="str">
        <f aca="false">CONCATENATE(D1,D2,".sys")</f>
        <v>00.sys</v>
      </c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/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/>
      <c r="DC1" s="243"/>
      <c r="DD1" s="243"/>
      <c r="DE1" s="243"/>
      <c r="DF1" s="243"/>
      <c r="DG1" s="243"/>
      <c r="DH1" s="243"/>
      <c r="DI1" s="243"/>
      <c r="DJ1" s="243"/>
      <c r="DK1" s="243"/>
      <c r="DL1" s="243"/>
      <c r="DM1" s="243"/>
      <c r="DN1" s="243"/>
      <c r="DO1" s="243"/>
      <c r="DP1" s="243"/>
      <c r="DQ1" s="243"/>
      <c r="DR1" s="243"/>
      <c r="DS1" s="243"/>
      <c r="DT1" s="243"/>
      <c r="DU1" s="243"/>
      <c r="DV1" s="243"/>
      <c r="DW1" s="243"/>
      <c r="DX1" s="243"/>
      <c r="DY1" s="243"/>
      <c r="DZ1" s="243"/>
      <c r="EA1" s="243"/>
      <c r="EB1" s="243"/>
      <c r="EC1" s="243"/>
      <c r="ED1" s="243"/>
      <c r="EE1" s="243"/>
      <c r="EF1" s="243"/>
      <c r="EG1" s="243"/>
      <c r="EH1" s="243"/>
      <c r="EI1" s="243"/>
      <c r="EJ1" s="243"/>
      <c r="EK1" s="243"/>
      <c r="EL1" s="243"/>
      <c r="EM1" s="243"/>
      <c r="EN1" s="243"/>
      <c r="EO1" s="243"/>
      <c r="EP1" s="243"/>
      <c r="EQ1" s="243"/>
      <c r="ER1" s="243"/>
      <c r="ES1" s="243"/>
      <c r="ET1" s="243"/>
      <c r="EU1" s="243"/>
      <c r="EV1" s="243"/>
      <c r="EW1" s="243"/>
      <c r="EX1" s="243"/>
      <c r="EY1" s="243"/>
      <c r="EZ1" s="243"/>
      <c r="FA1" s="243"/>
      <c r="FB1" s="243"/>
      <c r="FC1" s="243"/>
      <c r="FD1" s="243"/>
      <c r="FE1" s="243"/>
      <c r="FF1" s="243"/>
      <c r="FG1" s="243"/>
      <c r="FH1" s="243"/>
      <c r="FI1" s="243"/>
      <c r="FJ1" s="243"/>
      <c r="FK1" s="243"/>
      <c r="FL1" s="243"/>
      <c r="FM1" s="243"/>
      <c r="FN1" s="243"/>
      <c r="FO1" s="243"/>
      <c r="FP1" s="243"/>
      <c r="FQ1" s="243"/>
      <c r="FR1" s="243"/>
      <c r="FS1" s="243"/>
      <c r="FT1" s="243"/>
      <c r="FU1" s="243"/>
      <c r="FV1" s="243"/>
      <c r="FW1" s="243"/>
      <c r="FX1" s="243"/>
      <c r="FY1" s="243"/>
      <c r="FZ1" s="243"/>
      <c r="GA1" s="243"/>
      <c r="GB1" s="243"/>
      <c r="GC1" s="243"/>
      <c r="GD1" s="243"/>
      <c r="GE1" s="243"/>
      <c r="GF1" s="243"/>
      <c r="GG1" s="243"/>
      <c r="GH1" s="243"/>
      <c r="GI1" s="243"/>
      <c r="GJ1" s="243"/>
      <c r="GK1" s="243"/>
      <c r="GL1" s="243"/>
      <c r="GM1" s="243"/>
      <c r="GN1" s="243"/>
      <c r="GO1" s="243"/>
      <c r="GP1" s="243"/>
      <c r="GQ1" s="243"/>
      <c r="GR1" s="243"/>
      <c r="GS1" s="243"/>
      <c r="GT1" s="243"/>
      <c r="GU1" s="243"/>
      <c r="GV1" s="243"/>
      <c r="GW1" s="243"/>
      <c r="GX1" s="243"/>
      <c r="GY1" s="243"/>
      <c r="GZ1" s="243"/>
      <c r="HA1" s="243"/>
      <c r="HB1" s="243"/>
      <c r="HC1" s="243"/>
      <c r="HD1" s="243"/>
      <c r="HE1" s="243"/>
      <c r="HF1" s="243"/>
      <c r="HG1" s="243"/>
      <c r="HH1" s="243"/>
      <c r="HI1" s="243"/>
      <c r="HJ1" s="243"/>
      <c r="HK1" s="243"/>
      <c r="HL1" s="243"/>
      <c r="HM1" s="243"/>
      <c r="HN1" s="243"/>
      <c r="HO1" s="243"/>
      <c r="HP1" s="243"/>
      <c r="HQ1" s="243"/>
      <c r="HR1" s="243"/>
      <c r="HS1" s="243"/>
      <c r="HT1" s="243"/>
      <c r="HU1" s="243"/>
      <c r="HV1" s="243"/>
      <c r="HW1" s="243"/>
      <c r="HX1" s="243"/>
      <c r="HY1" s="243"/>
      <c r="HZ1" s="243"/>
      <c r="IA1" s="243"/>
      <c r="IB1" s="243"/>
      <c r="IC1" s="243"/>
      <c r="ID1" s="243"/>
      <c r="IE1" s="243"/>
      <c r="IF1" s="243"/>
      <c r="IG1" s="243"/>
      <c r="IH1" s="243"/>
      <c r="II1" s="243"/>
      <c r="IJ1" s="243"/>
      <c r="IK1" s="243"/>
      <c r="IL1" s="243"/>
      <c r="IM1" s="243"/>
      <c r="IN1" s="243"/>
      <c r="IO1" s="243"/>
      <c r="IP1" s="243"/>
      <c r="IQ1" s="243"/>
      <c r="IR1" s="243"/>
      <c r="IS1" s="243"/>
      <c r="IT1" s="243"/>
      <c r="IU1" s="243"/>
      <c r="IV1" s="243"/>
      <c r="IW1" s="243"/>
    </row>
    <row r="2" customFormat="false" ht="12.75" hidden="false" customHeight="false" outlineLevel="0" collapsed="false">
      <c r="A2" s="243"/>
      <c r="B2" s="243"/>
      <c r="C2" s="263" t="s">
        <v>433</v>
      </c>
      <c r="D2" s="248" t="n">
        <f aca="false">[4]Input!C2</f>
        <v>0</v>
      </c>
      <c r="E2" s="243"/>
      <c r="F2" s="243"/>
      <c r="G2" s="264"/>
      <c r="H2" s="264" t="s">
        <v>462</v>
      </c>
      <c r="I2" s="243" t="s">
        <v>463</v>
      </c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 s="243"/>
      <c r="II2" s="243"/>
      <c r="IJ2" s="243"/>
      <c r="IK2" s="243"/>
      <c r="IL2" s="243"/>
      <c r="IM2" s="243"/>
      <c r="IN2" s="243"/>
      <c r="IO2" s="243"/>
      <c r="IP2" s="243"/>
      <c r="IQ2" s="243"/>
      <c r="IR2" s="243"/>
      <c r="IS2" s="243"/>
      <c r="IT2" s="243"/>
      <c r="IU2" s="243"/>
      <c r="IV2" s="243"/>
      <c r="IW2" s="243"/>
    </row>
    <row r="3" customFormat="false" ht="12.75" hidden="false" customHeight="false" outlineLevel="0" collapsed="false">
      <c r="A3" s="243"/>
      <c r="B3" s="243"/>
      <c r="C3" s="263" t="s">
        <v>436</v>
      </c>
      <c r="D3" s="248" t="n">
        <f aca="false">[4]Input!C3</f>
        <v>0</v>
      </c>
      <c r="E3" s="243"/>
      <c r="F3" s="243"/>
      <c r="G3" s="264"/>
      <c r="H3" s="264" t="s">
        <v>464</v>
      </c>
      <c r="I3" s="243" t="s">
        <v>465</v>
      </c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3"/>
      <c r="DJ3" s="243"/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3"/>
      <c r="FL3" s="243"/>
      <c r="FM3" s="243"/>
      <c r="FN3" s="243"/>
      <c r="FO3" s="243"/>
      <c r="FP3" s="243"/>
      <c r="FQ3" s="243"/>
      <c r="FR3" s="243"/>
      <c r="FS3" s="243"/>
      <c r="FT3" s="243"/>
      <c r="FU3" s="243"/>
      <c r="FV3" s="243"/>
      <c r="FW3" s="243"/>
      <c r="FX3" s="243"/>
      <c r="FY3" s="243"/>
      <c r="FZ3" s="243"/>
      <c r="GA3" s="243"/>
      <c r="GB3" s="243"/>
      <c r="GC3" s="243"/>
      <c r="GD3" s="243"/>
      <c r="GE3" s="243"/>
      <c r="GF3" s="243"/>
      <c r="GG3" s="243"/>
      <c r="GH3" s="243"/>
      <c r="GI3" s="243"/>
      <c r="GJ3" s="243"/>
      <c r="GK3" s="243"/>
      <c r="GL3" s="243"/>
      <c r="GM3" s="243"/>
      <c r="GN3" s="243"/>
      <c r="GO3" s="243"/>
      <c r="GP3" s="243"/>
      <c r="GQ3" s="243"/>
      <c r="GR3" s="243"/>
      <c r="GS3" s="243"/>
      <c r="GT3" s="243"/>
      <c r="GU3" s="243"/>
      <c r="GV3" s="243"/>
      <c r="GW3" s="243"/>
      <c r="GX3" s="243"/>
      <c r="GY3" s="243"/>
      <c r="GZ3" s="243"/>
      <c r="HA3" s="243"/>
      <c r="HB3" s="243"/>
      <c r="HC3" s="243"/>
      <c r="HD3" s="243"/>
      <c r="HE3" s="243"/>
      <c r="HF3" s="243"/>
      <c r="HG3" s="243"/>
      <c r="HH3" s="243"/>
      <c r="HI3" s="243"/>
      <c r="HJ3" s="243"/>
      <c r="HK3" s="243"/>
      <c r="HL3" s="243"/>
      <c r="HM3" s="243"/>
      <c r="HN3" s="243"/>
      <c r="HO3" s="243"/>
      <c r="HP3" s="243"/>
      <c r="HQ3" s="243"/>
      <c r="HR3" s="243"/>
      <c r="HS3" s="243"/>
      <c r="HT3" s="243"/>
      <c r="HU3" s="243"/>
      <c r="HV3" s="243"/>
      <c r="HW3" s="243"/>
      <c r="HX3" s="243"/>
      <c r="HY3" s="243"/>
      <c r="HZ3" s="243"/>
      <c r="IA3" s="243"/>
      <c r="IB3" s="243"/>
      <c r="IC3" s="243"/>
      <c r="ID3" s="243"/>
      <c r="IE3" s="243"/>
      <c r="IF3" s="243"/>
      <c r="IG3" s="243"/>
      <c r="IH3" s="243"/>
      <c r="II3" s="243"/>
      <c r="IJ3" s="243"/>
      <c r="IK3" s="243"/>
      <c r="IL3" s="243"/>
      <c r="IM3" s="243"/>
      <c r="IN3" s="243"/>
      <c r="IO3" s="243"/>
      <c r="IP3" s="243"/>
      <c r="IQ3" s="243"/>
      <c r="IR3" s="243"/>
      <c r="IS3" s="243"/>
      <c r="IT3" s="243"/>
      <c r="IU3" s="243"/>
      <c r="IV3" s="243"/>
      <c r="IW3" s="243"/>
    </row>
    <row r="4" customFormat="false" ht="12.75" hidden="false" customHeight="false" outlineLevel="0" collapsed="false">
      <c r="A4" s="243"/>
      <c r="B4" s="243"/>
      <c r="C4" s="263" t="s">
        <v>438</v>
      </c>
      <c r="D4" s="248" t="n">
        <f aca="false">[4]Input!C4</f>
        <v>0</v>
      </c>
      <c r="E4" s="243"/>
      <c r="F4" s="243"/>
      <c r="G4" s="243"/>
      <c r="H4" s="264" t="s">
        <v>466</v>
      </c>
      <c r="I4" s="243" t="s">
        <v>467</v>
      </c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3"/>
      <c r="FL4" s="243"/>
      <c r="FM4" s="243"/>
      <c r="FN4" s="243"/>
      <c r="FO4" s="243"/>
      <c r="FP4" s="243"/>
      <c r="FQ4" s="243"/>
      <c r="FR4" s="243"/>
      <c r="FS4" s="243"/>
      <c r="FT4" s="243"/>
      <c r="FU4" s="243"/>
      <c r="FV4" s="243"/>
      <c r="FW4" s="243"/>
      <c r="FX4" s="243"/>
      <c r="FY4" s="243"/>
      <c r="FZ4" s="243"/>
      <c r="GA4" s="243"/>
      <c r="GB4" s="243"/>
      <c r="GC4" s="243"/>
      <c r="GD4" s="243"/>
      <c r="GE4" s="243"/>
      <c r="GF4" s="243"/>
      <c r="GG4" s="243"/>
      <c r="GH4" s="243"/>
      <c r="GI4" s="243"/>
      <c r="GJ4" s="243"/>
      <c r="GK4" s="243"/>
      <c r="GL4" s="243"/>
      <c r="GM4" s="243"/>
      <c r="GN4" s="243"/>
      <c r="GO4" s="243"/>
      <c r="GP4" s="243"/>
      <c r="GQ4" s="243"/>
      <c r="GR4" s="243"/>
      <c r="GS4" s="243"/>
      <c r="GT4" s="243"/>
      <c r="GU4" s="243"/>
      <c r="GV4" s="243"/>
      <c r="GW4" s="243"/>
      <c r="GX4" s="243"/>
      <c r="GY4" s="243"/>
      <c r="GZ4" s="243"/>
      <c r="HA4" s="243"/>
      <c r="HB4" s="243"/>
      <c r="HC4" s="243"/>
      <c r="HD4" s="243"/>
      <c r="HE4" s="243"/>
      <c r="HF4" s="243"/>
      <c r="HG4" s="243"/>
      <c r="HH4" s="243"/>
      <c r="HI4" s="243"/>
      <c r="HJ4" s="243"/>
      <c r="HK4" s="243"/>
      <c r="HL4" s="243"/>
      <c r="HM4" s="243"/>
      <c r="HN4" s="243"/>
      <c r="HO4" s="243"/>
      <c r="HP4" s="243"/>
      <c r="HQ4" s="243"/>
      <c r="HR4" s="243"/>
      <c r="HS4" s="243"/>
      <c r="HT4" s="243"/>
      <c r="HU4" s="243"/>
      <c r="HV4" s="243"/>
      <c r="HW4" s="243"/>
      <c r="HX4" s="243"/>
      <c r="HY4" s="243"/>
      <c r="HZ4" s="243"/>
      <c r="IA4" s="243"/>
      <c r="IB4" s="243"/>
      <c r="IC4" s="243"/>
      <c r="ID4" s="243"/>
      <c r="IE4" s="243"/>
      <c r="IF4" s="243"/>
      <c r="IG4" s="243"/>
      <c r="IH4" s="243"/>
      <c r="II4" s="243"/>
      <c r="IJ4" s="243"/>
      <c r="IK4" s="243"/>
      <c r="IL4" s="243"/>
      <c r="IM4" s="243"/>
      <c r="IN4" s="243"/>
      <c r="IO4" s="243"/>
      <c r="IP4" s="243"/>
      <c r="IQ4" s="243"/>
      <c r="IR4" s="243"/>
      <c r="IS4" s="243"/>
      <c r="IT4" s="243"/>
      <c r="IU4" s="243"/>
      <c r="IV4" s="243"/>
      <c r="IW4" s="243"/>
    </row>
    <row r="5" customFormat="false" ht="12.75" hidden="false" customHeight="false" outlineLevel="0" collapsed="false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66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3"/>
      <c r="EL5" s="243"/>
      <c r="EM5" s="243"/>
      <c r="EN5" s="243"/>
      <c r="EO5" s="243"/>
      <c r="EP5" s="243"/>
      <c r="EQ5" s="243"/>
      <c r="ER5" s="243"/>
      <c r="ES5" s="243"/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3"/>
      <c r="FF5" s="243"/>
      <c r="FG5" s="243"/>
      <c r="FH5" s="243"/>
      <c r="FI5" s="243"/>
      <c r="FJ5" s="243"/>
      <c r="FK5" s="243"/>
      <c r="FL5" s="243"/>
      <c r="FM5" s="243"/>
      <c r="FN5" s="243"/>
      <c r="FO5" s="243"/>
      <c r="FP5" s="243"/>
      <c r="FQ5" s="243"/>
      <c r="FR5" s="243"/>
      <c r="FS5" s="243"/>
      <c r="FT5" s="243"/>
      <c r="FU5" s="243"/>
      <c r="FV5" s="243"/>
      <c r="FW5" s="243"/>
      <c r="FX5" s="243"/>
      <c r="FY5" s="243"/>
      <c r="FZ5" s="243"/>
      <c r="GA5" s="243"/>
      <c r="GB5" s="243"/>
      <c r="GC5" s="243"/>
      <c r="GD5" s="243"/>
      <c r="GE5" s="243"/>
      <c r="GF5" s="243"/>
      <c r="GG5" s="243"/>
      <c r="GH5" s="243"/>
      <c r="GI5" s="243"/>
      <c r="GJ5" s="243"/>
      <c r="GK5" s="243"/>
      <c r="GL5" s="243"/>
      <c r="GM5" s="243"/>
      <c r="GN5" s="243"/>
      <c r="GO5" s="243"/>
      <c r="GP5" s="243"/>
      <c r="GQ5" s="243"/>
      <c r="GR5" s="243"/>
      <c r="GS5" s="243"/>
      <c r="GT5" s="243"/>
      <c r="GU5" s="243"/>
      <c r="GV5" s="243"/>
      <c r="GW5" s="243"/>
      <c r="GX5" s="243"/>
      <c r="GY5" s="243"/>
      <c r="GZ5" s="243"/>
      <c r="HA5" s="243"/>
      <c r="HB5" s="243"/>
      <c r="HC5" s="243"/>
      <c r="HD5" s="243"/>
      <c r="HE5" s="243"/>
      <c r="HF5" s="243"/>
      <c r="HG5" s="243"/>
      <c r="HH5" s="243"/>
      <c r="HI5" s="243"/>
      <c r="HJ5" s="243"/>
      <c r="HK5" s="243"/>
      <c r="HL5" s="243"/>
      <c r="HM5" s="243"/>
      <c r="HN5" s="243"/>
      <c r="HO5" s="243"/>
      <c r="HP5" s="243"/>
      <c r="HQ5" s="243"/>
      <c r="HR5" s="243"/>
      <c r="HS5" s="243"/>
      <c r="HT5" s="243"/>
      <c r="HU5" s="243"/>
      <c r="HV5" s="243"/>
      <c r="HW5" s="243"/>
      <c r="HX5" s="243"/>
      <c r="HY5" s="243"/>
      <c r="HZ5" s="243"/>
      <c r="IA5" s="243"/>
      <c r="IB5" s="243"/>
      <c r="IC5" s="243"/>
      <c r="ID5" s="243"/>
      <c r="IE5" s="243"/>
      <c r="IF5" s="243"/>
      <c r="IG5" s="243"/>
      <c r="IH5" s="243"/>
      <c r="II5" s="243"/>
      <c r="IJ5" s="243"/>
      <c r="IK5" s="243"/>
      <c r="IL5" s="243"/>
      <c r="IM5" s="243"/>
      <c r="IN5" s="243"/>
      <c r="IO5" s="243"/>
      <c r="IP5" s="243"/>
      <c r="IQ5" s="243"/>
      <c r="IR5" s="243"/>
      <c r="IS5" s="243"/>
      <c r="IT5" s="243"/>
      <c r="IU5" s="243"/>
      <c r="IV5" s="243"/>
      <c r="IW5" s="243"/>
    </row>
    <row r="6" customFormat="false" ht="12.75" hidden="false" customHeight="false" outlineLevel="0" collapsed="false">
      <c r="A6" s="243"/>
      <c r="B6" s="236" t="s">
        <v>440</v>
      </c>
      <c r="D6" s="237" t="n">
        <v>36526</v>
      </c>
      <c r="E6" s="238" t="n">
        <v>36557</v>
      </c>
      <c r="F6" s="238" t="n">
        <v>36586</v>
      </c>
      <c r="G6" s="238" t="n">
        <v>36617</v>
      </c>
      <c r="H6" s="238" t="n">
        <v>36647</v>
      </c>
      <c r="I6" s="238" t="n">
        <v>36678</v>
      </c>
      <c r="J6" s="238" t="n">
        <v>36708</v>
      </c>
      <c r="K6" s="238" t="n">
        <v>36739</v>
      </c>
      <c r="L6" s="238" t="n">
        <v>36770</v>
      </c>
      <c r="M6" s="238" t="n">
        <v>36800</v>
      </c>
      <c r="N6" s="238" t="n">
        <v>36831</v>
      </c>
      <c r="O6" s="239" t="n">
        <v>36861</v>
      </c>
      <c r="P6" s="240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43"/>
      <c r="CA6" s="243"/>
      <c r="CB6" s="243"/>
      <c r="CC6" s="243"/>
      <c r="CD6" s="243"/>
      <c r="CE6" s="243"/>
      <c r="CF6" s="243"/>
      <c r="CG6" s="243"/>
      <c r="CH6" s="243"/>
      <c r="CI6" s="243"/>
      <c r="CJ6" s="243"/>
      <c r="CK6" s="243"/>
      <c r="CL6" s="243"/>
      <c r="CM6" s="243"/>
      <c r="CN6" s="243"/>
      <c r="CO6" s="243"/>
      <c r="CP6" s="243"/>
      <c r="CQ6" s="243"/>
      <c r="CR6" s="243"/>
      <c r="CS6" s="243"/>
      <c r="CT6" s="243"/>
      <c r="CU6" s="243"/>
      <c r="CV6" s="243"/>
      <c r="CW6" s="243"/>
      <c r="CX6" s="243"/>
      <c r="CY6" s="243"/>
      <c r="CZ6" s="243"/>
      <c r="DA6" s="243"/>
      <c r="DB6" s="243"/>
      <c r="DC6" s="243"/>
      <c r="DD6" s="243"/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  <c r="IF6" s="243"/>
      <c r="IG6" s="243"/>
      <c r="IH6" s="243"/>
      <c r="II6" s="243"/>
      <c r="IJ6" s="243"/>
      <c r="IK6" s="243"/>
      <c r="IL6" s="243"/>
      <c r="IM6" s="243"/>
      <c r="IN6" s="243"/>
      <c r="IO6" s="243"/>
      <c r="IP6" s="243"/>
      <c r="IQ6" s="243"/>
      <c r="IR6" s="243"/>
      <c r="IS6" s="243"/>
      <c r="IT6" s="243"/>
      <c r="IU6" s="243"/>
      <c r="IV6" s="243"/>
      <c r="IW6" s="243"/>
    </row>
    <row r="7" customFormat="false" ht="12.75" hidden="false" customHeight="false" outlineLevel="0" collapsed="false">
      <c r="A7" s="243"/>
      <c r="P7" s="244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  <c r="CV7" s="243"/>
      <c r="CW7" s="243"/>
      <c r="CX7" s="243"/>
      <c r="CY7" s="243"/>
      <c r="CZ7" s="243"/>
      <c r="DA7" s="243"/>
      <c r="DB7" s="243"/>
      <c r="DC7" s="243"/>
      <c r="DD7" s="243"/>
      <c r="DE7" s="243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  <c r="IO7" s="243"/>
      <c r="IP7" s="243"/>
      <c r="IQ7" s="243"/>
      <c r="IR7" s="243"/>
      <c r="IS7" s="243"/>
      <c r="IT7" s="243"/>
      <c r="IU7" s="243"/>
      <c r="IV7" s="243"/>
      <c r="IW7" s="243"/>
    </row>
    <row r="8" customFormat="false" ht="12.75" hidden="false" customHeight="false" outlineLevel="0" collapsed="false">
      <c r="A8" s="267" t="s">
        <v>468</v>
      </c>
      <c r="B8" s="229" t="s">
        <v>167</v>
      </c>
      <c r="D8" s="203" t="e">
        <f aca="false">HPLNK([4]Input!C8,'HC Load'!$I$1,'HC Load'!$I$2,'HC Load'!$A8,'HC Load'!D$6,'HC Load'!$I$3,'HC Load'!$I$4)</f>
        <v>#NAME?</v>
      </c>
      <c r="E8" s="203" t="e">
        <f aca="false">HPLNK([4]Input!D8,'HC Load'!$I$1,'HC Load'!$I$2,'HC Load'!$A8,'HC Load'!E$6,'HC Load'!$I$3,'HC Load'!$I$4)</f>
        <v>#NAME?</v>
      </c>
      <c r="F8" s="203" t="e">
        <f aca="false">HPLNK([4]Input!E8,'HC Load'!$I$1,'HC Load'!$I$2,'HC Load'!$A8,'HC Load'!F$6,'HC Load'!$I$3,'HC Load'!$I$4)</f>
        <v>#NAME?</v>
      </c>
      <c r="G8" s="203" t="e">
        <f aca="false">HPLNK([4]Input!F8,'HC Load'!$I$1,'HC Load'!$I$2,'HC Load'!$A8,'HC Load'!G$6,'HC Load'!$I$3,'HC Load'!$I$4)</f>
        <v>#NAME?</v>
      </c>
      <c r="H8" s="203" t="e">
        <f aca="false">HPLNK([4]Input!G8,'HC Load'!$I$1,'HC Load'!$I$2,'HC Load'!$A8,'HC Load'!H$6,'HC Load'!$I$3,'HC Load'!$I$4)</f>
        <v>#NAME?</v>
      </c>
      <c r="I8" s="203" t="e">
        <f aca="false">HPLNK([4]Input!H8,'HC Load'!$I$1,'HC Load'!$I$2,'HC Load'!$A8,'HC Load'!I$6,'HC Load'!$I$3,'HC Load'!$I$4)</f>
        <v>#NAME?</v>
      </c>
      <c r="J8" s="203" t="e">
        <f aca="false">HPLNK([4]Input!I8,'HC Load'!$I$1,'HC Load'!$I$2,'HC Load'!$A8,'HC Load'!J$6,'HC Load'!$I$3,'HC Load'!$I$4)</f>
        <v>#NAME?</v>
      </c>
      <c r="K8" s="203" t="e">
        <f aca="false">HPLNK([4]Input!J8,'HC Load'!$I$1,'HC Load'!$I$2,'HC Load'!$A8,'HC Load'!K$6,'HC Load'!$I$3,'HC Load'!$I$4)</f>
        <v>#NAME?</v>
      </c>
      <c r="L8" s="203" t="e">
        <f aca="false">HPLNK([4]Input!K8,'HC Load'!$I$1,'HC Load'!$I$2,'HC Load'!$A8,'HC Load'!L$6,'HC Load'!$I$3,'HC Load'!$I$4)</f>
        <v>#NAME?</v>
      </c>
      <c r="M8" s="203" t="e">
        <f aca="false">HPLNK([4]Input!L8,'HC Load'!$I$1,'HC Load'!$I$2,'HC Load'!$A8,'HC Load'!M$6,'HC Load'!$I$3,'HC Load'!$I$4)</f>
        <v>#NAME?</v>
      </c>
      <c r="N8" s="203" t="e">
        <f aca="false">HPLNK([4]Input!M8,'HC Load'!$I$1,'HC Load'!$I$2,'HC Load'!$A8,'HC Load'!N$6,'HC Load'!$I$3,'HC Load'!$I$4)</f>
        <v>#NAME?</v>
      </c>
      <c r="O8" s="203" t="e">
        <f aca="false">HPLNK([4]Input!N8,'HC Load'!$I$1,'HC Load'!$I$2,'HC Load'!$A8,'HC Load'!O$6,'HC Load'!$I$3,'HC Load'!$I$4)</f>
        <v>#NAME?</v>
      </c>
      <c r="P8" s="268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243"/>
      <c r="DD8" s="243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3"/>
      <c r="DQ8" s="243"/>
      <c r="DR8" s="243"/>
      <c r="DS8" s="243"/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3"/>
      <c r="EK8" s="243"/>
      <c r="EL8" s="243"/>
      <c r="EM8" s="243"/>
      <c r="EN8" s="243"/>
      <c r="EO8" s="243"/>
      <c r="EP8" s="243"/>
      <c r="EQ8" s="243"/>
      <c r="ER8" s="243"/>
      <c r="ES8" s="243"/>
      <c r="ET8" s="243"/>
      <c r="EU8" s="243"/>
      <c r="EV8" s="243"/>
      <c r="EW8" s="243"/>
      <c r="EX8" s="243"/>
      <c r="EY8" s="243"/>
      <c r="EZ8" s="243"/>
      <c r="FA8" s="243"/>
      <c r="FB8" s="243"/>
      <c r="FC8" s="243"/>
      <c r="FD8" s="243"/>
      <c r="FE8" s="243"/>
      <c r="FF8" s="243"/>
      <c r="FG8" s="243"/>
      <c r="FH8" s="243"/>
      <c r="FI8" s="243"/>
      <c r="FJ8" s="243"/>
      <c r="FK8" s="243"/>
      <c r="FL8" s="243"/>
      <c r="FM8" s="243"/>
      <c r="FN8" s="243"/>
      <c r="FO8" s="243"/>
      <c r="FP8" s="243"/>
      <c r="FQ8" s="243"/>
      <c r="FR8" s="243"/>
      <c r="FS8" s="243"/>
      <c r="FT8" s="243"/>
      <c r="FU8" s="243"/>
      <c r="FV8" s="243"/>
      <c r="FW8" s="243"/>
      <c r="FX8" s="243"/>
      <c r="FY8" s="243"/>
      <c r="FZ8" s="243"/>
      <c r="GA8" s="243"/>
      <c r="GB8" s="243"/>
      <c r="GC8" s="243"/>
      <c r="GD8" s="243"/>
      <c r="GE8" s="243"/>
      <c r="GF8" s="243"/>
      <c r="GG8" s="243"/>
      <c r="GH8" s="243"/>
      <c r="GI8" s="243"/>
      <c r="GJ8" s="243"/>
      <c r="GK8" s="243"/>
      <c r="GL8" s="243"/>
      <c r="GM8" s="243"/>
      <c r="GN8" s="243"/>
      <c r="GO8" s="243"/>
      <c r="GP8" s="243"/>
      <c r="GQ8" s="243"/>
      <c r="GR8" s="243"/>
      <c r="GS8" s="243"/>
      <c r="GT8" s="243"/>
      <c r="GU8" s="243"/>
      <c r="GV8" s="243"/>
      <c r="GW8" s="243"/>
      <c r="GX8" s="243"/>
      <c r="GY8" s="243"/>
      <c r="GZ8" s="243"/>
      <c r="HA8" s="243"/>
      <c r="HB8" s="243"/>
      <c r="HC8" s="243"/>
      <c r="HD8" s="243"/>
      <c r="HE8" s="243"/>
      <c r="HF8" s="243"/>
      <c r="HG8" s="243"/>
      <c r="HH8" s="243"/>
      <c r="HI8" s="243"/>
      <c r="HJ8" s="243"/>
      <c r="HK8" s="243"/>
      <c r="HL8" s="243"/>
      <c r="HM8" s="243"/>
      <c r="HN8" s="243"/>
      <c r="HO8" s="243"/>
      <c r="HP8" s="243"/>
      <c r="HQ8" s="243"/>
      <c r="HR8" s="243"/>
      <c r="HS8" s="243"/>
      <c r="HT8" s="243"/>
      <c r="HU8" s="243"/>
      <c r="HV8" s="243"/>
      <c r="HW8" s="243"/>
      <c r="HX8" s="243"/>
      <c r="HY8" s="243"/>
      <c r="HZ8" s="243"/>
      <c r="IA8" s="243"/>
      <c r="IB8" s="243"/>
      <c r="IC8" s="243"/>
      <c r="ID8" s="243"/>
      <c r="IE8" s="243"/>
      <c r="IF8" s="243"/>
      <c r="IG8" s="243"/>
      <c r="IH8" s="243"/>
      <c r="II8" s="243"/>
      <c r="IJ8" s="243"/>
      <c r="IK8" s="243"/>
      <c r="IL8" s="243"/>
      <c r="IM8" s="243"/>
      <c r="IN8" s="243"/>
      <c r="IO8" s="243"/>
      <c r="IP8" s="243"/>
      <c r="IQ8" s="243"/>
      <c r="IR8" s="243"/>
      <c r="IS8" s="243"/>
      <c r="IT8" s="243"/>
      <c r="IU8" s="243"/>
      <c r="IV8" s="243"/>
      <c r="IW8" s="243"/>
    </row>
    <row r="9" customFormat="false" ht="12.75" hidden="false" customHeight="false" outlineLevel="0" collapsed="false">
      <c r="A9" s="267" t="s">
        <v>469</v>
      </c>
      <c r="B9" s="229" t="s">
        <v>441</v>
      </c>
      <c r="D9" s="203" t="e">
        <f aca="false">HPLNK([4]Input!C9,'HC Load'!$I$1,'HC Load'!$I$2,'HC Load'!$A9,'HC Load'!D$6,'HC Load'!$I$3,'HC Load'!$I$4)</f>
        <v>#NAME?</v>
      </c>
      <c r="E9" s="203" t="e">
        <f aca="false">HPLNK([4]Input!D9,'HC Load'!$I$1,'HC Load'!$I$2,'HC Load'!$A9,'HC Load'!E$6,'HC Load'!$I$3,'HC Load'!$I$4)</f>
        <v>#NAME?</v>
      </c>
      <c r="F9" s="203" t="e">
        <f aca="false">HPLNK([4]Input!E9,'HC Load'!$I$1,'HC Load'!$I$2,'HC Load'!$A9,'HC Load'!F$6,'HC Load'!$I$3,'HC Load'!$I$4)</f>
        <v>#NAME?</v>
      </c>
      <c r="G9" s="203" t="e">
        <f aca="false">HPLNK([4]Input!F9,'HC Load'!$I$1,'HC Load'!$I$2,'HC Load'!$A9,'HC Load'!G$6,'HC Load'!$I$3,'HC Load'!$I$4)</f>
        <v>#NAME?</v>
      </c>
      <c r="H9" s="203" t="e">
        <f aca="false">HPLNK([4]Input!G9,'HC Load'!$I$1,'HC Load'!$I$2,'HC Load'!$A9,'HC Load'!H$6,'HC Load'!$I$3,'HC Load'!$I$4)</f>
        <v>#NAME?</v>
      </c>
      <c r="I9" s="203" t="e">
        <f aca="false">HPLNK([4]Input!H9,'HC Load'!$I$1,'HC Load'!$I$2,'HC Load'!$A9,'HC Load'!I$6,'HC Load'!$I$3,'HC Load'!$I$4)</f>
        <v>#NAME?</v>
      </c>
      <c r="J9" s="203" t="e">
        <f aca="false">HPLNK([4]Input!I9,'HC Load'!$I$1,'HC Load'!$I$2,'HC Load'!$A9,'HC Load'!J$6,'HC Load'!$I$3,'HC Load'!$I$4)</f>
        <v>#NAME?</v>
      </c>
      <c r="K9" s="203" t="e">
        <f aca="false">HPLNK([4]Input!J9,'HC Load'!$I$1,'HC Load'!$I$2,'HC Load'!$A9,'HC Load'!K$6,'HC Load'!$I$3,'HC Load'!$I$4)</f>
        <v>#NAME?</v>
      </c>
      <c r="L9" s="203" t="e">
        <f aca="false">HPLNK([4]Input!K9,'HC Load'!$I$1,'HC Load'!$I$2,'HC Load'!$A9,'HC Load'!L$6,'HC Load'!$I$3,'HC Load'!$I$4)</f>
        <v>#NAME?</v>
      </c>
      <c r="M9" s="203" t="e">
        <f aca="false">HPLNK([4]Input!L9,'HC Load'!$I$1,'HC Load'!$I$2,'HC Load'!$A9,'HC Load'!M$6,'HC Load'!$I$3,'HC Load'!$I$4)</f>
        <v>#NAME?</v>
      </c>
      <c r="N9" s="203" t="e">
        <f aca="false">HPLNK([4]Input!M9,'HC Load'!$I$1,'HC Load'!$I$2,'HC Load'!$A9,'HC Load'!N$6,'HC Load'!$I$3,'HC Load'!$I$4)</f>
        <v>#NAME?</v>
      </c>
      <c r="O9" s="203" t="e">
        <f aca="false">HPLNK([4]Input!N9,'HC Load'!$I$1,'HC Load'!$I$2,'HC Load'!$A9,'HC Load'!O$6,'HC Load'!$I$3,'HC Load'!$I$4)</f>
        <v>#NAME?</v>
      </c>
      <c r="P9" s="268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  <c r="IW9" s="243"/>
    </row>
    <row r="10" customFormat="false" ht="12.75" hidden="false" customHeight="false" outlineLevel="0" collapsed="false">
      <c r="A10" s="267" t="s">
        <v>470</v>
      </c>
      <c r="B10" s="229" t="s">
        <v>442</v>
      </c>
      <c r="D10" s="203" t="e">
        <f aca="false">HPLNK([4]Input!C10,'HC Load'!$I$1,'HC Load'!$I$2,'HC Load'!$A10,'HC Load'!D$6,'HC Load'!$I$3,'HC Load'!$I$4)</f>
        <v>#NAME?</v>
      </c>
      <c r="E10" s="203" t="e">
        <f aca="false">HPLNK([4]Input!D10,'HC Load'!$I$1,'HC Load'!$I$2,'HC Load'!$A10,'HC Load'!E$6,'HC Load'!$I$3,'HC Load'!$I$4)</f>
        <v>#NAME?</v>
      </c>
      <c r="F10" s="203" t="e">
        <f aca="false">HPLNK([4]Input!E10,'HC Load'!$I$1,'HC Load'!$I$2,'HC Load'!$A10,'HC Load'!F$6,'HC Load'!$I$3,'HC Load'!$I$4)</f>
        <v>#NAME?</v>
      </c>
      <c r="G10" s="203" t="e">
        <f aca="false">HPLNK([4]Input!F10,'HC Load'!$I$1,'HC Load'!$I$2,'HC Load'!$A10,'HC Load'!G$6,'HC Load'!$I$3,'HC Load'!$I$4)</f>
        <v>#NAME?</v>
      </c>
      <c r="H10" s="203" t="e">
        <f aca="false">HPLNK([4]Input!G10,'HC Load'!$I$1,'HC Load'!$I$2,'HC Load'!$A10,'HC Load'!H$6,'HC Load'!$I$3,'HC Load'!$I$4)</f>
        <v>#NAME?</v>
      </c>
      <c r="I10" s="203" t="e">
        <f aca="false">HPLNK([4]Input!H10,'HC Load'!$I$1,'HC Load'!$I$2,'HC Load'!$A10,'HC Load'!I$6,'HC Load'!$I$3,'HC Load'!$I$4)</f>
        <v>#NAME?</v>
      </c>
      <c r="J10" s="203" t="e">
        <f aca="false">HPLNK([4]Input!I10,'HC Load'!$I$1,'HC Load'!$I$2,'HC Load'!$A10,'HC Load'!J$6,'HC Load'!$I$3,'HC Load'!$I$4)</f>
        <v>#NAME?</v>
      </c>
      <c r="K10" s="203" t="e">
        <f aca="false">HPLNK([4]Input!J10,'HC Load'!$I$1,'HC Load'!$I$2,'HC Load'!$A10,'HC Load'!K$6,'HC Load'!$I$3,'HC Load'!$I$4)</f>
        <v>#NAME?</v>
      </c>
      <c r="L10" s="203" t="e">
        <f aca="false">HPLNK([4]Input!K10,'HC Load'!$I$1,'HC Load'!$I$2,'HC Load'!$A10,'HC Load'!L$6,'HC Load'!$I$3,'HC Load'!$I$4)</f>
        <v>#NAME?</v>
      </c>
      <c r="M10" s="203" t="e">
        <f aca="false">HPLNK([4]Input!L10,'HC Load'!$I$1,'HC Load'!$I$2,'HC Load'!$A10,'HC Load'!M$6,'HC Load'!$I$3,'HC Load'!$I$4)</f>
        <v>#NAME?</v>
      </c>
      <c r="N10" s="203" t="e">
        <f aca="false">HPLNK([4]Input!M10,'HC Load'!$I$1,'HC Load'!$I$2,'HC Load'!$A10,'HC Load'!N$6,'HC Load'!$I$3,'HC Load'!$I$4)</f>
        <v>#NAME?</v>
      </c>
      <c r="O10" s="203" t="e">
        <f aca="false">HPLNK([4]Input!N10,'HC Load'!$I$1,'HC Load'!$I$2,'HC Load'!$A10,'HC Load'!O$6,'HC Load'!$I$3,'HC Load'!$I$4)</f>
        <v>#NAME?</v>
      </c>
      <c r="P10" s="268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  <c r="IO10" s="243"/>
      <c r="IP10" s="243"/>
      <c r="IQ10" s="243"/>
      <c r="IR10" s="243"/>
      <c r="IS10" s="243"/>
      <c r="IT10" s="243"/>
      <c r="IU10" s="243"/>
      <c r="IV10" s="243"/>
      <c r="IW10" s="243"/>
    </row>
    <row r="11" customFormat="false" ht="12.75" hidden="false" customHeight="false" outlineLevel="0" collapsed="false">
      <c r="A11" s="267" t="s">
        <v>471</v>
      </c>
      <c r="B11" s="229" t="s">
        <v>443</v>
      </c>
      <c r="D11" s="203" t="e">
        <f aca="false">HPLNK([4]Input!C11,'HC Load'!$I$1,'HC Load'!$I$2,'HC Load'!$A11,'HC Load'!D$6,'HC Load'!$I$3,'HC Load'!$I$4)</f>
        <v>#NAME?</v>
      </c>
      <c r="E11" s="203" t="e">
        <f aca="false">HPLNK([4]Input!D11,'HC Load'!$I$1,'HC Load'!$I$2,'HC Load'!$A11,'HC Load'!E$6,'HC Load'!$I$3,'HC Load'!$I$4)</f>
        <v>#NAME?</v>
      </c>
      <c r="F11" s="203" t="e">
        <f aca="false">HPLNK([4]Input!E11,'HC Load'!$I$1,'HC Load'!$I$2,'HC Load'!$A11,'HC Load'!F$6,'HC Load'!$I$3,'HC Load'!$I$4)</f>
        <v>#NAME?</v>
      </c>
      <c r="G11" s="203" t="e">
        <f aca="false">HPLNK([4]Input!F11,'HC Load'!$I$1,'HC Load'!$I$2,'HC Load'!$A11,'HC Load'!G$6,'HC Load'!$I$3,'HC Load'!$I$4)</f>
        <v>#NAME?</v>
      </c>
      <c r="H11" s="203" t="e">
        <f aca="false">HPLNK([4]Input!G11,'HC Load'!$I$1,'HC Load'!$I$2,'HC Load'!$A11,'HC Load'!H$6,'HC Load'!$I$3,'HC Load'!$I$4)</f>
        <v>#NAME?</v>
      </c>
      <c r="I11" s="203" t="e">
        <f aca="false">HPLNK([4]Input!H11,'HC Load'!$I$1,'HC Load'!$I$2,'HC Load'!$A11,'HC Load'!I$6,'HC Load'!$I$3,'HC Load'!$I$4)</f>
        <v>#NAME?</v>
      </c>
      <c r="J11" s="203" t="e">
        <f aca="false">HPLNK([4]Input!I11,'HC Load'!$I$1,'HC Load'!$I$2,'HC Load'!$A11,'HC Load'!J$6,'HC Load'!$I$3,'HC Load'!$I$4)</f>
        <v>#NAME?</v>
      </c>
      <c r="K11" s="203" t="e">
        <f aca="false">HPLNK([4]Input!J11,'HC Load'!$I$1,'HC Load'!$I$2,'HC Load'!$A11,'HC Load'!K$6,'HC Load'!$I$3,'HC Load'!$I$4)</f>
        <v>#NAME?</v>
      </c>
      <c r="L11" s="203" t="e">
        <f aca="false">HPLNK([4]Input!K11,'HC Load'!$I$1,'HC Load'!$I$2,'HC Load'!$A11,'HC Load'!L$6,'HC Load'!$I$3,'HC Load'!$I$4)</f>
        <v>#NAME?</v>
      </c>
      <c r="M11" s="203" t="e">
        <f aca="false">HPLNK([4]Input!L11,'HC Load'!$I$1,'HC Load'!$I$2,'HC Load'!$A11,'HC Load'!M$6,'HC Load'!$I$3,'HC Load'!$I$4)</f>
        <v>#NAME?</v>
      </c>
      <c r="N11" s="203" t="e">
        <f aca="false">HPLNK([4]Input!M11,'HC Load'!$I$1,'HC Load'!$I$2,'HC Load'!$A11,'HC Load'!N$6,'HC Load'!$I$3,'HC Load'!$I$4)</f>
        <v>#NAME?</v>
      </c>
      <c r="O11" s="203" t="e">
        <f aca="false">HPLNK([4]Input!N11,'HC Load'!$I$1,'HC Load'!$I$2,'HC Load'!$A11,'HC Load'!O$6,'HC Load'!$I$3,'HC Load'!$I$4)</f>
        <v>#NAME?</v>
      </c>
      <c r="P11" s="268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  <c r="IO11" s="243"/>
      <c r="IP11" s="243"/>
      <c r="IQ11" s="243"/>
      <c r="IR11" s="243"/>
      <c r="IS11" s="243"/>
      <c r="IT11" s="243"/>
      <c r="IU11" s="243"/>
      <c r="IV11" s="243"/>
      <c r="IW11" s="243"/>
    </row>
    <row r="12" customFormat="false" ht="12.75" hidden="false" customHeight="false" outlineLevel="0" collapsed="false">
      <c r="A12" s="267" t="s">
        <v>472</v>
      </c>
      <c r="B12" s="229" t="s">
        <v>444</v>
      </c>
      <c r="D12" s="203" t="e">
        <f aca="false">HPLNK([4]Input!C12,'HC Load'!$I$1,'HC Load'!$I$2,'HC Load'!$A12,'HC Load'!D$6,'HC Load'!$I$3,'HC Load'!$I$4)</f>
        <v>#NAME?</v>
      </c>
      <c r="E12" s="203" t="e">
        <f aca="false">HPLNK([4]Input!D12,'HC Load'!$I$1,'HC Load'!$I$2,'HC Load'!$A12,'HC Load'!E$6,'HC Load'!$I$3,'HC Load'!$I$4)</f>
        <v>#NAME?</v>
      </c>
      <c r="F12" s="203" t="e">
        <f aca="false">HPLNK([4]Input!E12,'HC Load'!$I$1,'HC Load'!$I$2,'HC Load'!$A12,'HC Load'!F$6,'HC Load'!$I$3,'HC Load'!$I$4)</f>
        <v>#NAME?</v>
      </c>
      <c r="G12" s="203" t="e">
        <f aca="false">HPLNK([4]Input!F12,'HC Load'!$I$1,'HC Load'!$I$2,'HC Load'!$A12,'HC Load'!G$6,'HC Load'!$I$3,'HC Load'!$I$4)</f>
        <v>#NAME?</v>
      </c>
      <c r="H12" s="203" t="e">
        <f aca="false">HPLNK([4]Input!G12,'HC Load'!$I$1,'HC Load'!$I$2,'HC Load'!$A12,'HC Load'!H$6,'HC Load'!$I$3,'HC Load'!$I$4)</f>
        <v>#NAME?</v>
      </c>
      <c r="I12" s="203" t="e">
        <f aca="false">HPLNK([4]Input!H12,'HC Load'!$I$1,'HC Load'!$I$2,'HC Load'!$A12,'HC Load'!I$6,'HC Load'!$I$3,'HC Load'!$I$4)</f>
        <v>#NAME?</v>
      </c>
      <c r="J12" s="203" t="e">
        <f aca="false">HPLNK([4]Input!I12,'HC Load'!$I$1,'HC Load'!$I$2,'HC Load'!$A12,'HC Load'!J$6,'HC Load'!$I$3,'HC Load'!$I$4)</f>
        <v>#NAME?</v>
      </c>
      <c r="K12" s="203" t="e">
        <f aca="false">HPLNK([4]Input!J12,'HC Load'!$I$1,'HC Load'!$I$2,'HC Load'!$A12,'HC Load'!K$6,'HC Load'!$I$3,'HC Load'!$I$4)</f>
        <v>#NAME?</v>
      </c>
      <c r="L12" s="203" t="e">
        <f aca="false">HPLNK([4]Input!K12,'HC Load'!$I$1,'HC Load'!$I$2,'HC Load'!$A12,'HC Load'!L$6,'HC Load'!$I$3,'HC Load'!$I$4)</f>
        <v>#NAME?</v>
      </c>
      <c r="M12" s="203" t="e">
        <f aca="false">HPLNK([4]Input!L12,'HC Load'!$I$1,'HC Load'!$I$2,'HC Load'!$A12,'HC Load'!M$6,'HC Load'!$I$3,'HC Load'!$I$4)</f>
        <v>#NAME?</v>
      </c>
      <c r="N12" s="203" t="e">
        <f aca="false">HPLNK([4]Input!M12,'HC Load'!$I$1,'HC Load'!$I$2,'HC Load'!$A12,'HC Load'!N$6,'HC Load'!$I$3,'HC Load'!$I$4)</f>
        <v>#NAME?</v>
      </c>
      <c r="O12" s="203" t="e">
        <f aca="false">HPLNK([4]Input!N12,'HC Load'!$I$1,'HC Load'!$I$2,'HC Load'!$A12,'HC Load'!O$6,'HC Load'!$I$3,'HC Load'!$I$4)</f>
        <v>#NAME?</v>
      </c>
      <c r="P12" s="268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  <c r="IO12" s="243"/>
      <c r="IP12" s="243"/>
      <c r="IQ12" s="243"/>
      <c r="IR12" s="243"/>
      <c r="IS12" s="243"/>
      <c r="IT12" s="243"/>
      <c r="IU12" s="243"/>
      <c r="IV12" s="243"/>
      <c r="IW12" s="243"/>
    </row>
    <row r="13" customFormat="false" ht="12.75" hidden="false" customHeight="false" outlineLevel="0" collapsed="false">
      <c r="A13" s="267" t="s">
        <v>473</v>
      </c>
      <c r="B13" s="229" t="s">
        <v>445</v>
      </c>
      <c r="D13" s="203" t="e">
        <f aca="false">HPLNK([4]Input!C13,'HC Load'!$I$1,'HC Load'!$I$2,'HC Load'!$A13,'HC Load'!D$6,'HC Load'!$I$3,'HC Load'!$I$4)</f>
        <v>#NAME?</v>
      </c>
      <c r="E13" s="203" t="e">
        <f aca="false">HPLNK([4]Input!D13,'HC Load'!$I$1,'HC Load'!$I$2,'HC Load'!$A13,'HC Load'!E$6,'HC Load'!$I$3,'HC Load'!$I$4)</f>
        <v>#NAME?</v>
      </c>
      <c r="F13" s="203" t="e">
        <f aca="false">HPLNK([4]Input!E13,'HC Load'!$I$1,'HC Load'!$I$2,'HC Load'!$A13,'HC Load'!F$6,'HC Load'!$I$3,'HC Load'!$I$4)</f>
        <v>#NAME?</v>
      </c>
      <c r="G13" s="203" t="e">
        <f aca="false">HPLNK([4]Input!F13,'HC Load'!$I$1,'HC Load'!$I$2,'HC Load'!$A13,'HC Load'!G$6,'HC Load'!$I$3,'HC Load'!$I$4)</f>
        <v>#NAME?</v>
      </c>
      <c r="H13" s="203" t="e">
        <f aca="false">HPLNK([4]Input!G13,'HC Load'!$I$1,'HC Load'!$I$2,'HC Load'!$A13,'HC Load'!H$6,'HC Load'!$I$3,'HC Load'!$I$4)</f>
        <v>#NAME?</v>
      </c>
      <c r="I13" s="203" t="e">
        <f aca="false">HPLNK([4]Input!H13,'HC Load'!$I$1,'HC Load'!$I$2,'HC Load'!$A13,'HC Load'!I$6,'HC Load'!$I$3,'HC Load'!$I$4)</f>
        <v>#NAME?</v>
      </c>
      <c r="J13" s="203" t="e">
        <f aca="false">HPLNK([4]Input!I13,'HC Load'!$I$1,'HC Load'!$I$2,'HC Load'!$A13,'HC Load'!J$6,'HC Load'!$I$3,'HC Load'!$I$4)</f>
        <v>#NAME?</v>
      </c>
      <c r="K13" s="203" t="e">
        <f aca="false">HPLNK([4]Input!J13,'HC Load'!$I$1,'HC Load'!$I$2,'HC Load'!$A13,'HC Load'!K$6,'HC Load'!$I$3,'HC Load'!$I$4)</f>
        <v>#NAME?</v>
      </c>
      <c r="L13" s="203" t="e">
        <f aca="false">HPLNK([4]Input!K13,'HC Load'!$I$1,'HC Load'!$I$2,'HC Load'!$A13,'HC Load'!L$6,'HC Load'!$I$3,'HC Load'!$I$4)</f>
        <v>#NAME?</v>
      </c>
      <c r="M13" s="203" t="e">
        <f aca="false">HPLNK([4]Input!L13,'HC Load'!$I$1,'HC Load'!$I$2,'HC Load'!$A13,'HC Load'!M$6,'HC Load'!$I$3,'HC Load'!$I$4)</f>
        <v>#NAME?</v>
      </c>
      <c r="N13" s="203" t="e">
        <f aca="false">HPLNK([4]Input!M13,'HC Load'!$I$1,'HC Load'!$I$2,'HC Load'!$A13,'HC Load'!N$6,'HC Load'!$I$3,'HC Load'!$I$4)</f>
        <v>#NAME?</v>
      </c>
      <c r="O13" s="203" t="e">
        <f aca="false">HPLNK([4]Input!N13,'HC Load'!$I$1,'HC Load'!$I$2,'HC Load'!$A13,'HC Load'!O$6,'HC Load'!$I$3,'HC Load'!$I$4)</f>
        <v>#NAME?</v>
      </c>
      <c r="P13" s="268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  <c r="IL13" s="243"/>
      <c r="IM13" s="243"/>
      <c r="IN13" s="243"/>
      <c r="IO13" s="243"/>
      <c r="IP13" s="243"/>
      <c r="IQ13" s="243"/>
      <c r="IR13" s="243"/>
      <c r="IS13" s="243"/>
      <c r="IT13" s="243"/>
      <c r="IU13" s="243"/>
      <c r="IV13" s="243"/>
      <c r="IW13" s="243"/>
    </row>
    <row r="14" customFormat="false" ht="12.75" hidden="false" customHeight="false" outlineLevel="0" collapsed="false">
      <c r="A14" s="267" t="s">
        <v>474</v>
      </c>
      <c r="B14" s="229" t="s">
        <v>446</v>
      </c>
      <c r="D14" s="203" t="e">
        <f aca="false">HPLNK([4]Input!C14,'HC Load'!$I$1,'HC Load'!$I$2,'HC Load'!$A14,'HC Load'!D$6,'HC Load'!$I$3,'HC Load'!$I$4)</f>
        <v>#NAME?</v>
      </c>
      <c r="E14" s="203" t="e">
        <f aca="false">HPLNK([4]Input!D14,'HC Load'!$I$1,'HC Load'!$I$2,'HC Load'!$A14,'HC Load'!E$6,'HC Load'!$I$3,'HC Load'!$I$4)</f>
        <v>#NAME?</v>
      </c>
      <c r="F14" s="203" t="e">
        <f aca="false">HPLNK([4]Input!E14,'HC Load'!$I$1,'HC Load'!$I$2,'HC Load'!$A14,'HC Load'!F$6,'HC Load'!$I$3,'HC Load'!$I$4)</f>
        <v>#NAME?</v>
      </c>
      <c r="G14" s="203" t="e">
        <f aca="false">HPLNK([4]Input!F14,'HC Load'!$I$1,'HC Load'!$I$2,'HC Load'!$A14,'HC Load'!G$6,'HC Load'!$I$3,'HC Load'!$I$4)</f>
        <v>#NAME?</v>
      </c>
      <c r="H14" s="203" t="e">
        <f aca="false">HPLNK([4]Input!G14,'HC Load'!$I$1,'HC Load'!$I$2,'HC Load'!$A14,'HC Load'!H$6,'HC Load'!$I$3,'HC Load'!$I$4)</f>
        <v>#NAME?</v>
      </c>
      <c r="I14" s="203" t="e">
        <f aca="false">HPLNK([4]Input!H14,'HC Load'!$I$1,'HC Load'!$I$2,'HC Load'!$A14,'HC Load'!I$6,'HC Load'!$I$3,'HC Load'!$I$4)</f>
        <v>#NAME?</v>
      </c>
      <c r="J14" s="203" t="e">
        <f aca="false">HPLNK([4]Input!I14,'HC Load'!$I$1,'HC Load'!$I$2,'HC Load'!$A14,'HC Load'!J$6,'HC Load'!$I$3,'HC Load'!$I$4)</f>
        <v>#NAME?</v>
      </c>
      <c r="K14" s="203" t="e">
        <f aca="false">HPLNK([4]Input!J14,'HC Load'!$I$1,'HC Load'!$I$2,'HC Load'!$A14,'HC Load'!K$6,'HC Load'!$I$3,'HC Load'!$I$4)</f>
        <v>#NAME?</v>
      </c>
      <c r="L14" s="203" t="e">
        <f aca="false">HPLNK([4]Input!K14,'HC Load'!$I$1,'HC Load'!$I$2,'HC Load'!$A14,'HC Load'!L$6,'HC Load'!$I$3,'HC Load'!$I$4)</f>
        <v>#NAME?</v>
      </c>
      <c r="M14" s="203" t="e">
        <f aca="false">HPLNK([4]Input!L14,'HC Load'!$I$1,'HC Load'!$I$2,'HC Load'!$A14,'HC Load'!M$6,'HC Load'!$I$3,'HC Load'!$I$4)</f>
        <v>#NAME?</v>
      </c>
      <c r="N14" s="203" t="e">
        <f aca="false">HPLNK([4]Input!M14,'HC Load'!$I$1,'HC Load'!$I$2,'HC Load'!$A14,'HC Load'!N$6,'HC Load'!$I$3,'HC Load'!$I$4)</f>
        <v>#NAME?</v>
      </c>
      <c r="O14" s="203" t="e">
        <f aca="false">HPLNK([4]Input!N14,'HC Load'!$I$1,'HC Load'!$I$2,'HC Load'!$A14,'HC Load'!O$6,'HC Load'!$I$3,'HC Load'!$I$4)</f>
        <v>#NAME?</v>
      </c>
      <c r="P14" s="268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  <c r="IL14" s="243"/>
      <c r="IM14" s="243"/>
      <c r="IN14" s="243"/>
      <c r="IO14" s="243"/>
      <c r="IP14" s="243"/>
      <c r="IQ14" s="243"/>
      <c r="IR14" s="243"/>
      <c r="IS14" s="243"/>
      <c r="IT14" s="243"/>
      <c r="IU14" s="243"/>
      <c r="IV14" s="243"/>
      <c r="IW14" s="243"/>
    </row>
    <row r="15" customFormat="false" ht="12.75" hidden="false" customHeight="false" outlineLevel="0" collapsed="false">
      <c r="A15" s="267" t="s">
        <v>475</v>
      </c>
      <c r="B15" s="229" t="s">
        <v>447</v>
      </c>
      <c r="D15" s="203" t="e">
        <f aca="false">HPLNK([4]Input!C15,'HC Load'!$I$1,'HC Load'!$I$2,'HC Load'!$A15,'HC Load'!D$6,'HC Load'!$I$3,'HC Load'!$I$4)</f>
        <v>#NAME?</v>
      </c>
      <c r="E15" s="203" t="e">
        <f aca="false">HPLNK([4]Input!D15,'HC Load'!$I$1,'HC Load'!$I$2,'HC Load'!$A15,'HC Load'!E$6,'HC Load'!$I$3,'HC Load'!$I$4)</f>
        <v>#NAME?</v>
      </c>
      <c r="F15" s="203" t="e">
        <f aca="false">HPLNK([4]Input!E15,'HC Load'!$I$1,'HC Load'!$I$2,'HC Load'!$A15,'HC Load'!F$6,'HC Load'!$I$3,'HC Load'!$I$4)</f>
        <v>#NAME?</v>
      </c>
      <c r="G15" s="203" t="e">
        <f aca="false">HPLNK([4]Input!F15,'HC Load'!$I$1,'HC Load'!$I$2,'HC Load'!$A15,'HC Load'!G$6,'HC Load'!$I$3,'HC Load'!$I$4)</f>
        <v>#NAME?</v>
      </c>
      <c r="H15" s="203" t="e">
        <f aca="false">HPLNK([4]Input!G15,'HC Load'!$I$1,'HC Load'!$I$2,'HC Load'!$A15,'HC Load'!H$6,'HC Load'!$I$3,'HC Load'!$I$4)</f>
        <v>#NAME?</v>
      </c>
      <c r="I15" s="203" t="e">
        <f aca="false">HPLNK([4]Input!H15,'HC Load'!$I$1,'HC Load'!$I$2,'HC Load'!$A15,'HC Load'!I$6,'HC Load'!$I$3,'HC Load'!$I$4)</f>
        <v>#NAME?</v>
      </c>
      <c r="J15" s="203" t="e">
        <f aca="false">HPLNK([4]Input!I15,'HC Load'!$I$1,'HC Load'!$I$2,'HC Load'!$A15,'HC Load'!J$6,'HC Load'!$I$3,'HC Load'!$I$4)</f>
        <v>#NAME?</v>
      </c>
      <c r="K15" s="203" t="e">
        <f aca="false">HPLNK([4]Input!J15,'HC Load'!$I$1,'HC Load'!$I$2,'HC Load'!$A15,'HC Load'!K$6,'HC Load'!$I$3,'HC Load'!$I$4)</f>
        <v>#NAME?</v>
      </c>
      <c r="L15" s="203" t="e">
        <f aca="false">HPLNK([4]Input!K15,'HC Load'!$I$1,'HC Load'!$I$2,'HC Load'!$A15,'HC Load'!L$6,'HC Load'!$I$3,'HC Load'!$I$4)</f>
        <v>#NAME?</v>
      </c>
      <c r="M15" s="203" t="e">
        <f aca="false">HPLNK([4]Input!L15,'HC Load'!$I$1,'HC Load'!$I$2,'HC Load'!$A15,'HC Load'!M$6,'HC Load'!$I$3,'HC Load'!$I$4)</f>
        <v>#NAME?</v>
      </c>
      <c r="N15" s="203" t="e">
        <f aca="false">HPLNK([4]Input!M15,'HC Load'!$I$1,'HC Load'!$I$2,'HC Load'!$A15,'HC Load'!N$6,'HC Load'!$I$3,'HC Load'!$I$4)</f>
        <v>#NAME?</v>
      </c>
      <c r="O15" s="203" t="e">
        <f aca="false">HPLNK([4]Input!N15,'HC Load'!$I$1,'HC Load'!$I$2,'HC Load'!$A15,'HC Load'!O$6,'HC Load'!$I$3,'HC Load'!$I$4)</f>
        <v>#NAME?</v>
      </c>
      <c r="P15" s="268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  <c r="IO15" s="243"/>
      <c r="IP15" s="243"/>
      <c r="IQ15" s="243"/>
      <c r="IR15" s="243"/>
      <c r="IS15" s="243"/>
      <c r="IT15" s="243"/>
      <c r="IU15" s="243"/>
      <c r="IV15" s="243"/>
      <c r="IW15" s="243"/>
    </row>
    <row r="16" customFormat="false" ht="12.75" hidden="false" customHeight="false" outlineLevel="0" collapsed="false">
      <c r="A16" s="267" t="s">
        <v>476</v>
      </c>
      <c r="B16" s="229" t="s">
        <v>448</v>
      </c>
      <c r="D16" s="203" t="e">
        <f aca="false">HPLNK([4]Input!C16,'HC Load'!$I$1,'HC Load'!$I$2,'HC Load'!$A16,'HC Load'!D$6,'HC Load'!$I$3,'HC Load'!$I$4)</f>
        <v>#NAME?</v>
      </c>
      <c r="E16" s="203" t="e">
        <f aca="false">HPLNK([4]Input!D16,'HC Load'!$I$1,'HC Load'!$I$2,'HC Load'!$A16,'HC Load'!E$6,'HC Load'!$I$3,'HC Load'!$I$4)</f>
        <v>#NAME?</v>
      </c>
      <c r="F16" s="203" t="e">
        <f aca="false">HPLNK([4]Input!E16,'HC Load'!$I$1,'HC Load'!$I$2,'HC Load'!$A16,'HC Load'!F$6,'HC Load'!$I$3,'HC Load'!$I$4)</f>
        <v>#NAME?</v>
      </c>
      <c r="G16" s="203" t="e">
        <f aca="false">HPLNK([4]Input!F16,'HC Load'!$I$1,'HC Load'!$I$2,'HC Load'!$A16,'HC Load'!G$6,'HC Load'!$I$3,'HC Load'!$I$4)</f>
        <v>#NAME?</v>
      </c>
      <c r="H16" s="203" t="e">
        <f aca="false">HPLNK([4]Input!G16,'HC Load'!$I$1,'HC Load'!$I$2,'HC Load'!$A16,'HC Load'!H$6,'HC Load'!$I$3,'HC Load'!$I$4)</f>
        <v>#NAME?</v>
      </c>
      <c r="I16" s="203" t="e">
        <f aca="false">HPLNK([4]Input!H16,'HC Load'!$I$1,'HC Load'!$I$2,'HC Load'!$A16,'HC Load'!I$6,'HC Load'!$I$3,'HC Load'!$I$4)</f>
        <v>#NAME?</v>
      </c>
      <c r="J16" s="203" t="e">
        <f aca="false">HPLNK([4]Input!I16,'HC Load'!$I$1,'HC Load'!$I$2,'HC Load'!$A16,'HC Load'!J$6,'HC Load'!$I$3,'HC Load'!$I$4)</f>
        <v>#NAME?</v>
      </c>
      <c r="K16" s="203" t="e">
        <f aca="false">HPLNK([4]Input!J16,'HC Load'!$I$1,'HC Load'!$I$2,'HC Load'!$A16,'HC Load'!K$6,'HC Load'!$I$3,'HC Load'!$I$4)</f>
        <v>#NAME?</v>
      </c>
      <c r="L16" s="203" t="e">
        <f aca="false">HPLNK([4]Input!K16,'HC Load'!$I$1,'HC Load'!$I$2,'HC Load'!$A16,'HC Load'!L$6,'HC Load'!$I$3,'HC Load'!$I$4)</f>
        <v>#NAME?</v>
      </c>
      <c r="M16" s="203" t="e">
        <f aca="false">HPLNK([4]Input!L16,'HC Load'!$I$1,'HC Load'!$I$2,'HC Load'!$A16,'HC Load'!M$6,'HC Load'!$I$3,'HC Load'!$I$4)</f>
        <v>#NAME?</v>
      </c>
      <c r="N16" s="203" t="e">
        <f aca="false">HPLNK([4]Input!M16,'HC Load'!$I$1,'HC Load'!$I$2,'HC Load'!$A16,'HC Load'!N$6,'HC Load'!$I$3,'HC Load'!$I$4)</f>
        <v>#NAME?</v>
      </c>
      <c r="O16" s="203" t="e">
        <f aca="false">HPLNK([4]Input!N16,'HC Load'!$I$1,'HC Load'!$I$2,'HC Load'!$A16,'HC Load'!O$6,'HC Load'!$I$3,'HC Load'!$I$4)</f>
        <v>#NAME?</v>
      </c>
      <c r="P16" s="268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  <c r="IO16" s="243"/>
      <c r="IP16" s="243"/>
      <c r="IQ16" s="243"/>
      <c r="IR16" s="243"/>
      <c r="IS16" s="243"/>
      <c r="IT16" s="243"/>
      <c r="IU16" s="243"/>
      <c r="IV16" s="243"/>
      <c r="IW16" s="243"/>
    </row>
    <row r="17" customFormat="false" ht="12.75" hidden="false" customHeight="false" outlineLevel="0" collapsed="false">
      <c r="A17" s="267" t="s">
        <v>477</v>
      </c>
      <c r="B17" s="229" t="s">
        <v>449</v>
      </c>
      <c r="D17" s="203" t="e">
        <f aca="false">HPLNK([4]Input!C17,'HC Load'!$I$1,'HC Load'!$I$2,'HC Load'!$A17,'HC Load'!D$6,'HC Load'!$I$3,'HC Load'!$I$4)</f>
        <v>#NAME?</v>
      </c>
      <c r="E17" s="203" t="e">
        <f aca="false">HPLNK([4]Input!D17,'HC Load'!$I$1,'HC Load'!$I$2,'HC Load'!$A17,'HC Load'!E$6,'HC Load'!$I$3,'HC Load'!$I$4)</f>
        <v>#NAME?</v>
      </c>
      <c r="F17" s="203" t="e">
        <f aca="false">HPLNK([4]Input!E17,'HC Load'!$I$1,'HC Load'!$I$2,'HC Load'!$A17,'HC Load'!F$6,'HC Load'!$I$3,'HC Load'!$I$4)</f>
        <v>#NAME?</v>
      </c>
      <c r="G17" s="203" t="e">
        <f aca="false">HPLNK([4]Input!F17,'HC Load'!$I$1,'HC Load'!$I$2,'HC Load'!$A17,'HC Load'!G$6,'HC Load'!$I$3,'HC Load'!$I$4)</f>
        <v>#NAME?</v>
      </c>
      <c r="H17" s="203" t="e">
        <f aca="false">HPLNK([4]Input!G17,'HC Load'!$I$1,'HC Load'!$I$2,'HC Load'!$A17,'HC Load'!H$6,'HC Load'!$I$3,'HC Load'!$I$4)</f>
        <v>#NAME?</v>
      </c>
      <c r="I17" s="203" t="e">
        <f aca="false">HPLNK([4]Input!H17,'HC Load'!$I$1,'HC Load'!$I$2,'HC Load'!$A17,'HC Load'!I$6,'HC Load'!$I$3,'HC Load'!$I$4)</f>
        <v>#NAME?</v>
      </c>
      <c r="J17" s="203" t="e">
        <f aca="false">HPLNK([4]Input!I17,'HC Load'!$I$1,'HC Load'!$I$2,'HC Load'!$A17,'HC Load'!J$6,'HC Load'!$I$3,'HC Load'!$I$4)</f>
        <v>#NAME?</v>
      </c>
      <c r="K17" s="203" t="e">
        <f aca="false">HPLNK([4]Input!J17,'HC Load'!$I$1,'HC Load'!$I$2,'HC Load'!$A17,'HC Load'!K$6,'HC Load'!$I$3,'HC Load'!$I$4)</f>
        <v>#NAME?</v>
      </c>
      <c r="L17" s="203" t="e">
        <f aca="false">HPLNK([4]Input!K17,'HC Load'!$I$1,'HC Load'!$I$2,'HC Load'!$A17,'HC Load'!L$6,'HC Load'!$I$3,'HC Load'!$I$4)</f>
        <v>#NAME?</v>
      </c>
      <c r="M17" s="203" t="e">
        <f aca="false">HPLNK([4]Input!L17,'HC Load'!$I$1,'HC Load'!$I$2,'HC Load'!$A17,'HC Load'!M$6,'HC Load'!$I$3,'HC Load'!$I$4)</f>
        <v>#NAME?</v>
      </c>
      <c r="N17" s="203" t="e">
        <f aca="false">HPLNK([4]Input!M17,'HC Load'!$I$1,'HC Load'!$I$2,'HC Load'!$A17,'HC Load'!N$6,'HC Load'!$I$3,'HC Load'!$I$4)</f>
        <v>#NAME?</v>
      </c>
      <c r="O17" s="203" t="e">
        <f aca="false">HPLNK([4]Input!N17,'HC Load'!$I$1,'HC Load'!$I$2,'HC Load'!$A17,'HC Load'!O$6,'HC Load'!$I$3,'HC Load'!$I$4)</f>
        <v>#NAME?</v>
      </c>
      <c r="P17" s="268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  <c r="IO17" s="243"/>
      <c r="IP17" s="243"/>
      <c r="IQ17" s="243"/>
      <c r="IR17" s="243"/>
      <c r="IS17" s="243"/>
      <c r="IT17" s="243"/>
      <c r="IU17" s="243"/>
      <c r="IV17" s="243"/>
      <c r="IW17" s="243"/>
    </row>
    <row r="18" customFormat="false" ht="12.75" hidden="false" customHeight="false" outlineLevel="0" collapsed="false">
      <c r="A18" s="267" t="s">
        <v>478</v>
      </c>
      <c r="B18" s="229" t="s">
        <v>450</v>
      </c>
      <c r="D18" s="203" t="e">
        <f aca="false">HPLNK([4]Input!C18,'HC Load'!$I$1,'HC Load'!$I$2,'HC Load'!$A18,'HC Load'!D$6,'HC Load'!$I$3,'HC Load'!$I$4)</f>
        <v>#NAME?</v>
      </c>
      <c r="E18" s="203" t="e">
        <f aca="false">HPLNK([4]Input!D18,'HC Load'!$I$1,'HC Load'!$I$2,'HC Load'!$A18,'HC Load'!E$6,'HC Load'!$I$3,'HC Load'!$I$4)</f>
        <v>#NAME?</v>
      </c>
      <c r="F18" s="203" t="e">
        <f aca="false">HPLNK([4]Input!E18,'HC Load'!$I$1,'HC Load'!$I$2,'HC Load'!$A18,'HC Load'!F$6,'HC Load'!$I$3,'HC Load'!$I$4)</f>
        <v>#NAME?</v>
      </c>
      <c r="G18" s="203" t="e">
        <f aca="false">HPLNK([4]Input!F18,'HC Load'!$I$1,'HC Load'!$I$2,'HC Load'!$A18,'HC Load'!G$6,'HC Load'!$I$3,'HC Load'!$I$4)</f>
        <v>#NAME?</v>
      </c>
      <c r="H18" s="203" t="e">
        <f aca="false">HPLNK([4]Input!G18,'HC Load'!$I$1,'HC Load'!$I$2,'HC Load'!$A18,'HC Load'!H$6,'HC Load'!$I$3,'HC Load'!$I$4)</f>
        <v>#NAME?</v>
      </c>
      <c r="I18" s="203" t="e">
        <f aca="false">HPLNK([4]Input!H18,'HC Load'!$I$1,'HC Load'!$I$2,'HC Load'!$A18,'HC Load'!I$6,'HC Load'!$I$3,'HC Load'!$I$4)</f>
        <v>#NAME?</v>
      </c>
      <c r="J18" s="203" t="e">
        <f aca="false">HPLNK([4]Input!I18,'HC Load'!$I$1,'HC Load'!$I$2,'HC Load'!$A18,'HC Load'!J$6,'HC Load'!$I$3,'HC Load'!$I$4)</f>
        <v>#NAME?</v>
      </c>
      <c r="K18" s="203" t="e">
        <f aca="false">HPLNK([4]Input!J18,'HC Load'!$I$1,'HC Load'!$I$2,'HC Load'!$A18,'HC Load'!K$6,'HC Load'!$I$3,'HC Load'!$I$4)</f>
        <v>#NAME?</v>
      </c>
      <c r="L18" s="203" t="e">
        <f aca="false">HPLNK([4]Input!K18,'HC Load'!$I$1,'HC Load'!$I$2,'HC Load'!$A18,'HC Load'!L$6,'HC Load'!$I$3,'HC Load'!$I$4)</f>
        <v>#NAME?</v>
      </c>
      <c r="M18" s="203" t="e">
        <f aca="false">HPLNK([4]Input!L18,'HC Load'!$I$1,'HC Load'!$I$2,'HC Load'!$A18,'HC Load'!M$6,'HC Load'!$I$3,'HC Load'!$I$4)</f>
        <v>#NAME?</v>
      </c>
      <c r="N18" s="203" t="e">
        <f aca="false">HPLNK([4]Input!M18,'HC Load'!$I$1,'HC Load'!$I$2,'HC Load'!$A18,'HC Load'!N$6,'HC Load'!$I$3,'HC Load'!$I$4)</f>
        <v>#NAME?</v>
      </c>
      <c r="O18" s="203" t="e">
        <f aca="false">HPLNK([4]Input!N18,'HC Load'!$I$1,'HC Load'!$I$2,'HC Load'!$A18,'HC Load'!O$6,'HC Load'!$I$3,'HC Load'!$I$4)</f>
        <v>#NAME?</v>
      </c>
      <c r="P18" s="268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  <c r="IO18" s="243"/>
      <c r="IP18" s="243"/>
      <c r="IQ18" s="243"/>
      <c r="IR18" s="243"/>
      <c r="IS18" s="243"/>
      <c r="IT18" s="243"/>
      <c r="IU18" s="243"/>
      <c r="IV18" s="243"/>
      <c r="IW18" s="243"/>
    </row>
    <row r="19" customFormat="false" ht="12.75" hidden="false" customHeight="false" outlineLevel="0" collapsed="false">
      <c r="A19" s="267"/>
      <c r="B19" s="246" t="s">
        <v>451</v>
      </c>
      <c r="D19" s="247" t="e">
        <f aca="false">SUM(D8:D18)</f>
        <v>#NAME?</v>
      </c>
      <c r="E19" s="247" t="e">
        <f aca="false">SUM(E8:E18)</f>
        <v>#NAME?</v>
      </c>
      <c r="F19" s="247" t="e">
        <f aca="false">SUM(F8:F18)</f>
        <v>#NAME?</v>
      </c>
      <c r="G19" s="247" t="e">
        <f aca="false">SUM(G8:G18)</f>
        <v>#NAME?</v>
      </c>
      <c r="H19" s="247" t="e">
        <f aca="false">SUM(H8:H18)</f>
        <v>#NAME?</v>
      </c>
      <c r="I19" s="247" t="e">
        <f aca="false">SUM(I8:I18)</f>
        <v>#NAME?</v>
      </c>
      <c r="J19" s="247" t="e">
        <f aca="false">SUM(J8:J18)</f>
        <v>#NAME?</v>
      </c>
      <c r="K19" s="247" t="e">
        <f aca="false">SUM(K8:K18)</f>
        <v>#NAME?</v>
      </c>
      <c r="L19" s="247" t="e">
        <f aca="false">SUM(L8:L18)</f>
        <v>#NAME?</v>
      </c>
      <c r="M19" s="247" t="e">
        <f aca="false">SUM(M8:M18)</f>
        <v>#NAME?</v>
      </c>
      <c r="N19" s="247" t="e">
        <f aca="false">SUM(N8:N18)</f>
        <v>#NAME?</v>
      </c>
      <c r="O19" s="247" t="e">
        <f aca="false">SUM(O8:O18)</f>
        <v>#NAME?</v>
      </c>
      <c r="P19" s="268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  <c r="GO19" s="243"/>
      <c r="GP19" s="243"/>
      <c r="GQ19" s="243"/>
      <c r="GR19" s="243"/>
      <c r="GS19" s="243"/>
      <c r="GT19" s="243"/>
      <c r="GU19" s="243"/>
      <c r="GV19" s="243"/>
      <c r="GW19" s="243"/>
      <c r="GX19" s="243"/>
      <c r="GY19" s="243"/>
      <c r="GZ19" s="243"/>
      <c r="HA19" s="243"/>
      <c r="HB19" s="243"/>
      <c r="HC19" s="243"/>
      <c r="HD19" s="243"/>
      <c r="HE19" s="243"/>
      <c r="HF19" s="243"/>
      <c r="HG19" s="243"/>
      <c r="HH19" s="243"/>
      <c r="HI19" s="243"/>
      <c r="HJ19" s="243"/>
      <c r="HK19" s="243"/>
      <c r="HL19" s="243"/>
      <c r="HM19" s="243"/>
      <c r="HN19" s="243"/>
      <c r="HO19" s="243"/>
      <c r="HP19" s="243"/>
      <c r="HQ19" s="243"/>
      <c r="HR19" s="243"/>
      <c r="HS19" s="243"/>
      <c r="HT19" s="243"/>
      <c r="HU19" s="243"/>
      <c r="HV19" s="243"/>
      <c r="HW19" s="243"/>
      <c r="HX19" s="243"/>
      <c r="HY19" s="243"/>
      <c r="HZ19" s="243"/>
      <c r="IA19" s="243"/>
      <c r="IB19" s="243"/>
      <c r="IC19" s="243"/>
      <c r="ID19" s="243"/>
      <c r="IE19" s="243"/>
      <c r="IF19" s="243"/>
      <c r="IG19" s="243"/>
      <c r="IH19" s="243"/>
      <c r="II19" s="243"/>
      <c r="IJ19" s="243"/>
      <c r="IK19" s="243"/>
      <c r="IL19" s="243"/>
      <c r="IM19" s="243"/>
      <c r="IN19" s="243"/>
      <c r="IO19" s="243"/>
      <c r="IP19" s="243"/>
      <c r="IQ19" s="243"/>
      <c r="IR19" s="243"/>
      <c r="IS19" s="243"/>
      <c r="IT19" s="243"/>
      <c r="IU19" s="243"/>
      <c r="IV19" s="243"/>
      <c r="IW19" s="243"/>
    </row>
    <row r="20" customFormat="false" ht="12.75" hidden="false" customHeight="false" outlineLevel="0" collapsed="false">
      <c r="A20" s="267" t="s">
        <v>479</v>
      </c>
      <c r="B20" s="248" t="s">
        <v>452</v>
      </c>
      <c r="D20" s="203" t="e">
        <f aca="false">HPLNK([4]Input!C20,'HC Load'!$I$1,'HC Load'!$I$2,'HC Load'!$A20,'HC Load'!D$6,'HC Load'!$I$3,'HC Load'!$I$4)</f>
        <v>#NAME?</v>
      </c>
      <c r="E20" s="203" t="e">
        <f aca="false">HPLNK([4]Input!D20,'HC Load'!$I$1,'HC Load'!$I$2,'HC Load'!$A20,'HC Load'!E$6,'HC Load'!$I$3,'HC Load'!$I$4)</f>
        <v>#NAME?</v>
      </c>
      <c r="F20" s="203" t="e">
        <f aca="false">HPLNK([4]Input!E20,'HC Load'!$I$1,'HC Load'!$I$2,'HC Load'!$A20,'HC Load'!F$6,'HC Load'!$I$3,'HC Load'!$I$4)</f>
        <v>#NAME?</v>
      </c>
      <c r="G20" s="203" t="e">
        <f aca="false">HPLNK([4]Input!F20,'HC Load'!$I$1,'HC Load'!$I$2,'HC Load'!$A20,'HC Load'!G$6,'HC Load'!$I$3,'HC Load'!$I$4)</f>
        <v>#NAME?</v>
      </c>
      <c r="H20" s="203" t="e">
        <f aca="false">HPLNK([4]Input!G20,'HC Load'!$I$1,'HC Load'!$I$2,'HC Load'!$A20,'HC Load'!H$6,'HC Load'!$I$3,'HC Load'!$I$4)</f>
        <v>#NAME?</v>
      </c>
      <c r="I20" s="203" t="e">
        <f aca="false">HPLNK([4]Input!H20,'HC Load'!$I$1,'HC Load'!$I$2,'HC Load'!$A20,'HC Load'!I$6,'HC Load'!$I$3,'HC Load'!$I$4)</f>
        <v>#NAME?</v>
      </c>
      <c r="J20" s="203" t="e">
        <f aca="false">HPLNK([4]Input!I20,'HC Load'!$I$1,'HC Load'!$I$2,'HC Load'!$A20,'HC Load'!J$6,'HC Load'!$I$3,'HC Load'!$I$4)</f>
        <v>#NAME?</v>
      </c>
      <c r="K20" s="203" t="e">
        <f aca="false">HPLNK([4]Input!J20,'HC Load'!$I$1,'HC Load'!$I$2,'HC Load'!$A20,'HC Load'!K$6,'HC Load'!$I$3,'HC Load'!$I$4)</f>
        <v>#NAME?</v>
      </c>
      <c r="L20" s="203" t="e">
        <f aca="false">HPLNK([4]Input!K20,'HC Load'!$I$1,'HC Load'!$I$2,'HC Load'!$A20,'HC Load'!L$6,'HC Load'!$I$3,'HC Load'!$I$4)</f>
        <v>#NAME?</v>
      </c>
      <c r="M20" s="203" t="e">
        <f aca="false">HPLNK([4]Input!L20,'HC Load'!$I$1,'HC Load'!$I$2,'HC Load'!$A20,'HC Load'!M$6,'HC Load'!$I$3,'HC Load'!$I$4)</f>
        <v>#NAME?</v>
      </c>
      <c r="N20" s="203" t="e">
        <f aca="false">HPLNK([4]Input!M20,'HC Load'!$I$1,'HC Load'!$I$2,'HC Load'!$A20,'HC Load'!N$6,'HC Load'!$I$3,'HC Load'!$I$4)</f>
        <v>#NAME?</v>
      </c>
      <c r="O20" s="203" t="e">
        <f aca="false">HPLNK([4]Input!N20,'HC Load'!$I$1,'HC Load'!$I$2,'HC Load'!$A20,'HC Load'!O$6,'HC Load'!$I$3,'HC Load'!$I$4)</f>
        <v>#NAME?</v>
      </c>
      <c r="P20" s="268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  <c r="GO20" s="243"/>
      <c r="GP20" s="243"/>
      <c r="GQ20" s="243"/>
      <c r="GR20" s="243"/>
      <c r="GS20" s="243"/>
      <c r="GT20" s="243"/>
      <c r="GU20" s="243"/>
      <c r="GV20" s="243"/>
      <c r="GW20" s="243"/>
      <c r="GX20" s="243"/>
      <c r="GY20" s="243"/>
      <c r="GZ20" s="243"/>
      <c r="HA20" s="243"/>
      <c r="HB20" s="243"/>
      <c r="HC20" s="243"/>
      <c r="HD20" s="243"/>
      <c r="HE20" s="243"/>
      <c r="HF20" s="243"/>
      <c r="HG20" s="243"/>
      <c r="HH20" s="243"/>
      <c r="HI20" s="243"/>
      <c r="HJ20" s="243"/>
      <c r="HK20" s="243"/>
      <c r="HL20" s="243"/>
      <c r="HM20" s="243"/>
      <c r="HN20" s="243"/>
      <c r="HO20" s="243"/>
      <c r="HP20" s="243"/>
      <c r="HQ20" s="243"/>
      <c r="HR20" s="243"/>
      <c r="HS20" s="243"/>
      <c r="HT20" s="243"/>
      <c r="HU20" s="243"/>
      <c r="HV20" s="243"/>
      <c r="HW20" s="243"/>
      <c r="HX20" s="243"/>
      <c r="HY20" s="243"/>
      <c r="HZ20" s="243"/>
      <c r="IA20" s="243"/>
      <c r="IB20" s="243"/>
      <c r="IC20" s="243"/>
      <c r="ID20" s="243"/>
      <c r="IE20" s="243"/>
      <c r="IF20" s="243"/>
      <c r="IG20" s="243"/>
      <c r="IH20" s="243"/>
      <c r="II20" s="243"/>
      <c r="IJ20" s="243"/>
      <c r="IK20" s="243"/>
      <c r="IL20" s="243"/>
      <c r="IM20" s="243"/>
      <c r="IN20" s="243"/>
      <c r="IO20" s="243"/>
      <c r="IP20" s="243"/>
      <c r="IQ20" s="243"/>
      <c r="IR20" s="243"/>
      <c r="IS20" s="243"/>
      <c r="IT20" s="243"/>
      <c r="IU20" s="243"/>
      <c r="IV20" s="243"/>
      <c r="IW20" s="243"/>
    </row>
    <row r="21" customFormat="false" ht="13.5" hidden="false" customHeight="false" outlineLevel="0" collapsed="false">
      <c r="A21" s="243"/>
      <c r="B21" s="249" t="s">
        <v>453</v>
      </c>
      <c r="D21" s="250" t="e">
        <f aca="false">D19+D20</f>
        <v>#NAME?</v>
      </c>
      <c r="E21" s="250" t="e">
        <f aca="false">E19+E20</f>
        <v>#NAME?</v>
      </c>
      <c r="F21" s="250" t="e">
        <f aca="false">F19+F20</f>
        <v>#NAME?</v>
      </c>
      <c r="G21" s="250" t="e">
        <f aca="false">G19+G20</f>
        <v>#NAME?</v>
      </c>
      <c r="H21" s="250" t="e">
        <f aca="false">H19+H20</f>
        <v>#NAME?</v>
      </c>
      <c r="I21" s="250" t="e">
        <f aca="false">I19+I20</f>
        <v>#NAME?</v>
      </c>
      <c r="J21" s="250" t="e">
        <f aca="false">J19+J20</f>
        <v>#NAME?</v>
      </c>
      <c r="K21" s="250" t="e">
        <f aca="false">K19+K20</f>
        <v>#NAME?</v>
      </c>
      <c r="L21" s="250" t="e">
        <f aca="false">L19+L20</f>
        <v>#NAME?</v>
      </c>
      <c r="M21" s="250" t="e">
        <f aca="false">M19+M20</f>
        <v>#NAME?</v>
      </c>
      <c r="N21" s="250" t="e">
        <f aca="false">N19+N20</f>
        <v>#NAME?</v>
      </c>
      <c r="O21" s="250" t="e">
        <f aca="false">O19+O20</f>
        <v>#NAME?</v>
      </c>
      <c r="P21" s="268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  <c r="GO21" s="243"/>
      <c r="GP21" s="243"/>
      <c r="GQ21" s="243"/>
      <c r="GR21" s="243"/>
      <c r="GS21" s="243"/>
      <c r="GT21" s="243"/>
      <c r="GU21" s="243"/>
      <c r="GV21" s="243"/>
      <c r="GW21" s="243"/>
      <c r="GX21" s="243"/>
      <c r="GY21" s="243"/>
      <c r="GZ21" s="243"/>
      <c r="HA21" s="243"/>
      <c r="HB21" s="243"/>
      <c r="HC21" s="243"/>
      <c r="HD21" s="243"/>
      <c r="HE21" s="243"/>
      <c r="HF21" s="243"/>
      <c r="HG21" s="243"/>
      <c r="HH21" s="243"/>
      <c r="HI21" s="243"/>
      <c r="HJ21" s="243"/>
      <c r="HK21" s="243"/>
      <c r="HL21" s="243"/>
      <c r="HM21" s="243"/>
      <c r="HN21" s="243"/>
      <c r="HO21" s="243"/>
      <c r="HP21" s="243"/>
      <c r="HQ21" s="243"/>
      <c r="HR21" s="243"/>
      <c r="HS21" s="243"/>
      <c r="HT21" s="243"/>
      <c r="HU21" s="243"/>
      <c r="HV21" s="243"/>
      <c r="HW21" s="243"/>
      <c r="HX21" s="243"/>
      <c r="HY21" s="243"/>
      <c r="HZ21" s="243"/>
      <c r="IA21" s="243"/>
      <c r="IB21" s="243"/>
      <c r="IC21" s="243"/>
      <c r="ID21" s="243"/>
      <c r="IE21" s="243"/>
      <c r="IF21" s="243"/>
      <c r="IG21" s="243"/>
      <c r="IH21" s="243"/>
      <c r="II21" s="243"/>
      <c r="IJ21" s="243"/>
      <c r="IK21" s="243"/>
      <c r="IL21" s="243"/>
      <c r="IM21" s="243"/>
      <c r="IN21" s="243"/>
      <c r="IO21" s="243"/>
      <c r="IP21" s="243"/>
      <c r="IQ21" s="243"/>
      <c r="IR21" s="243"/>
      <c r="IS21" s="243"/>
      <c r="IT21" s="243"/>
      <c r="IU21" s="243"/>
      <c r="IV21" s="243"/>
      <c r="IW21" s="243"/>
    </row>
    <row r="22" customFormat="false" ht="13.5" hidden="false" customHeight="false" outlineLevel="0" collapsed="false">
      <c r="A22" s="243"/>
      <c r="B22" s="249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  <c r="EA22" s="243"/>
      <c r="EB22" s="243"/>
      <c r="EC22" s="243"/>
      <c r="ED22" s="243"/>
      <c r="EE22" s="243"/>
      <c r="EF22" s="243"/>
      <c r="EG22" s="243"/>
      <c r="EH22" s="243"/>
      <c r="EI22" s="243"/>
      <c r="EJ22" s="243"/>
      <c r="EK22" s="243"/>
      <c r="EL22" s="243"/>
      <c r="EM22" s="243"/>
      <c r="EN22" s="243"/>
      <c r="EO22" s="243"/>
      <c r="EP22" s="243"/>
      <c r="EQ22" s="243"/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3"/>
      <c r="FF22" s="243"/>
      <c r="FG22" s="243"/>
      <c r="FH22" s="243"/>
      <c r="FI22" s="243"/>
      <c r="FJ22" s="243"/>
      <c r="FK22" s="243"/>
      <c r="FL22" s="243"/>
      <c r="FM22" s="243"/>
      <c r="FN22" s="243"/>
      <c r="FO22" s="243"/>
      <c r="FP22" s="243"/>
      <c r="FQ22" s="243"/>
      <c r="FR22" s="243"/>
      <c r="FS22" s="243"/>
      <c r="FT22" s="243"/>
      <c r="FU22" s="243"/>
      <c r="FV22" s="243"/>
      <c r="FW22" s="243"/>
      <c r="FX22" s="243"/>
      <c r="FY22" s="243"/>
      <c r="FZ22" s="243"/>
      <c r="GA22" s="243"/>
      <c r="GB22" s="243"/>
      <c r="GC22" s="243"/>
      <c r="GD22" s="243"/>
      <c r="GE22" s="243"/>
      <c r="GF22" s="243"/>
      <c r="GG22" s="243"/>
      <c r="GH22" s="243"/>
      <c r="GI22" s="243"/>
      <c r="GJ22" s="243"/>
      <c r="GK22" s="243"/>
      <c r="GL22" s="243"/>
      <c r="GM22" s="243"/>
      <c r="GN22" s="243"/>
      <c r="GO22" s="243"/>
      <c r="GP22" s="243"/>
      <c r="GQ22" s="243"/>
      <c r="GR22" s="243"/>
      <c r="GS22" s="243"/>
      <c r="GT22" s="243"/>
      <c r="GU22" s="243"/>
      <c r="GV22" s="243"/>
      <c r="GW22" s="243"/>
      <c r="GX22" s="243"/>
      <c r="GY22" s="243"/>
      <c r="GZ22" s="243"/>
      <c r="HA22" s="243"/>
      <c r="HB22" s="243"/>
      <c r="HC22" s="243"/>
      <c r="HD22" s="243"/>
      <c r="HE22" s="243"/>
      <c r="HF22" s="243"/>
      <c r="HG22" s="243"/>
      <c r="HH22" s="243"/>
      <c r="HI22" s="243"/>
      <c r="HJ22" s="243"/>
      <c r="HK22" s="243"/>
      <c r="HL22" s="243"/>
      <c r="HM22" s="243"/>
      <c r="HN22" s="243"/>
      <c r="HO22" s="243"/>
      <c r="HP22" s="243"/>
      <c r="HQ22" s="243"/>
      <c r="HR22" s="243"/>
      <c r="HS22" s="243"/>
      <c r="HT22" s="243"/>
      <c r="HU22" s="243"/>
      <c r="HV22" s="243"/>
      <c r="HW22" s="243"/>
      <c r="HX22" s="243"/>
      <c r="HY22" s="243"/>
      <c r="HZ22" s="243"/>
      <c r="IA22" s="243"/>
      <c r="IB22" s="243"/>
      <c r="IC22" s="243"/>
      <c r="ID22" s="243"/>
      <c r="IE22" s="243"/>
      <c r="IF22" s="243"/>
      <c r="IG22" s="243"/>
      <c r="IH22" s="243"/>
      <c r="II22" s="243"/>
      <c r="IJ22" s="243"/>
      <c r="IK22" s="243"/>
      <c r="IL22" s="243"/>
      <c r="IM22" s="243"/>
      <c r="IN22" s="243"/>
      <c r="IO22" s="243"/>
      <c r="IP22" s="243"/>
      <c r="IQ22" s="243"/>
      <c r="IR22" s="243"/>
      <c r="IS22" s="243"/>
      <c r="IT22" s="243"/>
      <c r="IU22" s="243"/>
      <c r="IV22" s="243"/>
      <c r="IW22" s="243"/>
    </row>
    <row r="24" customFormat="false" ht="12.75" hidden="false" customHeight="false" outlineLevel="0" collapsed="false">
      <c r="A24" s="269" t="str">
        <f aca="true">CELL("FILENAME")</f>
        <v>'file:///mnt/12tb/@roms/datasets/enron/EDRM Enron Email Data Set v2 XML/filtered-attachments/xls/2002_Plan_Worksheet_CC107321-882895e18c032adb466654b4a691c4b8303bff3f4cc8580b7be6dc1d65ce3c62.xls'#$HC Load</v>
      </c>
    </row>
  </sheetData>
  <sheetProtection sheet="true" password="cb31" objects="true" scenarios="true"/>
  <printOptions headings="false" gridLines="false" gridLinesSet="true" horizontalCentered="true" verticalCentered="false"/>
  <pageMargins left="0.1" right="0.1" top="0.870138888888889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customFormat="false" ht="15.75" hidden="false" customHeight="false" outlineLevel="0" collapsed="false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Format="false" ht="15.75" hidden="false" customHeight="false" outlineLevel="0" collapsed="false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12.75" hidden="false" customHeight="false" outlineLevel="0" collapsed="false">
      <c r="A4" s="7"/>
      <c r="B4" s="45" t="s">
        <v>29</v>
      </c>
      <c r="C4" s="45" t="s">
        <v>30</v>
      </c>
      <c r="D4" s="45" t="s">
        <v>31</v>
      </c>
      <c r="E4" s="46" t="s">
        <v>32</v>
      </c>
      <c r="F4" s="45" t="s">
        <v>33</v>
      </c>
      <c r="G4" s="45" t="s">
        <v>34</v>
      </c>
      <c r="H4" s="45" t="s">
        <v>35</v>
      </c>
      <c r="I4" s="46" t="s">
        <v>36</v>
      </c>
      <c r="J4" s="45" t="s">
        <v>37</v>
      </c>
      <c r="K4" s="45" t="s">
        <v>38</v>
      </c>
      <c r="L4" s="45" t="s">
        <v>39</v>
      </c>
      <c r="M4" s="46" t="s">
        <v>40</v>
      </c>
      <c r="N4" s="45" t="s">
        <v>41</v>
      </c>
      <c r="O4" s="45" t="s">
        <v>42</v>
      </c>
      <c r="P4" s="45" t="s">
        <v>43</v>
      </c>
      <c r="Q4" s="46" t="s">
        <v>44</v>
      </c>
      <c r="R4" s="5" t="s">
        <v>45</v>
      </c>
    </row>
    <row r="5" customFormat="false" ht="13.5" hidden="false" customHeight="false" outlineLevel="0" collapsed="false">
      <c r="A5" s="7"/>
      <c r="B5" s="47" t="s">
        <v>46</v>
      </c>
      <c r="C5" s="47" t="s">
        <v>46</v>
      </c>
      <c r="D5" s="47" t="s">
        <v>46</v>
      </c>
      <c r="E5" s="48" t="s">
        <v>47</v>
      </c>
      <c r="F5" s="47" t="s">
        <v>46</v>
      </c>
      <c r="G5" s="47" t="s">
        <v>46</v>
      </c>
      <c r="H5" s="47" t="s">
        <v>46</v>
      </c>
      <c r="I5" s="48" t="s">
        <v>47</v>
      </c>
      <c r="J5" s="49" t="s">
        <v>46</v>
      </c>
      <c r="K5" s="50" t="s">
        <v>48</v>
      </c>
      <c r="L5" s="50" t="s">
        <v>49</v>
      </c>
      <c r="M5" s="48" t="s">
        <v>47</v>
      </c>
      <c r="N5" s="50" t="s">
        <v>49</v>
      </c>
      <c r="O5" s="50" t="s">
        <v>49</v>
      </c>
      <c r="P5" s="50" t="s">
        <v>49</v>
      </c>
      <c r="Q5" s="48" t="s">
        <v>47</v>
      </c>
      <c r="R5" s="47" t="s">
        <v>50</v>
      </c>
    </row>
    <row r="6" customFormat="false" ht="12.75" hidden="false" customHeight="false" outlineLevel="0" collapsed="false">
      <c r="A6" s="7"/>
      <c r="B6" s="5"/>
      <c r="C6" s="5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customFormat="false" ht="12.75" hidden="false" customHeight="false" outlineLevel="0" collapsed="false">
      <c r="A7" s="52" t="s">
        <v>51</v>
      </c>
      <c r="B7" s="12"/>
      <c r="C7" s="1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customFormat="false" ht="12.75" hidden="false" customHeight="false" outlineLevel="0" collapsed="false">
      <c r="A8" s="54" t="s">
        <v>52</v>
      </c>
      <c r="B8" s="17"/>
      <c r="C8" s="17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customFormat="false" ht="12.75" hidden="false" customHeight="false" outlineLevel="0" collapsed="false">
      <c r="A9" s="56" t="s">
        <v>53</v>
      </c>
      <c r="B9" s="57" t="n">
        <v>0</v>
      </c>
      <c r="C9" s="57" t="n">
        <v>0</v>
      </c>
      <c r="D9" s="57" t="n">
        <v>0</v>
      </c>
      <c r="E9" s="58" t="n">
        <f aca="false">AVERAGE(B9:D9)</f>
        <v>0</v>
      </c>
      <c r="F9" s="59" t="n">
        <v>0</v>
      </c>
      <c r="G9" s="59" t="n">
        <v>0</v>
      </c>
      <c r="H9" s="59" t="n">
        <v>0</v>
      </c>
      <c r="I9" s="58" t="n">
        <f aca="false">(F9+G9+H9)/3</f>
        <v>0</v>
      </c>
      <c r="J9" s="59" t="n">
        <v>0</v>
      </c>
      <c r="K9" s="60" t="n">
        <v>0</v>
      </c>
      <c r="L9" s="60" t="n">
        <v>0</v>
      </c>
      <c r="M9" s="58" t="n">
        <f aca="false">AVERAGE(J9:L9)</f>
        <v>0</v>
      </c>
      <c r="N9" s="60" t="n">
        <v>0</v>
      </c>
      <c r="O9" s="60" t="n">
        <v>0</v>
      </c>
      <c r="P9" s="60" t="n">
        <v>0</v>
      </c>
      <c r="Q9" s="58" t="n">
        <f aca="false">AVERAGE(N9:P9)</f>
        <v>0</v>
      </c>
      <c r="R9" s="61" t="n">
        <f aca="false">(E9+I9+M9+Q9)/4</f>
        <v>0</v>
      </c>
    </row>
    <row r="10" customFormat="false" ht="12.75" hidden="false" customHeight="false" outlineLevel="0" collapsed="false">
      <c r="A10" s="56" t="s">
        <v>54</v>
      </c>
      <c r="B10" s="57" t="n">
        <v>0</v>
      </c>
      <c r="C10" s="57" t="n">
        <v>0</v>
      </c>
      <c r="D10" s="57" t="n">
        <v>0</v>
      </c>
      <c r="E10" s="58" t="n">
        <f aca="false">AVERAGE(B10:D10)</f>
        <v>0</v>
      </c>
      <c r="F10" s="57" t="n">
        <v>0</v>
      </c>
      <c r="G10" s="57" t="n">
        <v>0</v>
      </c>
      <c r="H10" s="57" t="n">
        <v>0</v>
      </c>
      <c r="I10" s="58" t="n">
        <f aca="false">(F10+G10+H10)/3</f>
        <v>0</v>
      </c>
      <c r="J10" s="57" t="n">
        <v>0</v>
      </c>
      <c r="K10" s="57" t="n">
        <v>0</v>
      </c>
      <c r="L10" s="57" t="n">
        <v>0</v>
      </c>
      <c r="M10" s="58" t="n">
        <f aca="false">AVERAGE(J10:L10)</f>
        <v>0</v>
      </c>
      <c r="N10" s="57" t="n">
        <v>0</v>
      </c>
      <c r="O10" s="57" t="n">
        <v>0</v>
      </c>
      <c r="P10" s="57" t="n">
        <v>0</v>
      </c>
      <c r="Q10" s="58" t="n">
        <f aca="false">AVERAGE(N10:P10)</f>
        <v>0</v>
      </c>
      <c r="R10" s="61" t="n">
        <f aca="false">(E10+I10+M10+Q10)/4</f>
        <v>0</v>
      </c>
    </row>
    <row r="11" customFormat="false" ht="12.75" hidden="false" customHeight="false" outlineLevel="0" collapsed="false">
      <c r="A11" s="56" t="s">
        <v>55</v>
      </c>
      <c r="B11" s="57" t="n">
        <v>0</v>
      </c>
      <c r="C11" s="57" t="n">
        <v>0</v>
      </c>
      <c r="D11" s="57" t="n">
        <v>0</v>
      </c>
      <c r="E11" s="58" t="n">
        <f aca="false">AVERAGE(B11:D11)</f>
        <v>0</v>
      </c>
      <c r="F11" s="57" t="n">
        <v>0</v>
      </c>
      <c r="G11" s="57" t="n">
        <v>0</v>
      </c>
      <c r="H11" s="57" t="n">
        <v>0</v>
      </c>
      <c r="I11" s="58" t="n">
        <f aca="false">(F11+G11+H11)/3</f>
        <v>0</v>
      </c>
      <c r="J11" s="57" t="n">
        <v>0</v>
      </c>
      <c r="K11" s="57" t="n">
        <v>0</v>
      </c>
      <c r="L11" s="57" t="n">
        <v>0</v>
      </c>
      <c r="M11" s="58" t="n">
        <f aca="false">AVERAGE(J11:L11)</f>
        <v>0</v>
      </c>
      <c r="N11" s="57" t="n">
        <v>0</v>
      </c>
      <c r="O11" s="57" t="n">
        <v>0</v>
      </c>
      <c r="P11" s="57" t="n">
        <v>0</v>
      </c>
      <c r="Q11" s="58" t="n">
        <f aca="false">AVERAGE(N11:P11)</f>
        <v>0</v>
      </c>
      <c r="R11" s="61" t="n">
        <f aca="false">(E11+I11+M11+Q11)/4</f>
        <v>0</v>
      </c>
    </row>
    <row r="12" customFormat="false" ht="12.75" hidden="false" customHeight="false" outlineLevel="0" collapsed="false">
      <c r="A12" s="62" t="s">
        <v>56</v>
      </c>
      <c r="B12" s="63" t="n">
        <f aca="false">SUM(B9:B11)</f>
        <v>0</v>
      </c>
      <c r="C12" s="63" t="n">
        <f aca="false">SUM(C9:C11)</f>
        <v>0</v>
      </c>
      <c r="D12" s="63" t="n">
        <f aca="false">SUM(D9:D11)</f>
        <v>0</v>
      </c>
      <c r="E12" s="64" t="n">
        <f aca="false">AVERAGE(B12:D12)</f>
        <v>0</v>
      </c>
      <c r="F12" s="63" t="n">
        <f aca="false">SUM(F9:F11)</f>
        <v>0</v>
      </c>
      <c r="G12" s="63" t="n">
        <f aca="false">SUM(G9:G11)</f>
        <v>0</v>
      </c>
      <c r="H12" s="63" t="n">
        <f aca="false">SUM(H9:H11)</f>
        <v>0</v>
      </c>
      <c r="I12" s="64" t="n">
        <f aca="false">AVERAGE(F12:H12)</f>
        <v>0</v>
      </c>
      <c r="J12" s="63" t="n">
        <f aca="false">SUM(J9:J11)</f>
        <v>0</v>
      </c>
      <c r="K12" s="63" t="n">
        <f aca="false">SUM(K9:K11)</f>
        <v>0</v>
      </c>
      <c r="L12" s="63" t="n">
        <f aca="false">SUM(L9:L11)</f>
        <v>0</v>
      </c>
      <c r="M12" s="64" t="n">
        <f aca="false">AVERAGE(J12:L12)</f>
        <v>0</v>
      </c>
      <c r="N12" s="63" t="n">
        <f aca="false">SUM(N9:N11)</f>
        <v>0</v>
      </c>
      <c r="O12" s="63" t="n">
        <f aca="false">SUM(O9:O11)</f>
        <v>0</v>
      </c>
      <c r="P12" s="63" t="n">
        <f aca="false">SUM(P9:P11)</f>
        <v>0</v>
      </c>
      <c r="Q12" s="64" t="n">
        <f aca="false">AVERAGE(N12:P12)</f>
        <v>0</v>
      </c>
      <c r="R12" s="65" t="n">
        <f aca="false">(E12+I12+M12+Q12)/4</f>
        <v>0</v>
      </c>
    </row>
    <row r="13" customFormat="false" ht="12.75" hidden="false" customHeight="false" outlineLevel="0" collapsed="false">
      <c r="A13" s="62" t="s">
        <v>57</v>
      </c>
      <c r="B13" s="57"/>
      <c r="C13" s="57"/>
      <c r="D13" s="57"/>
      <c r="E13" s="58"/>
      <c r="F13" s="59"/>
      <c r="G13" s="59"/>
      <c r="H13" s="66"/>
      <c r="I13" s="58"/>
      <c r="J13" s="67" t="n">
        <f aca="false">SUM(B12+C12+D12+F12+G12+H12+J12)/7</f>
        <v>0</v>
      </c>
      <c r="K13" s="60"/>
      <c r="L13" s="60"/>
      <c r="M13" s="58"/>
      <c r="N13" s="60"/>
      <c r="O13" s="60"/>
      <c r="P13" s="60"/>
      <c r="Q13" s="58"/>
      <c r="R13" s="61"/>
    </row>
    <row r="14" customFormat="false" ht="12.75" hidden="false" customHeight="false" outlineLevel="0" collapsed="false">
      <c r="A14" s="56" t="s">
        <v>58</v>
      </c>
      <c r="B14" s="57" t="n">
        <v>0</v>
      </c>
      <c r="C14" s="57" t="n">
        <v>0</v>
      </c>
      <c r="D14" s="57" t="n">
        <v>0</v>
      </c>
      <c r="E14" s="58" t="n">
        <f aca="false">AVERAGE(B14:D14)</f>
        <v>0</v>
      </c>
      <c r="F14" s="57" t="n">
        <v>0</v>
      </c>
      <c r="G14" s="57" t="n">
        <v>0</v>
      </c>
      <c r="H14" s="57" t="n">
        <v>0</v>
      </c>
      <c r="I14" s="58" t="n">
        <f aca="false">(F14+G14+H14)/3</f>
        <v>0</v>
      </c>
      <c r="J14" s="57" t="n">
        <v>0</v>
      </c>
      <c r="K14" s="57" t="n">
        <v>0</v>
      </c>
      <c r="L14" s="57" t="n">
        <v>0</v>
      </c>
      <c r="M14" s="58" t="n">
        <f aca="false">AVERAGE(J14:L14)</f>
        <v>0</v>
      </c>
      <c r="N14" s="57" t="n">
        <v>0</v>
      </c>
      <c r="O14" s="57" t="n">
        <v>0</v>
      </c>
      <c r="P14" s="57" t="n">
        <v>0</v>
      </c>
      <c r="Q14" s="58" t="n">
        <f aca="false">AVERAGE(N14:P14)</f>
        <v>0</v>
      </c>
      <c r="R14" s="61" t="n">
        <f aca="false">(E14+I14+M14+Q14)/4</f>
        <v>0</v>
      </c>
    </row>
    <row r="15" customFormat="false" ht="12.75" hidden="false" customHeight="false" outlineLevel="0" collapsed="false">
      <c r="A15" s="56" t="s">
        <v>59</v>
      </c>
      <c r="B15" s="57" t="n">
        <v>0</v>
      </c>
      <c r="C15" s="57" t="n">
        <v>0</v>
      </c>
      <c r="D15" s="57" t="n">
        <v>0</v>
      </c>
      <c r="E15" s="58" t="n">
        <f aca="false">AVERAGE(B15:D15)</f>
        <v>0</v>
      </c>
      <c r="F15" s="57" t="n">
        <v>0</v>
      </c>
      <c r="G15" s="57" t="n">
        <v>0</v>
      </c>
      <c r="H15" s="57" t="n">
        <v>0</v>
      </c>
      <c r="I15" s="58" t="n">
        <f aca="false">(F15+G15+H15)/3</f>
        <v>0</v>
      </c>
      <c r="J15" s="57" t="n">
        <v>0</v>
      </c>
      <c r="K15" s="57" t="n">
        <v>0</v>
      </c>
      <c r="L15" s="57" t="n">
        <v>0</v>
      </c>
      <c r="M15" s="58" t="n">
        <f aca="false">AVERAGE(J15:L15)</f>
        <v>0</v>
      </c>
      <c r="N15" s="57" t="n">
        <v>0</v>
      </c>
      <c r="O15" s="57" t="n">
        <v>0</v>
      </c>
      <c r="P15" s="57" t="n">
        <v>0</v>
      </c>
      <c r="Q15" s="58" t="n">
        <f aca="false">AVERAGE(N15:P15)</f>
        <v>0</v>
      </c>
      <c r="R15" s="61" t="n">
        <f aca="false">(E15+I15+M15+Q15)/4</f>
        <v>0</v>
      </c>
    </row>
    <row r="16" customFormat="false" ht="12.75" hidden="false" customHeight="false" outlineLevel="0" collapsed="false">
      <c r="A16" s="68" t="s">
        <v>60</v>
      </c>
      <c r="B16" s="57" t="n">
        <v>0</v>
      </c>
      <c r="C16" s="57" t="n">
        <v>0</v>
      </c>
      <c r="D16" s="57" t="n">
        <v>0</v>
      </c>
      <c r="E16" s="58" t="n">
        <f aca="false">AVERAGE(B16:D16)</f>
        <v>0</v>
      </c>
      <c r="F16" s="57" t="n">
        <v>0</v>
      </c>
      <c r="G16" s="57" t="n">
        <v>0</v>
      </c>
      <c r="H16" s="57" t="n">
        <v>0</v>
      </c>
      <c r="I16" s="58" t="n">
        <f aca="false">(F16+G16+H16)/3</f>
        <v>0</v>
      </c>
      <c r="J16" s="57" t="n">
        <v>0</v>
      </c>
      <c r="K16" s="57" t="n">
        <v>0</v>
      </c>
      <c r="L16" s="57" t="n">
        <v>0</v>
      </c>
      <c r="M16" s="58" t="n">
        <f aca="false">AVERAGE(J16:L16)</f>
        <v>0</v>
      </c>
      <c r="N16" s="57" t="n">
        <v>0</v>
      </c>
      <c r="O16" s="57" t="n">
        <v>0</v>
      </c>
      <c r="P16" s="57" t="n">
        <v>0</v>
      </c>
      <c r="Q16" s="58" t="n">
        <f aca="false">AVERAGE(N16:P16)</f>
        <v>0</v>
      </c>
      <c r="R16" s="61" t="n">
        <f aca="false">(E16+I16+M16+Q16)/4</f>
        <v>0</v>
      </c>
    </row>
    <row r="17" customFormat="false" ht="12.75" hidden="false" customHeight="false" outlineLevel="0" collapsed="false">
      <c r="A17" s="68" t="s">
        <v>61</v>
      </c>
      <c r="B17" s="57" t="n">
        <v>0</v>
      </c>
      <c r="C17" s="57" t="n">
        <v>0</v>
      </c>
      <c r="D17" s="57" t="n">
        <v>0</v>
      </c>
      <c r="E17" s="58" t="n">
        <f aca="false">AVERAGE(B17:D17)</f>
        <v>0</v>
      </c>
      <c r="F17" s="57" t="n">
        <v>0</v>
      </c>
      <c r="G17" s="57" t="n">
        <v>0</v>
      </c>
      <c r="H17" s="57" t="n">
        <v>0</v>
      </c>
      <c r="I17" s="58" t="n">
        <f aca="false">(F17+G17+H17)/3</f>
        <v>0</v>
      </c>
      <c r="J17" s="57" t="n">
        <v>0</v>
      </c>
      <c r="K17" s="57" t="n">
        <v>0</v>
      </c>
      <c r="L17" s="57" t="n">
        <v>0</v>
      </c>
      <c r="M17" s="58" t="n">
        <f aca="false">AVERAGE(J17:L17)</f>
        <v>0</v>
      </c>
      <c r="N17" s="57" t="n">
        <v>0</v>
      </c>
      <c r="O17" s="57" t="n">
        <v>0</v>
      </c>
      <c r="P17" s="57" t="n">
        <v>0</v>
      </c>
      <c r="Q17" s="58" t="n">
        <f aca="false">AVERAGE(N17:P17)</f>
        <v>0</v>
      </c>
      <c r="R17" s="61" t="n">
        <f aca="false">(E17+I17+M17+Q17)/4</f>
        <v>0</v>
      </c>
    </row>
    <row r="18" customFormat="false" ht="12.75" hidden="false" customHeight="false" outlineLevel="0" collapsed="false">
      <c r="A18" s="68" t="s">
        <v>62</v>
      </c>
      <c r="B18" s="57" t="n">
        <v>0</v>
      </c>
      <c r="C18" s="57" t="n">
        <v>0</v>
      </c>
      <c r="D18" s="57" t="n">
        <v>0</v>
      </c>
      <c r="E18" s="58" t="n">
        <f aca="false">AVERAGE(B18:D18)</f>
        <v>0</v>
      </c>
      <c r="F18" s="57" t="n">
        <v>0</v>
      </c>
      <c r="G18" s="57" t="n">
        <v>0</v>
      </c>
      <c r="H18" s="57" t="n">
        <v>0</v>
      </c>
      <c r="I18" s="58" t="n">
        <f aca="false">(F18+G18+H18)/3</f>
        <v>0</v>
      </c>
      <c r="J18" s="57" t="n">
        <v>0</v>
      </c>
      <c r="K18" s="57" t="n">
        <v>0</v>
      </c>
      <c r="L18" s="57" t="n">
        <v>0</v>
      </c>
      <c r="M18" s="58" t="n">
        <f aca="false">AVERAGE(J18:L18)</f>
        <v>0</v>
      </c>
      <c r="N18" s="57" t="n">
        <v>0</v>
      </c>
      <c r="O18" s="57" t="n">
        <v>0</v>
      </c>
      <c r="P18" s="57" t="n">
        <v>0</v>
      </c>
      <c r="Q18" s="58" t="n">
        <f aca="false">AVERAGE(N18:P18)</f>
        <v>0</v>
      </c>
      <c r="R18" s="61" t="n">
        <f aca="false">(E18+I18+M18+Q18)/4</f>
        <v>0</v>
      </c>
    </row>
    <row r="19" customFormat="false" ht="12.75" hidden="false" customHeight="false" outlineLevel="0" collapsed="false">
      <c r="A19" s="68" t="s">
        <v>63</v>
      </c>
      <c r="B19" s="57" t="n">
        <v>0</v>
      </c>
      <c r="C19" s="57" t="n">
        <v>0</v>
      </c>
      <c r="D19" s="57" t="n">
        <v>0</v>
      </c>
      <c r="E19" s="58" t="n">
        <f aca="false">AVERAGE(B19:D19)</f>
        <v>0</v>
      </c>
      <c r="F19" s="59" t="n">
        <v>0</v>
      </c>
      <c r="G19" s="59" t="n">
        <v>0</v>
      </c>
      <c r="H19" s="59" t="n">
        <v>0</v>
      </c>
      <c r="I19" s="58" t="n">
        <f aca="false">(F19+G19+H19)/3</f>
        <v>0</v>
      </c>
      <c r="J19" s="60" t="n">
        <v>0</v>
      </c>
      <c r="K19" s="60" t="n">
        <v>0</v>
      </c>
      <c r="L19" s="60" t="n">
        <v>0</v>
      </c>
      <c r="M19" s="58" t="n">
        <f aca="false">AVERAGE(J19:L19)</f>
        <v>0</v>
      </c>
      <c r="N19" s="60" t="n">
        <v>0</v>
      </c>
      <c r="O19" s="60" t="n">
        <v>0</v>
      </c>
      <c r="P19" s="60" t="n">
        <v>0</v>
      </c>
      <c r="Q19" s="58" t="n">
        <f aca="false">AVERAGE(N19:P19)</f>
        <v>0</v>
      </c>
      <c r="R19" s="61" t="n">
        <f aca="false">(E19+I19+M19+Q19)/4</f>
        <v>0</v>
      </c>
    </row>
    <row r="20" customFormat="false" ht="12.75" hidden="false" customHeight="false" outlineLevel="0" collapsed="false">
      <c r="A20" s="62" t="s">
        <v>64</v>
      </c>
      <c r="B20" s="69" t="n">
        <f aca="false">SUM(B14:B19)</f>
        <v>0</v>
      </c>
      <c r="C20" s="69" t="n">
        <f aca="false">SUM(C14:C19)</f>
        <v>0</v>
      </c>
      <c r="D20" s="69" t="n">
        <f aca="false">SUM(D14:D19)</f>
        <v>0</v>
      </c>
      <c r="E20" s="64" t="n">
        <f aca="false">AVERAGE(B20:D20)</f>
        <v>0</v>
      </c>
      <c r="F20" s="69" t="n">
        <f aca="false">SUM(F14:F19)</f>
        <v>0</v>
      </c>
      <c r="G20" s="69" t="n">
        <f aca="false">SUM(G14:G19)</f>
        <v>0</v>
      </c>
      <c r="H20" s="69" t="n">
        <f aca="false">SUM(H14:H19)</f>
        <v>0</v>
      </c>
      <c r="I20" s="64" t="n">
        <f aca="false">AVERAGE(F20:H20)</f>
        <v>0</v>
      </c>
      <c r="J20" s="69" t="n">
        <f aca="false">SUM(J14:J19)</f>
        <v>0</v>
      </c>
      <c r="K20" s="69" t="n">
        <f aca="false">SUM(K14:K19)</f>
        <v>0</v>
      </c>
      <c r="L20" s="69" t="n">
        <f aca="false">SUM(L14:L19)</f>
        <v>0</v>
      </c>
      <c r="M20" s="64" t="n">
        <f aca="false">AVERAGE(J20:L20)</f>
        <v>0</v>
      </c>
      <c r="N20" s="69" t="n">
        <f aca="false">SUM(N14:N19)</f>
        <v>0</v>
      </c>
      <c r="O20" s="69" t="n">
        <f aca="false">SUM(O14:O19)</f>
        <v>0</v>
      </c>
      <c r="P20" s="69" t="n">
        <f aca="false">SUM(P14:P19)</f>
        <v>0</v>
      </c>
      <c r="Q20" s="64" t="n">
        <f aca="false">AVERAGE(N20:P20)</f>
        <v>0</v>
      </c>
      <c r="R20" s="65" t="n">
        <f aca="false">(E20+I20+M20+Q20)/4</f>
        <v>0</v>
      </c>
    </row>
    <row r="21" customFormat="false" ht="13.5" hidden="false" customHeight="false" outlineLevel="0" collapsed="false">
      <c r="A21" s="2" t="s">
        <v>65</v>
      </c>
      <c r="B21" s="70" t="n">
        <f aca="false">B12+B20</f>
        <v>0</v>
      </c>
      <c r="C21" s="70" t="n">
        <f aca="false">C12+C20</f>
        <v>0</v>
      </c>
      <c r="D21" s="70" t="n">
        <f aca="false">D12+D20</f>
        <v>0</v>
      </c>
      <c r="E21" s="71" t="n">
        <f aca="false">AVERAGE(B21:D21)</f>
        <v>0</v>
      </c>
      <c r="F21" s="70" t="n">
        <f aca="false">F12+F20</f>
        <v>0</v>
      </c>
      <c r="G21" s="70" t="n">
        <f aca="false">G12+G20</f>
        <v>0</v>
      </c>
      <c r="H21" s="70" t="n">
        <f aca="false">H12+H20</f>
        <v>0</v>
      </c>
      <c r="I21" s="71" t="n">
        <f aca="false">AVERAGE(F21:H21)</f>
        <v>0</v>
      </c>
      <c r="J21" s="70" t="n">
        <f aca="false">J12+J20</f>
        <v>0</v>
      </c>
      <c r="K21" s="70" t="n">
        <f aca="false">K12+K20</f>
        <v>0</v>
      </c>
      <c r="L21" s="70" t="n">
        <f aca="false">L12+L20</f>
        <v>0</v>
      </c>
      <c r="M21" s="71" t="n">
        <f aca="false">AVERAGE(J21:L21)</f>
        <v>0</v>
      </c>
      <c r="N21" s="70" t="n">
        <f aca="false">N12+N20</f>
        <v>0</v>
      </c>
      <c r="O21" s="70" t="n">
        <f aca="false">O12+O20</f>
        <v>0</v>
      </c>
      <c r="P21" s="70" t="n">
        <f aca="false">P12+P20</f>
        <v>0</v>
      </c>
      <c r="Q21" s="71" t="n">
        <f aca="false">AVERAGE(N21:P21)</f>
        <v>0</v>
      </c>
      <c r="R21" s="72" t="n">
        <f aca="false">(E21+I21+M21+Q21)/4</f>
        <v>0</v>
      </c>
    </row>
    <row r="22" customFormat="false" ht="13.5" hidden="false" customHeight="false" outlineLevel="0" collapsed="false">
      <c r="A22" s="62" t="s">
        <v>66</v>
      </c>
      <c r="B22" s="12"/>
      <c r="C22" s="12"/>
      <c r="D22" s="53"/>
      <c r="E22" s="53"/>
      <c r="F22" s="53"/>
      <c r="G22" s="53"/>
      <c r="I22" s="53"/>
      <c r="J22" s="67" t="n">
        <f aca="false">SUM(B21+C21+D21+F21+G21+H21+J21)/7</f>
        <v>0</v>
      </c>
      <c r="K22" s="53"/>
      <c r="L22" s="53"/>
      <c r="M22" s="53"/>
      <c r="N22" s="53"/>
      <c r="O22" s="53"/>
      <c r="P22" s="53"/>
      <c r="Q22" s="53"/>
      <c r="R22" s="53"/>
    </row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25" right="0.25" top="0.7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&amp;RO:\Fin_Ops\Engysvc\Hcount\&amp;F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41.28"/>
    <col collapsed="false" customWidth="true" hidden="false" outlineLevel="0" max="3" min="3" style="0" width="1.41"/>
    <col collapsed="false" customWidth="true" hidden="false" outlineLevel="0" max="4" min="4" style="0" width="12.85"/>
    <col collapsed="false" customWidth="true" hidden="false" outlineLevel="0" max="5" min="5" style="0" width="1.28"/>
    <col collapsed="false" customWidth="true" hidden="false" outlineLevel="0" max="6" min="6" style="0" width="11.99"/>
    <col collapsed="false" customWidth="true" hidden="false" outlineLevel="0" max="7" min="7" style="0" width="1.56"/>
    <col collapsed="false" customWidth="true" hidden="false" outlineLevel="0" max="8" min="8" style="0" width="11.42"/>
    <col collapsed="false" customWidth="true" hidden="false" outlineLevel="0" max="9" min="9" style="0" width="2.84"/>
    <col collapsed="false" customWidth="true" hidden="false" outlineLevel="0" max="10" min="10" style="0" width="28.41"/>
    <col collapsed="false" customWidth="true" hidden="false" outlineLevel="0" max="11" min="11" style="0" width="9.28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</row>
    <row r="5" customFormat="false" ht="12.75" hidden="false" customHeight="false" outlineLevel="0" collapsed="false">
      <c r="A5" s="74" t="s">
        <v>71</v>
      </c>
      <c r="B5" s="74"/>
      <c r="D5" s="75"/>
    </row>
    <row r="6" customFormat="false" ht="12.75" hidden="false" customHeight="false" outlineLevel="0" collapsed="false">
      <c r="A6" s="74" t="s">
        <v>72</v>
      </c>
      <c r="B6" s="74"/>
      <c r="D6" s="75"/>
    </row>
    <row r="7" customFormat="false" ht="12.75" hidden="false" customHeight="false" outlineLevel="0" collapsed="false">
      <c r="A7" s="76"/>
      <c r="B7" s="77"/>
      <c r="C7" s="77"/>
      <c r="D7" s="78"/>
      <c r="E7" s="77"/>
      <c r="F7" s="79" t="s">
        <v>73</v>
      </c>
      <c r="G7" s="77"/>
      <c r="H7" s="79" t="s">
        <v>73</v>
      </c>
      <c r="I7" s="77"/>
      <c r="J7" s="77"/>
      <c r="K7" s="77"/>
    </row>
    <row r="8" customFormat="false" ht="12.75" hidden="false" customHeight="false" outlineLevel="0" collapsed="false">
      <c r="A8" s="77"/>
      <c r="B8" s="77"/>
      <c r="C8" s="77"/>
      <c r="D8" s="78"/>
      <c r="E8" s="77"/>
      <c r="F8" s="80" t="s">
        <v>74</v>
      </c>
      <c r="G8" s="77"/>
      <c r="H8" s="80" t="s">
        <v>75</v>
      </c>
      <c r="I8" s="77"/>
      <c r="J8" s="77"/>
      <c r="K8" s="77"/>
    </row>
    <row r="9" customFormat="false" ht="12.75" hidden="false" customHeight="false" outlineLevel="0" collapsed="false">
      <c r="A9" s="77"/>
      <c r="B9" s="77"/>
      <c r="C9" s="77"/>
      <c r="D9" s="81" t="n">
        <v>37073</v>
      </c>
      <c r="E9" s="77"/>
      <c r="F9" s="82" t="s">
        <v>76</v>
      </c>
      <c r="G9" s="77"/>
      <c r="H9" s="82" t="s">
        <v>77</v>
      </c>
      <c r="I9" s="77"/>
      <c r="J9" s="77"/>
      <c r="K9" s="77"/>
    </row>
    <row r="10" customFormat="false" ht="12.75" hidden="false" customHeight="false" outlineLevel="0" collapsed="false">
      <c r="A10" s="77"/>
      <c r="B10" s="77"/>
      <c r="C10" s="77"/>
      <c r="D10" s="83" t="s">
        <v>78</v>
      </c>
      <c r="E10" s="77"/>
      <c r="F10" s="79" t="s">
        <v>79</v>
      </c>
      <c r="G10" s="77"/>
      <c r="H10" s="79" t="s">
        <v>80</v>
      </c>
      <c r="I10" s="77"/>
      <c r="J10" s="79" t="s">
        <v>81</v>
      </c>
      <c r="K10" s="77"/>
    </row>
    <row r="11" customFormat="false" ht="12.75" hidden="false" customHeight="false" outlineLevel="0" collapsed="false">
      <c r="A11" s="84" t="s">
        <v>82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</row>
    <row r="12" customFormat="false" ht="12.75" hidden="false" customHeight="false" outlineLevel="0" collapsed="false">
      <c r="A12" s="77" t="n">
        <v>52002000</v>
      </c>
      <c r="B12" s="85" t="s">
        <v>83</v>
      </c>
      <c r="C12" s="77"/>
      <c r="D12" s="86" t="n">
        <v>0</v>
      </c>
      <c r="E12" s="77"/>
      <c r="F12" s="87" t="e">
        <f aca="false">+D12/'2001 Headcount'!$J$13/7</f>
        <v>#DIV/0!</v>
      </c>
      <c r="G12" s="77"/>
      <c r="H12" s="88" t="e">
        <f aca="false">+D12/'2001 Headcount'!$J$22/7</f>
        <v>#DIV/0!</v>
      </c>
      <c r="I12" s="77"/>
      <c r="J12" s="77"/>
      <c r="K12" s="77"/>
    </row>
    <row r="13" customFormat="false" ht="12.75" hidden="false" customHeight="false" outlineLevel="0" collapsed="false">
      <c r="A13" s="77" t="n">
        <v>52002500</v>
      </c>
      <c r="B13" s="85" t="s">
        <v>84</v>
      </c>
      <c r="C13" s="77"/>
      <c r="D13" s="86" t="n">
        <v>0</v>
      </c>
      <c r="E13" s="77"/>
      <c r="F13" s="87" t="e">
        <f aca="false">+D13/'2001 Headcount'!$J$13/7</f>
        <v>#DIV/0!</v>
      </c>
      <c r="G13" s="77"/>
      <c r="H13" s="88" t="e">
        <f aca="false">+D13/'2001 Headcount'!$J$22/7</f>
        <v>#DIV/0!</v>
      </c>
      <c r="I13" s="77"/>
      <c r="J13" s="77"/>
      <c r="K13" s="77"/>
    </row>
    <row r="14" customFormat="false" ht="12.75" hidden="false" customHeight="false" outlineLevel="0" collapsed="false">
      <c r="A14" s="77" t="n">
        <v>52003000</v>
      </c>
      <c r="B14" s="85" t="s">
        <v>85</v>
      </c>
      <c r="C14" s="77"/>
      <c r="D14" s="86" t="n">
        <v>0</v>
      </c>
      <c r="E14" s="77"/>
      <c r="F14" s="87" t="e">
        <f aca="false">+D14/'2001 Headcount'!$J$13/7</f>
        <v>#DIV/0!</v>
      </c>
      <c r="G14" s="77"/>
      <c r="H14" s="88" t="e">
        <f aca="false">+D14/'2001 Headcount'!$J$22/7</f>
        <v>#DIV/0!</v>
      </c>
      <c r="I14" s="77"/>
      <c r="J14" s="77"/>
      <c r="K14" s="77"/>
    </row>
    <row r="15" customFormat="false" ht="12.75" hidden="false" customHeight="false" outlineLevel="0" collapsed="false">
      <c r="A15" s="77" t="n">
        <v>52004000</v>
      </c>
      <c r="B15" s="85" t="s">
        <v>86</v>
      </c>
      <c r="C15" s="77"/>
      <c r="D15" s="86" t="n">
        <v>0</v>
      </c>
      <c r="E15" s="77"/>
      <c r="F15" s="87" t="e">
        <f aca="false">+D15/'2001 Headcount'!$J$13/7</f>
        <v>#DIV/0!</v>
      </c>
      <c r="G15" s="77"/>
      <c r="H15" s="88" t="e">
        <f aca="false">+D15/'2001 Headcount'!$J$22/7</f>
        <v>#DIV/0!</v>
      </c>
      <c r="I15" s="77"/>
      <c r="J15" s="77"/>
      <c r="K15" s="77"/>
    </row>
    <row r="16" customFormat="false" ht="12.75" hidden="false" customHeight="false" outlineLevel="0" collapsed="false">
      <c r="A16" s="77" t="n">
        <v>52503500</v>
      </c>
      <c r="B16" s="89" t="s">
        <v>87</v>
      </c>
      <c r="C16" s="77"/>
      <c r="D16" s="90" t="n">
        <v>0</v>
      </c>
      <c r="E16" s="91"/>
      <c r="F16" s="87" t="e">
        <f aca="false">+D16/'2001 Headcount'!$J$13/7</f>
        <v>#DIV/0!</v>
      </c>
      <c r="G16" s="91"/>
      <c r="H16" s="88" t="e">
        <f aca="false">+D16/'2001 Headcount'!$J$22/7</f>
        <v>#DIV/0!</v>
      </c>
      <c r="I16" s="77"/>
      <c r="J16" s="77"/>
      <c r="K16" s="92"/>
    </row>
    <row r="17" customFormat="false" ht="12.75" hidden="false" customHeight="false" outlineLevel="0" collapsed="false">
      <c r="A17" s="77" t="n">
        <v>52003100</v>
      </c>
      <c r="B17" s="85" t="s">
        <v>88</v>
      </c>
      <c r="C17" s="77"/>
      <c r="D17" s="90" t="n">
        <v>0</v>
      </c>
      <c r="E17" s="77"/>
      <c r="F17" s="87" t="e">
        <f aca="false">+D17/'2001 Headcount'!$J$13/7</f>
        <v>#DIV/0!</v>
      </c>
      <c r="G17" s="77"/>
      <c r="H17" s="88" t="e">
        <f aca="false">+D17/'2001 Headcount'!$J$22/7</f>
        <v>#DIV/0!</v>
      </c>
      <c r="I17" s="77"/>
      <c r="J17" s="77"/>
      <c r="K17" s="92"/>
    </row>
    <row r="18" customFormat="false" ht="12.75" hidden="false" customHeight="false" outlineLevel="0" collapsed="false">
      <c r="A18" s="77" t="n">
        <v>52001500</v>
      </c>
      <c r="B18" s="85" t="s">
        <v>89</v>
      </c>
      <c r="C18" s="77"/>
      <c r="D18" s="90" t="n">
        <v>0</v>
      </c>
      <c r="E18" s="77"/>
      <c r="F18" s="87" t="e">
        <f aca="false">+D18/'2001 Headcount'!$J$13/7</f>
        <v>#DIV/0!</v>
      </c>
      <c r="G18" s="77"/>
      <c r="H18" s="88" t="e">
        <f aca="false">+D18/'2001 Headcount'!$J$22/7</f>
        <v>#DIV/0!</v>
      </c>
      <c r="I18" s="77"/>
      <c r="J18" s="77"/>
      <c r="K18" s="92"/>
    </row>
    <row r="19" customFormat="false" ht="12.75" hidden="false" customHeight="false" outlineLevel="0" collapsed="false">
      <c r="A19" s="77" t="n">
        <v>52003200</v>
      </c>
      <c r="B19" s="85" t="s">
        <v>90</v>
      </c>
      <c r="C19" s="77"/>
      <c r="D19" s="93" t="n">
        <v>0</v>
      </c>
      <c r="E19" s="77"/>
      <c r="F19" s="94" t="e">
        <f aca="false">+D19/'2001 Headcount'!$J$13/7</f>
        <v>#DIV/0!</v>
      </c>
      <c r="G19" s="77"/>
      <c r="H19" s="95" t="e">
        <f aca="false">+D19/'2001 Headcount'!$J$22/7</f>
        <v>#DIV/0!</v>
      </c>
      <c r="I19" s="77"/>
      <c r="J19" s="77"/>
      <c r="K19" s="92"/>
    </row>
    <row r="20" customFormat="false" ht="12.75" hidden="false" customHeight="false" outlineLevel="0" collapsed="false">
      <c r="A20" s="96" t="s">
        <v>91</v>
      </c>
      <c r="B20" s="77"/>
      <c r="C20" s="77"/>
      <c r="D20" s="97" t="n">
        <f aca="false">SUM(D12:D19)</f>
        <v>0</v>
      </c>
      <c r="E20" s="77"/>
      <c r="F20" s="87" t="e">
        <f aca="false">+D20/'2001 Headcount'!$J$13/7</f>
        <v>#DIV/0!</v>
      </c>
      <c r="G20" s="77"/>
      <c r="H20" s="88" t="e">
        <f aca="false">+D20/'2001 Headcount'!$J$22/7</f>
        <v>#DIV/0!</v>
      </c>
      <c r="I20" s="77"/>
      <c r="J20" s="77"/>
      <c r="K20" s="92"/>
    </row>
    <row r="21" customFormat="false" ht="12.75" hidden="false" customHeight="false" outlineLevel="0" collapsed="false">
      <c r="A21" s="96"/>
      <c r="B21" s="77"/>
      <c r="C21" s="77"/>
      <c r="D21" s="97"/>
      <c r="E21" s="77"/>
      <c r="F21" s="87"/>
      <c r="G21" s="77"/>
      <c r="H21" s="88"/>
      <c r="I21" s="77"/>
      <c r="J21" s="77"/>
      <c r="K21" s="92"/>
    </row>
    <row r="22" customFormat="false" ht="12.75" hidden="false" customHeight="false" outlineLevel="0" collapsed="false">
      <c r="A22" s="84" t="s">
        <v>92</v>
      </c>
      <c r="B22" s="77"/>
      <c r="C22" s="77"/>
      <c r="D22" s="97"/>
      <c r="E22" s="77"/>
      <c r="F22" s="87"/>
      <c r="G22" s="77"/>
      <c r="H22" s="88"/>
      <c r="I22" s="77"/>
      <c r="J22" s="77"/>
      <c r="K22" s="92"/>
    </row>
    <row r="23" customFormat="false" ht="12.75" hidden="false" customHeight="false" outlineLevel="0" collapsed="false">
      <c r="A23" s="77" t="n">
        <v>52004500</v>
      </c>
      <c r="B23" s="78" t="s">
        <v>93</v>
      </c>
      <c r="C23" s="77"/>
      <c r="D23" s="86" t="n">
        <v>0</v>
      </c>
      <c r="E23" s="77"/>
      <c r="F23" s="87" t="e">
        <f aca="false">+D23/'2001 Headcount'!$J$13/7</f>
        <v>#DIV/0!</v>
      </c>
      <c r="G23" s="77"/>
      <c r="H23" s="88" t="e">
        <f aca="false">+D23/'2001 Headcount'!$J$22/7</f>
        <v>#DIV/0!</v>
      </c>
      <c r="I23" s="77"/>
      <c r="J23" s="77"/>
      <c r="K23" s="92"/>
    </row>
    <row r="24" customFormat="false" ht="12.75" hidden="false" customHeight="false" outlineLevel="0" collapsed="false">
      <c r="A24" s="77" t="n">
        <v>52004600</v>
      </c>
      <c r="B24" s="78" t="s">
        <v>94</v>
      </c>
      <c r="C24" s="77"/>
      <c r="D24" s="86" t="n">
        <v>0</v>
      </c>
      <c r="E24" s="77"/>
      <c r="F24" s="87" t="e">
        <f aca="false">+D24/'2001 Headcount'!$J$13/7</f>
        <v>#DIV/0!</v>
      </c>
      <c r="G24" s="77"/>
      <c r="H24" s="88" t="e">
        <f aca="false">+D24/'2001 Headcount'!$J$22/7</f>
        <v>#DIV/0!</v>
      </c>
      <c r="I24" s="77"/>
      <c r="J24" s="77"/>
      <c r="K24" s="92"/>
    </row>
    <row r="25" customFormat="false" ht="12.75" hidden="false" customHeight="false" outlineLevel="0" collapsed="false">
      <c r="A25" s="77" t="n">
        <v>52004700</v>
      </c>
      <c r="B25" s="78" t="s">
        <v>95</v>
      </c>
      <c r="C25" s="77"/>
      <c r="D25" s="86" t="n">
        <v>0</v>
      </c>
      <c r="E25" s="77"/>
      <c r="F25" s="87" t="e">
        <f aca="false">+D25/'2001 Headcount'!$J$13/7</f>
        <v>#DIV/0!</v>
      </c>
      <c r="G25" s="77"/>
      <c r="H25" s="88" t="e">
        <f aca="false">+D25/'2001 Headcount'!$J$22/7</f>
        <v>#DIV/0!</v>
      </c>
      <c r="I25" s="77"/>
      <c r="J25" s="77"/>
      <c r="K25" s="92"/>
    </row>
    <row r="26" customFormat="false" ht="12.75" hidden="false" customHeight="false" outlineLevel="0" collapsed="false">
      <c r="A26" s="77" t="n">
        <v>52004800</v>
      </c>
      <c r="B26" s="78" t="s">
        <v>96</v>
      </c>
      <c r="C26" s="77"/>
      <c r="D26" s="86" t="n">
        <v>0</v>
      </c>
      <c r="E26" s="77"/>
      <c r="F26" s="87" t="e">
        <f aca="false">+D26/'2001 Headcount'!$J$13/7</f>
        <v>#DIV/0!</v>
      </c>
      <c r="G26" s="77"/>
      <c r="H26" s="88" t="e">
        <f aca="false">+D26/'2001 Headcount'!$J$22/7</f>
        <v>#DIV/0!</v>
      </c>
      <c r="I26" s="77"/>
      <c r="J26" s="77"/>
      <c r="K26" s="92"/>
    </row>
    <row r="27" customFormat="false" ht="12.75" hidden="false" customHeight="false" outlineLevel="0" collapsed="false">
      <c r="A27" s="77" t="n">
        <v>52003500</v>
      </c>
      <c r="B27" s="78" t="s">
        <v>97</v>
      </c>
      <c r="C27" s="77"/>
      <c r="D27" s="86" t="n">
        <v>0</v>
      </c>
      <c r="E27" s="77"/>
      <c r="F27" s="87" t="e">
        <f aca="false">+D27/'2001 Headcount'!$J$13/7</f>
        <v>#DIV/0!</v>
      </c>
      <c r="G27" s="77"/>
      <c r="H27" s="88" t="e">
        <f aca="false">+D27/'2001 Headcount'!$J$22/7</f>
        <v>#DIV/0!</v>
      </c>
      <c r="I27" s="77"/>
      <c r="J27" s="77"/>
      <c r="K27" s="92"/>
    </row>
    <row r="28" customFormat="false" ht="12.75" hidden="false" customHeight="false" outlineLevel="0" collapsed="false">
      <c r="A28" s="77" t="n">
        <v>52003600</v>
      </c>
      <c r="B28" s="77" t="s">
        <v>98</v>
      </c>
      <c r="C28" s="77"/>
      <c r="D28" s="93" t="n">
        <v>0</v>
      </c>
      <c r="E28" s="77"/>
      <c r="F28" s="94" t="e">
        <f aca="false">+D28/'2001 Headcount'!$J$13/7</f>
        <v>#DIV/0!</v>
      </c>
      <c r="G28" s="77"/>
      <c r="H28" s="95" t="e">
        <f aca="false">+D28/'2001 Headcount'!$J$22/7</f>
        <v>#DIV/0!</v>
      </c>
      <c r="I28" s="77"/>
      <c r="J28" s="77"/>
      <c r="K28" s="92"/>
    </row>
    <row r="29" customFormat="false" ht="12.75" hidden="false" customHeight="false" outlineLevel="0" collapsed="false">
      <c r="A29" s="96" t="s">
        <v>99</v>
      </c>
      <c r="B29" s="77"/>
      <c r="C29" s="77"/>
      <c r="D29" s="97" t="n">
        <f aca="false">SUM(D23:D28)</f>
        <v>0</v>
      </c>
      <c r="E29" s="77"/>
      <c r="F29" s="87" t="e">
        <f aca="false">+D29/'2001 Headcount'!$J$13/7</f>
        <v>#DIV/0!</v>
      </c>
      <c r="G29" s="77"/>
      <c r="H29" s="88" t="e">
        <f aca="false">+D29/'2001 Headcount'!$J$22/7</f>
        <v>#DIV/0!</v>
      </c>
      <c r="I29" s="77"/>
      <c r="J29" s="77"/>
      <c r="K29" s="92"/>
    </row>
    <row r="30" customFormat="false" ht="12.75" hidden="false" customHeight="false" outlineLevel="0" collapsed="false">
      <c r="A30" s="77"/>
      <c r="B30" s="77"/>
      <c r="C30" s="77"/>
      <c r="D30" s="97"/>
      <c r="E30" s="87"/>
      <c r="F30" s="92"/>
      <c r="G30" s="77"/>
      <c r="H30" s="77"/>
      <c r="I30" s="77"/>
      <c r="J30" s="77"/>
      <c r="K30" s="77"/>
    </row>
    <row r="31" customFormat="false" ht="12.75" hidden="false" customHeight="false" outlineLevel="0" collapsed="false">
      <c r="A31" s="84" t="s">
        <v>100</v>
      </c>
      <c r="B31" s="77"/>
      <c r="C31" s="77"/>
      <c r="D31" s="97"/>
      <c r="E31" s="87"/>
      <c r="F31" s="92"/>
      <c r="G31" s="77"/>
      <c r="H31" s="77"/>
      <c r="I31" s="77"/>
      <c r="J31" s="77"/>
      <c r="K31" s="77"/>
    </row>
    <row r="32" customFormat="false" ht="12.75" hidden="false" customHeight="false" outlineLevel="0" collapsed="false">
      <c r="A32" s="77" t="n">
        <v>52004100</v>
      </c>
      <c r="B32" s="77" t="s">
        <v>101</v>
      </c>
      <c r="C32" s="77"/>
      <c r="D32" s="86" t="n">
        <v>0</v>
      </c>
      <c r="E32" s="87"/>
      <c r="F32" s="87" t="e">
        <f aca="false">+D32/'2001 Headcount'!$J$13/7</f>
        <v>#DIV/0!</v>
      </c>
      <c r="G32" s="87"/>
      <c r="H32" s="88" t="e">
        <f aca="false">+D32/'2001 Headcount'!$J$22/7</f>
        <v>#DIV/0!</v>
      </c>
      <c r="I32" s="77"/>
      <c r="J32" s="77"/>
      <c r="K32" s="77"/>
    </row>
    <row r="33" customFormat="false" ht="12.75" hidden="false" customHeight="false" outlineLevel="0" collapsed="false">
      <c r="A33" s="77" t="n">
        <v>52004400</v>
      </c>
      <c r="B33" s="77" t="s">
        <v>102</v>
      </c>
      <c r="C33" s="77"/>
      <c r="D33" s="93" t="n">
        <v>0</v>
      </c>
      <c r="E33" s="87"/>
      <c r="F33" s="94" t="e">
        <f aca="false">+D33/'2001 Headcount'!$J$13/7</f>
        <v>#DIV/0!</v>
      </c>
      <c r="G33" s="87"/>
      <c r="H33" s="95" t="e">
        <f aca="false">+D33/'2001 Headcount'!$J$22/7</f>
        <v>#DIV/0!</v>
      </c>
      <c r="I33" s="77"/>
      <c r="J33" s="77"/>
      <c r="K33" s="77"/>
    </row>
    <row r="34" customFormat="false" ht="12.75" hidden="false" customHeight="false" outlineLevel="0" collapsed="false">
      <c r="A34" s="96" t="s">
        <v>103</v>
      </c>
      <c r="B34" s="77"/>
      <c r="C34" s="77"/>
      <c r="D34" s="97" t="n">
        <f aca="false">SUM(D32:D33)</f>
        <v>0</v>
      </c>
      <c r="E34" s="87"/>
      <c r="F34" s="87" t="e">
        <f aca="false">+D34/'2001 Headcount'!$J$13/7</f>
        <v>#DIV/0!</v>
      </c>
      <c r="G34" s="87"/>
      <c r="H34" s="88" t="e">
        <f aca="false">+D34/'2001 Headcount'!$J$22/7</f>
        <v>#DIV/0!</v>
      </c>
      <c r="I34" s="77"/>
      <c r="J34" s="77"/>
      <c r="K34" s="77"/>
    </row>
    <row r="35" customFormat="false" ht="12.75" hidden="false" customHeight="false" outlineLevel="0" collapsed="false">
      <c r="A35" s="77"/>
      <c r="B35" s="77"/>
      <c r="C35" s="77"/>
      <c r="D35" s="97"/>
      <c r="E35" s="87"/>
      <c r="F35" s="92"/>
      <c r="G35" s="77"/>
      <c r="H35" s="77"/>
      <c r="I35" s="77"/>
      <c r="J35" s="77"/>
      <c r="K35" s="77"/>
    </row>
    <row r="36" customFormat="false" ht="12.75" hidden="false" customHeight="false" outlineLevel="0" collapsed="false">
      <c r="A36" s="84" t="s">
        <v>104</v>
      </c>
      <c r="B36" s="77"/>
      <c r="C36" s="77"/>
      <c r="D36" s="97"/>
      <c r="E36" s="87"/>
      <c r="F36" s="92"/>
      <c r="G36" s="77"/>
      <c r="H36" s="77"/>
      <c r="I36" s="77"/>
      <c r="J36" s="77"/>
      <c r="K36" s="77"/>
    </row>
    <row r="37" customFormat="false" ht="12.75" hidden="false" customHeight="false" outlineLevel="0" collapsed="false">
      <c r="A37" s="77" t="n">
        <v>52507000</v>
      </c>
      <c r="B37" s="77" t="s">
        <v>105</v>
      </c>
      <c r="C37" s="77"/>
      <c r="D37" s="86" t="n">
        <v>0</v>
      </c>
      <c r="E37" s="87"/>
      <c r="F37" s="87" t="e">
        <f aca="false">+D37/'2001 Headcount'!$J$13/7</f>
        <v>#DIV/0!</v>
      </c>
      <c r="G37" s="87"/>
      <c r="H37" s="88" t="e">
        <f aca="false">+D37/'2001 Headcount'!$J$22/7</f>
        <v>#DIV/0!</v>
      </c>
      <c r="I37" s="77"/>
      <c r="J37" s="77"/>
      <c r="K37" s="77"/>
    </row>
    <row r="38" customFormat="false" ht="12.75" hidden="false" customHeight="false" outlineLevel="0" collapsed="false">
      <c r="A38" s="77" t="n">
        <v>52507100</v>
      </c>
      <c r="B38" s="77" t="s">
        <v>106</v>
      </c>
      <c r="C38" s="77"/>
      <c r="D38" s="86" t="n">
        <v>0</v>
      </c>
      <c r="E38" s="87"/>
      <c r="F38" s="87" t="e">
        <f aca="false">+D38/'2001 Headcount'!$J$13/7</f>
        <v>#DIV/0!</v>
      </c>
      <c r="G38" s="87"/>
      <c r="H38" s="88" t="e">
        <f aca="false">+D38/'2001 Headcount'!$J$22/7</f>
        <v>#DIV/0!</v>
      </c>
      <c r="I38" s="77"/>
      <c r="J38" s="77"/>
      <c r="K38" s="77"/>
    </row>
    <row r="39" customFormat="false" ht="12.75" hidden="false" customHeight="false" outlineLevel="0" collapsed="false">
      <c r="A39" s="77" t="n">
        <v>52507300</v>
      </c>
      <c r="B39" s="77" t="s">
        <v>107</v>
      </c>
      <c r="C39" s="77"/>
      <c r="D39" s="86" t="n">
        <v>0</v>
      </c>
      <c r="E39" s="87"/>
      <c r="F39" s="87" t="e">
        <f aca="false">+D39/'2001 Headcount'!$J$13/7</f>
        <v>#DIV/0!</v>
      </c>
      <c r="G39" s="87"/>
      <c r="H39" s="88" t="e">
        <f aca="false">+D39/'2001 Headcount'!$J$22/7</f>
        <v>#DIV/0!</v>
      </c>
      <c r="I39" s="77"/>
      <c r="J39" s="77"/>
      <c r="K39" s="77"/>
    </row>
    <row r="40" customFormat="false" ht="12.75" hidden="false" customHeight="false" outlineLevel="0" collapsed="false">
      <c r="A40" s="77" t="n">
        <v>52507400</v>
      </c>
      <c r="B40" s="77" t="s">
        <v>108</v>
      </c>
      <c r="C40" s="77"/>
      <c r="D40" s="86" t="n">
        <v>0</v>
      </c>
      <c r="E40" s="87"/>
      <c r="F40" s="87" t="e">
        <f aca="false">+D40/'2001 Headcount'!$J$13/7</f>
        <v>#DIV/0!</v>
      </c>
      <c r="G40" s="87"/>
      <c r="H40" s="88" t="e">
        <f aca="false">+D40/'2001 Headcount'!$J$22/7</f>
        <v>#DIV/0!</v>
      </c>
      <c r="I40" s="77"/>
      <c r="J40" s="77"/>
      <c r="K40" s="77"/>
    </row>
    <row r="41" customFormat="false" ht="12.75" hidden="false" customHeight="false" outlineLevel="0" collapsed="false">
      <c r="A41" s="77" t="n">
        <v>52507500</v>
      </c>
      <c r="B41" s="77" t="s">
        <v>109</v>
      </c>
      <c r="C41" s="77"/>
      <c r="D41" s="86" t="n">
        <v>0</v>
      </c>
      <c r="E41" s="87"/>
      <c r="F41" s="87" t="e">
        <f aca="false">+D41/'2001 Headcount'!$J$13/7</f>
        <v>#DIV/0!</v>
      </c>
      <c r="G41" s="87"/>
      <c r="H41" s="88" t="e">
        <f aca="false">+D41/'2001 Headcount'!$J$22/7</f>
        <v>#DIV/0!</v>
      </c>
      <c r="I41" s="77"/>
      <c r="J41" s="77"/>
      <c r="K41" s="77"/>
    </row>
    <row r="42" customFormat="false" ht="12.75" hidden="false" customHeight="false" outlineLevel="0" collapsed="false">
      <c r="A42" s="77" t="n">
        <v>52507600</v>
      </c>
      <c r="B42" s="77" t="s">
        <v>110</v>
      </c>
      <c r="C42" s="77"/>
      <c r="D42" s="86" t="n">
        <v>0</v>
      </c>
      <c r="E42" s="87"/>
      <c r="F42" s="87" t="e">
        <f aca="false">+D42/'2001 Headcount'!$J$13/7</f>
        <v>#DIV/0!</v>
      </c>
      <c r="G42" s="87"/>
      <c r="H42" s="88" t="e">
        <f aca="false">+D42/'2001 Headcount'!$J$22/7</f>
        <v>#DIV/0!</v>
      </c>
      <c r="I42" s="77"/>
      <c r="J42" s="77"/>
      <c r="K42" s="77"/>
    </row>
    <row r="43" customFormat="false" ht="12.75" hidden="false" customHeight="false" outlineLevel="0" collapsed="false">
      <c r="A43" s="77" t="n">
        <v>52507700</v>
      </c>
      <c r="B43" s="77" t="s">
        <v>111</v>
      </c>
      <c r="C43" s="77"/>
      <c r="D43" s="86" t="n">
        <v>0</v>
      </c>
      <c r="E43" s="87"/>
      <c r="F43" s="87" t="e">
        <f aca="false">+D43/'2001 Headcount'!$J$13/7</f>
        <v>#DIV/0!</v>
      </c>
      <c r="G43" s="87"/>
      <c r="H43" s="88" t="e">
        <f aca="false">+D43/'2001 Headcount'!$J$22/7</f>
        <v>#DIV/0!</v>
      </c>
      <c r="I43" s="77"/>
      <c r="J43" s="77"/>
      <c r="K43" s="77"/>
    </row>
    <row r="44" customFormat="false" ht="12.75" hidden="false" customHeight="false" outlineLevel="0" collapsed="false">
      <c r="A44" s="77" t="n">
        <v>52507100</v>
      </c>
      <c r="B44" s="77" t="s">
        <v>112</v>
      </c>
      <c r="C44" s="77"/>
      <c r="D44" s="86" t="n">
        <v>0</v>
      </c>
      <c r="E44" s="87"/>
      <c r="F44" s="87" t="e">
        <f aca="false">+D44/'2001 Headcount'!$J$13/7</f>
        <v>#DIV/0!</v>
      </c>
      <c r="G44" s="87"/>
      <c r="H44" s="88" t="e">
        <f aca="false">+D44/'2001 Headcount'!$J$22/7</f>
        <v>#DIV/0!</v>
      </c>
      <c r="I44" s="77"/>
      <c r="J44" s="77"/>
      <c r="K44" s="77"/>
    </row>
    <row r="45" customFormat="false" ht="12.75" hidden="false" customHeight="false" outlineLevel="0" collapsed="false">
      <c r="A45" s="77" t="n">
        <v>52508000</v>
      </c>
      <c r="B45" s="77" t="s">
        <v>113</v>
      </c>
      <c r="C45" s="77"/>
      <c r="D45" s="93" t="n">
        <v>0</v>
      </c>
      <c r="E45" s="87"/>
      <c r="F45" s="94" t="e">
        <f aca="false">+D45/'2001 Headcount'!$J$13/7</f>
        <v>#DIV/0!</v>
      </c>
      <c r="G45" s="87"/>
      <c r="H45" s="95" t="e">
        <f aca="false">+D45/'2001 Headcount'!$J$22/7</f>
        <v>#DIV/0!</v>
      </c>
      <c r="I45" s="77"/>
      <c r="J45" s="77"/>
      <c r="K45" s="77"/>
    </row>
    <row r="46" customFormat="false" ht="12.75" hidden="false" customHeight="false" outlineLevel="0" collapsed="false">
      <c r="A46" s="96" t="s">
        <v>114</v>
      </c>
      <c r="B46" s="77"/>
      <c r="C46" s="77"/>
      <c r="D46" s="97" t="n">
        <f aca="false">SUM(D37:D45)</f>
        <v>0</v>
      </c>
      <c r="E46" s="87"/>
      <c r="F46" s="87" t="e">
        <f aca="false">+D46/'2001 Headcount'!$J$13/7</f>
        <v>#DIV/0!</v>
      </c>
      <c r="G46" s="87"/>
      <c r="H46" s="88" t="e">
        <f aca="false">+D46/'2001 Headcount'!$J$22/7</f>
        <v>#DIV/0!</v>
      </c>
      <c r="I46" s="77"/>
      <c r="J46" s="77"/>
      <c r="K46" s="77"/>
    </row>
    <row r="47" customFormat="false" ht="12.75" hidden="false" customHeight="false" outlineLevel="0" collapsed="false">
      <c r="A47" s="77"/>
      <c r="B47" s="77"/>
      <c r="C47" s="77"/>
      <c r="D47" s="97"/>
      <c r="E47" s="87"/>
      <c r="F47" s="87"/>
      <c r="G47" s="87"/>
      <c r="H47" s="87"/>
      <c r="I47" s="77"/>
      <c r="J47" s="77"/>
      <c r="K47" s="77"/>
    </row>
    <row r="48" customFormat="false" ht="12.75" hidden="false" customHeight="false" outlineLevel="0" collapsed="false">
      <c r="A48" s="84" t="s">
        <v>115</v>
      </c>
      <c r="B48" s="77"/>
      <c r="C48" s="77"/>
      <c r="D48" s="97"/>
      <c r="E48" s="87"/>
      <c r="F48" s="87"/>
      <c r="G48" s="87"/>
      <c r="H48" s="87"/>
      <c r="I48" s="77"/>
      <c r="J48" s="77"/>
      <c r="K48" s="77"/>
    </row>
    <row r="49" customFormat="false" ht="12.75" hidden="false" customHeight="false" outlineLevel="0" collapsed="false">
      <c r="A49" s="77" t="n">
        <v>52508500</v>
      </c>
      <c r="B49" s="77" t="s">
        <v>116</v>
      </c>
      <c r="C49" s="77"/>
      <c r="D49" s="86" t="n">
        <v>0</v>
      </c>
      <c r="E49" s="87"/>
      <c r="F49" s="87" t="e">
        <f aca="false">+D49/'2001 Headcount'!$J$13/7</f>
        <v>#DIV/0!</v>
      </c>
      <c r="G49" s="87"/>
      <c r="H49" s="88" t="e">
        <f aca="false">+D49/'2001 Headcount'!$J$22/7</f>
        <v>#DIV/0!</v>
      </c>
      <c r="I49" s="77"/>
      <c r="J49" s="92"/>
      <c r="K49" s="77"/>
    </row>
    <row r="50" customFormat="false" ht="12.75" hidden="false" customHeight="false" outlineLevel="0" collapsed="false">
      <c r="A50" s="77" t="n">
        <v>52508100</v>
      </c>
      <c r="B50" s="77" t="s">
        <v>117</v>
      </c>
      <c r="C50" s="77"/>
      <c r="D50" s="86" t="n">
        <v>0</v>
      </c>
      <c r="E50" s="87"/>
      <c r="F50" s="87" t="e">
        <f aca="false">+D50/'2001 Headcount'!$J$13/7</f>
        <v>#DIV/0!</v>
      </c>
      <c r="G50" s="87"/>
      <c r="H50" s="88" t="e">
        <f aca="false">+D50/'2001 Headcount'!$J$22/7</f>
        <v>#DIV/0!</v>
      </c>
      <c r="I50" s="77"/>
      <c r="J50" s="77"/>
      <c r="K50" s="77"/>
    </row>
    <row r="51" customFormat="false" ht="12.75" hidden="false" customHeight="false" outlineLevel="0" collapsed="false">
      <c r="A51" s="77" t="n">
        <v>53600000</v>
      </c>
      <c r="B51" s="77" t="s">
        <v>118</v>
      </c>
      <c r="C51" s="77"/>
      <c r="D51" s="93" t="n">
        <v>0</v>
      </c>
      <c r="E51" s="87"/>
      <c r="F51" s="94" t="e">
        <f aca="false">+D51/'2001 Headcount'!$J$13/7</f>
        <v>#DIV/0!</v>
      </c>
      <c r="G51" s="87"/>
      <c r="H51" s="95" t="e">
        <f aca="false">+D51/'2001 Headcount'!$J$22/7</f>
        <v>#DIV/0!</v>
      </c>
      <c r="I51" s="77"/>
      <c r="J51" s="77"/>
      <c r="K51" s="77"/>
    </row>
    <row r="52" customFormat="false" ht="12.75" hidden="false" customHeight="false" outlineLevel="0" collapsed="false">
      <c r="A52" s="96" t="s">
        <v>119</v>
      </c>
      <c r="B52" s="77"/>
      <c r="C52" s="77"/>
      <c r="D52" s="97" t="n">
        <f aca="false">SUM(D49:D51)</f>
        <v>0</v>
      </c>
      <c r="E52" s="87"/>
      <c r="F52" s="87" t="e">
        <f aca="false">+D52/'2001 Headcount'!$J$13/7</f>
        <v>#DIV/0!</v>
      </c>
      <c r="G52" s="87"/>
      <c r="H52" s="88" t="e">
        <f aca="false">+D52/'2001 Headcount'!$J$22/7</f>
        <v>#DIV/0!</v>
      </c>
      <c r="I52" s="77"/>
      <c r="J52" s="77"/>
      <c r="K52" s="77"/>
    </row>
    <row r="53" customFormat="false" ht="12.75" hidden="false" customHeight="false" outlineLevel="0" collapsed="false">
      <c r="A53" s="77"/>
      <c r="B53" s="77"/>
      <c r="C53" s="77"/>
      <c r="D53" s="97"/>
      <c r="E53" s="87"/>
      <c r="F53" s="87"/>
      <c r="G53" s="87"/>
      <c r="H53" s="87"/>
      <c r="I53" s="77"/>
      <c r="J53" s="77"/>
      <c r="K53" s="77"/>
    </row>
    <row r="54" customFormat="false" ht="12.75" hidden="false" customHeight="false" outlineLevel="0" collapsed="false">
      <c r="A54" s="84" t="s">
        <v>120</v>
      </c>
      <c r="B54" s="77"/>
      <c r="C54" s="77"/>
      <c r="D54" s="97"/>
      <c r="E54" s="87"/>
      <c r="F54" s="87"/>
      <c r="G54" s="87"/>
      <c r="H54" s="87"/>
      <c r="I54" s="77"/>
      <c r="J54" s="77"/>
      <c r="K54" s="77"/>
    </row>
    <row r="55" customFormat="false" ht="12.75" hidden="false" customHeight="false" outlineLevel="0" collapsed="false">
      <c r="A55" s="77" t="n">
        <v>52500500</v>
      </c>
      <c r="B55" s="77" t="s">
        <v>121</v>
      </c>
      <c r="C55" s="77"/>
      <c r="D55" s="93" t="n">
        <v>0</v>
      </c>
      <c r="E55" s="87"/>
      <c r="F55" s="94" t="e">
        <f aca="false">+D55/'2001 Headcount'!$J$13/7</f>
        <v>#DIV/0!</v>
      </c>
      <c r="G55" s="87"/>
      <c r="H55" s="95" t="e">
        <f aca="false">+D55/'2001 Headcount'!$J$22/7</f>
        <v>#DIV/0!</v>
      </c>
      <c r="I55" s="77"/>
      <c r="J55" s="77"/>
      <c r="K55" s="77"/>
    </row>
    <row r="56" customFormat="false" ht="12.75" hidden="false" customHeight="false" outlineLevel="0" collapsed="false">
      <c r="A56" s="96" t="s">
        <v>122</v>
      </c>
      <c r="B56" s="77"/>
      <c r="C56" s="77"/>
      <c r="D56" s="97" t="n">
        <f aca="false">SUM(D55)</f>
        <v>0</v>
      </c>
      <c r="E56" s="87"/>
      <c r="F56" s="87" t="e">
        <f aca="false">+D56/'2001 Headcount'!$J$13/7</f>
        <v>#DIV/0!</v>
      </c>
      <c r="G56" s="87"/>
      <c r="H56" s="88" t="e">
        <f aca="false">+D56/'2001 Headcount'!$J$22/7</f>
        <v>#DIV/0!</v>
      </c>
      <c r="I56" s="77"/>
      <c r="J56" s="77"/>
      <c r="K56" s="77"/>
    </row>
    <row r="57" customFormat="false" ht="12.75" hidden="false" customHeight="false" outlineLevel="0" collapsed="false">
      <c r="A57" s="77"/>
      <c r="B57" s="77"/>
      <c r="C57" s="77"/>
      <c r="D57" s="97"/>
      <c r="E57" s="87"/>
      <c r="F57" s="87"/>
      <c r="G57" s="87"/>
      <c r="H57" s="87"/>
      <c r="I57" s="77"/>
      <c r="J57" s="77"/>
      <c r="K57" s="77"/>
    </row>
    <row r="58" customFormat="false" ht="12.75" hidden="false" customHeight="false" outlineLevel="0" collapsed="false">
      <c r="A58" s="84" t="s">
        <v>123</v>
      </c>
      <c r="B58" s="77"/>
      <c r="C58" s="77"/>
      <c r="D58" s="97"/>
      <c r="E58" s="87"/>
      <c r="F58" s="98"/>
      <c r="G58" s="87"/>
      <c r="H58" s="87"/>
      <c r="I58" s="77"/>
      <c r="J58" s="77"/>
      <c r="K58" s="77"/>
    </row>
    <row r="59" customFormat="false" ht="12.75" hidden="false" customHeight="false" outlineLevel="0" collapsed="false">
      <c r="A59" s="77" t="n">
        <v>52504500</v>
      </c>
      <c r="B59" s="77" t="s">
        <v>124</v>
      </c>
      <c r="C59" s="77"/>
      <c r="D59" s="93" t="n">
        <v>0</v>
      </c>
      <c r="E59" s="87"/>
      <c r="F59" s="94" t="e">
        <f aca="false">+D59/'2001 Headcount'!$J$13/7</f>
        <v>#DIV/0!</v>
      </c>
      <c r="G59" s="87"/>
      <c r="H59" s="95" t="e">
        <f aca="false">+D59/'2001 Headcount'!$J$22/7</f>
        <v>#DIV/0!</v>
      </c>
      <c r="I59" s="77"/>
      <c r="J59" s="77"/>
      <c r="K59" s="77"/>
    </row>
    <row r="60" customFormat="false" ht="12.75" hidden="false" customHeight="false" outlineLevel="0" collapsed="false">
      <c r="A60" s="96" t="s">
        <v>125</v>
      </c>
      <c r="B60" s="77"/>
      <c r="C60" s="77"/>
      <c r="D60" s="97" t="n">
        <f aca="false">SUM(D59)</f>
        <v>0</v>
      </c>
      <c r="E60" s="87"/>
      <c r="F60" s="87" t="e">
        <f aca="false">+D60/'2001 Headcount'!$J$13/7</f>
        <v>#DIV/0!</v>
      </c>
      <c r="G60" s="87"/>
      <c r="H60" s="88" t="e">
        <f aca="false">+D60/'2001 Headcount'!$J$22/7</f>
        <v>#DIV/0!</v>
      </c>
      <c r="I60" s="77"/>
      <c r="J60" s="77"/>
      <c r="K60" s="77"/>
    </row>
    <row r="61" customFormat="false" ht="12.75" hidden="false" customHeight="false" outlineLevel="0" collapsed="false">
      <c r="A61" s="77"/>
      <c r="B61" s="77"/>
      <c r="C61" s="77"/>
      <c r="D61" s="97"/>
      <c r="E61" s="87"/>
      <c r="F61" s="87"/>
      <c r="G61" s="87"/>
      <c r="H61" s="87"/>
      <c r="I61" s="77"/>
      <c r="J61" s="77"/>
      <c r="K61" s="77"/>
    </row>
    <row r="62" customFormat="false" ht="12.75" hidden="false" customHeight="false" outlineLevel="0" collapsed="false">
      <c r="A62" s="84" t="s">
        <v>126</v>
      </c>
      <c r="B62" s="77"/>
      <c r="C62" s="77"/>
      <c r="D62" s="97"/>
      <c r="E62" s="87"/>
      <c r="F62" s="87"/>
      <c r="G62" s="87"/>
      <c r="H62" s="87"/>
      <c r="I62" s="77"/>
      <c r="J62" s="77"/>
      <c r="K62" s="77"/>
    </row>
    <row r="63" customFormat="false" ht="12.75" hidden="false" customHeight="false" outlineLevel="0" collapsed="false">
      <c r="A63" s="77" t="n">
        <v>54000000</v>
      </c>
      <c r="B63" s="77" t="s">
        <v>127</v>
      </c>
      <c r="C63" s="77"/>
      <c r="D63" s="93" t="n">
        <v>0</v>
      </c>
      <c r="E63" s="87"/>
      <c r="F63" s="94" t="e">
        <f aca="false">+D63/'2001 Headcount'!$J$13/7</f>
        <v>#DIV/0!</v>
      </c>
      <c r="G63" s="87"/>
      <c r="H63" s="95" t="e">
        <f aca="false">+D63/'2001 Headcount'!$J$22/7</f>
        <v>#DIV/0!</v>
      </c>
      <c r="I63" s="77"/>
      <c r="J63" s="77"/>
      <c r="K63" s="77"/>
    </row>
    <row r="64" customFormat="false" ht="12.75" hidden="false" customHeight="false" outlineLevel="0" collapsed="false">
      <c r="A64" s="96" t="s">
        <v>128</v>
      </c>
      <c r="B64" s="77"/>
      <c r="C64" s="77"/>
      <c r="D64" s="97" t="n">
        <f aca="false">SUM(D63)</f>
        <v>0</v>
      </c>
      <c r="E64" s="87"/>
      <c r="F64" s="87" t="e">
        <f aca="false">+D64/'2001 Headcount'!$J$13/7</f>
        <v>#DIV/0!</v>
      </c>
      <c r="G64" s="87"/>
      <c r="H64" s="88" t="e">
        <f aca="false">+D64/'2001 Headcount'!$J$22/7</f>
        <v>#DIV/0!</v>
      </c>
      <c r="I64" s="77"/>
      <c r="J64" s="77"/>
      <c r="K64" s="77"/>
    </row>
    <row r="65" customFormat="false" ht="12.75" hidden="false" customHeight="false" outlineLevel="0" collapsed="false">
      <c r="A65" s="77"/>
      <c r="B65" s="77"/>
      <c r="C65" s="77"/>
      <c r="D65" s="97"/>
      <c r="E65" s="87"/>
      <c r="F65" s="87"/>
      <c r="G65" s="87"/>
      <c r="H65" s="87"/>
      <c r="I65" s="77"/>
      <c r="J65" s="77"/>
      <c r="K65" s="77"/>
    </row>
    <row r="66" customFormat="false" ht="12.75" hidden="false" customHeight="false" outlineLevel="0" collapsed="false">
      <c r="A66" s="84" t="s">
        <v>129</v>
      </c>
      <c r="B66" s="77"/>
      <c r="C66" s="77"/>
      <c r="D66" s="97"/>
      <c r="E66" s="87"/>
      <c r="F66" s="98"/>
      <c r="G66" s="87"/>
      <c r="H66" s="87"/>
      <c r="I66" s="77"/>
      <c r="J66" s="77"/>
      <c r="K66" s="77"/>
    </row>
    <row r="67" customFormat="false" ht="12.75" hidden="false" customHeight="false" outlineLevel="0" collapsed="false">
      <c r="A67" s="77" t="n">
        <v>52502000</v>
      </c>
      <c r="B67" s="77" t="s">
        <v>130</v>
      </c>
      <c r="C67" s="77"/>
      <c r="D67" s="93" t="n">
        <v>0</v>
      </c>
      <c r="E67" s="87"/>
      <c r="F67" s="94" t="e">
        <f aca="false">+D67/'2001 Headcount'!$J$13/7</f>
        <v>#DIV/0!</v>
      </c>
      <c r="G67" s="87"/>
      <c r="H67" s="95" t="e">
        <f aca="false">+D67/'2001 Headcount'!$J$22/7</f>
        <v>#DIV/0!</v>
      </c>
      <c r="I67" s="77"/>
      <c r="J67" s="77"/>
      <c r="K67" s="77"/>
    </row>
    <row r="68" customFormat="false" ht="12.75" hidden="false" customHeight="false" outlineLevel="0" collapsed="false">
      <c r="A68" s="96" t="s">
        <v>131</v>
      </c>
      <c r="B68" s="77"/>
      <c r="C68" s="77"/>
      <c r="D68" s="97" t="n">
        <f aca="false">SUM(D67)</f>
        <v>0</v>
      </c>
      <c r="E68" s="87"/>
      <c r="F68" s="87" t="e">
        <f aca="false">+D68/'2001 Headcount'!$J$13/7</f>
        <v>#DIV/0!</v>
      </c>
      <c r="G68" s="87"/>
      <c r="H68" s="88" t="e">
        <f aca="false">+D68/'2001 Headcount'!$J$22/7</f>
        <v>#DIV/0!</v>
      </c>
      <c r="I68" s="77"/>
      <c r="J68" s="77"/>
      <c r="K68" s="77"/>
    </row>
    <row r="69" customFormat="false" ht="12.75" hidden="false" customHeight="false" outlineLevel="0" collapsed="false">
      <c r="A69" s="77"/>
      <c r="B69" s="77"/>
      <c r="C69" s="77"/>
      <c r="D69" s="97"/>
      <c r="E69" s="87"/>
      <c r="F69" s="77"/>
      <c r="G69" s="77"/>
      <c r="H69" s="77"/>
      <c r="I69" s="77"/>
      <c r="J69" s="77"/>
      <c r="K69" s="77"/>
    </row>
    <row r="70" customFormat="false" ht="12.75" hidden="false" customHeight="false" outlineLevel="0" collapsed="false">
      <c r="A70" s="84" t="s">
        <v>132</v>
      </c>
      <c r="B70" s="77"/>
      <c r="C70" s="77"/>
      <c r="D70" s="97"/>
      <c r="E70" s="87"/>
      <c r="F70" s="98"/>
      <c r="G70" s="87"/>
      <c r="H70" s="87"/>
      <c r="I70" s="77"/>
      <c r="J70" s="77"/>
      <c r="K70" s="77"/>
    </row>
    <row r="71" customFormat="false" ht="12.75" hidden="false" customHeight="false" outlineLevel="0" collapsed="false">
      <c r="A71" s="77" t="n">
        <v>52502500</v>
      </c>
      <c r="B71" s="77" t="s">
        <v>133</v>
      </c>
      <c r="C71" s="77"/>
      <c r="D71" s="93" t="n">
        <v>0</v>
      </c>
      <c r="E71" s="87"/>
      <c r="F71" s="94" t="e">
        <f aca="false">+D71/'2001 Headcount'!$J$13/7</f>
        <v>#DIV/0!</v>
      </c>
      <c r="G71" s="87"/>
      <c r="H71" s="95" t="e">
        <f aca="false">+D71/'2001 Headcount'!$J$22/7</f>
        <v>#DIV/0!</v>
      </c>
      <c r="I71" s="77"/>
      <c r="J71" s="77"/>
      <c r="K71" s="77"/>
    </row>
    <row r="72" customFormat="false" ht="12.75" hidden="false" customHeight="false" outlineLevel="0" collapsed="false">
      <c r="A72" s="96" t="s">
        <v>134</v>
      </c>
      <c r="B72" s="77"/>
      <c r="C72" s="77"/>
      <c r="D72" s="97" t="n">
        <f aca="false">SUM(D71)</f>
        <v>0</v>
      </c>
      <c r="E72" s="87"/>
      <c r="F72" s="87" t="e">
        <f aca="false">+D72/'2001 Headcount'!$J$13/7</f>
        <v>#DIV/0!</v>
      </c>
      <c r="G72" s="87"/>
      <c r="H72" s="88" t="e">
        <f aca="false">+D72/'2001 Headcount'!$J$22/7</f>
        <v>#DIV/0!</v>
      </c>
      <c r="I72" s="77"/>
      <c r="J72" s="77"/>
      <c r="K72" s="77"/>
    </row>
    <row r="73" customFormat="false" ht="12.75" hidden="false" customHeight="false" outlineLevel="0" collapsed="false">
      <c r="A73" s="77"/>
      <c r="B73" s="77"/>
      <c r="C73" s="77"/>
      <c r="D73" s="97"/>
      <c r="E73" s="87"/>
      <c r="F73" s="77"/>
      <c r="G73" s="77"/>
      <c r="H73" s="77"/>
      <c r="I73" s="77"/>
      <c r="J73" s="77"/>
      <c r="K73" s="77"/>
    </row>
    <row r="74" customFormat="false" ht="12.75" hidden="false" customHeight="false" outlineLevel="0" collapsed="false">
      <c r="A74" s="84" t="s">
        <v>135</v>
      </c>
      <c r="B74" s="77"/>
      <c r="C74" s="77"/>
      <c r="D74" s="97"/>
      <c r="E74" s="87"/>
      <c r="F74" s="77"/>
      <c r="G74" s="77"/>
      <c r="H74" s="77"/>
      <c r="I74" s="77"/>
      <c r="J74" s="77"/>
      <c r="K74" s="77"/>
    </row>
    <row r="75" customFormat="false" ht="12.75" hidden="false" customHeight="false" outlineLevel="0" collapsed="false">
      <c r="A75" s="77" t="n">
        <v>52504000</v>
      </c>
      <c r="B75" s="77" t="s">
        <v>136</v>
      </c>
      <c r="C75" s="77"/>
      <c r="D75" s="86" t="n">
        <v>0</v>
      </c>
      <c r="E75" s="87"/>
      <c r="F75" s="99" t="e">
        <f aca="false">+D75/'2001 Headcount'!$J$13/7</f>
        <v>#DIV/0!</v>
      </c>
      <c r="G75" s="77"/>
      <c r="H75" s="88" t="e">
        <f aca="false">+D75/'2001 Headcount'!$J$22/7</f>
        <v>#DIV/0!</v>
      </c>
      <c r="I75" s="77"/>
      <c r="J75" s="77"/>
      <c r="K75" s="77"/>
    </row>
    <row r="76" customFormat="false" ht="12.75" hidden="false" customHeight="false" outlineLevel="0" collapsed="false">
      <c r="A76" s="77" t="n">
        <v>54005000</v>
      </c>
      <c r="B76" s="77" t="s">
        <v>137</v>
      </c>
      <c r="C76" s="77"/>
      <c r="D76" s="86" t="n">
        <v>0</v>
      </c>
      <c r="E76" s="87"/>
      <c r="F76" s="99" t="e">
        <f aca="false">+D76/'2001 Headcount'!$J$13/7</f>
        <v>#DIV/0!</v>
      </c>
      <c r="G76" s="77"/>
      <c r="H76" s="88" t="e">
        <f aca="false">+D76/'2001 Headcount'!$J$22/7</f>
        <v>#DIV/0!</v>
      </c>
      <c r="I76" s="77"/>
      <c r="J76" s="77"/>
      <c r="K76" s="77"/>
    </row>
    <row r="77" customFormat="false" ht="12.75" hidden="false" customHeight="false" outlineLevel="0" collapsed="false">
      <c r="A77" s="77" t="n">
        <v>52503100</v>
      </c>
      <c r="B77" s="77" t="s">
        <v>138</v>
      </c>
      <c r="C77" s="77"/>
      <c r="D77" s="93" t="n">
        <v>0</v>
      </c>
      <c r="E77" s="87"/>
      <c r="F77" s="94" t="e">
        <f aca="false">+D77/'2001 Headcount'!$J$13/7</f>
        <v>#DIV/0!</v>
      </c>
      <c r="G77" s="77"/>
      <c r="H77" s="95" t="e">
        <f aca="false">+D77/'2001 Headcount'!$J$22/7</f>
        <v>#DIV/0!</v>
      </c>
      <c r="I77" s="77"/>
      <c r="J77" s="77"/>
      <c r="K77" s="77"/>
    </row>
    <row r="78" customFormat="false" ht="12.75" hidden="false" customHeight="false" outlineLevel="0" collapsed="false">
      <c r="A78" s="96" t="s">
        <v>139</v>
      </c>
      <c r="B78" s="77"/>
      <c r="C78" s="77"/>
      <c r="D78" s="97" t="n">
        <f aca="false">SUM(D75:D77)</f>
        <v>0</v>
      </c>
      <c r="E78" s="87"/>
      <c r="F78" s="87" t="e">
        <f aca="false">SUM(F75:F77)</f>
        <v>#DIV/0!</v>
      </c>
      <c r="G78" s="77"/>
      <c r="H78" s="87" t="e">
        <f aca="false">SUM(H75:H77)</f>
        <v>#DIV/0!</v>
      </c>
      <c r="I78" s="77"/>
      <c r="J78" s="77"/>
      <c r="K78" s="77"/>
    </row>
    <row r="79" customFormat="false" ht="12.75" hidden="false" customHeight="false" outlineLevel="0" collapsed="false">
      <c r="A79" s="77"/>
      <c r="B79" s="77"/>
      <c r="C79" s="77"/>
      <c r="D79" s="97"/>
      <c r="E79" s="87"/>
      <c r="F79" s="87"/>
      <c r="G79" s="77"/>
      <c r="H79" s="87"/>
      <c r="I79" s="77"/>
      <c r="J79" s="77"/>
      <c r="K79" s="77"/>
    </row>
    <row r="80" customFormat="false" ht="12.75" hidden="false" customHeight="false" outlineLevel="0" collapsed="false">
      <c r="A80" s="84" t="s">
        <v>140</v>
      </c>
      <c r="B80" s="77"/>
      <c r="C80" s="77"/>
      <c r="D80" s="97"/>
      <c r="E80" s="87"/>
      <c r="F80" s="87"/>
      <c r="G80" s="77"/>
      <c r="H80" s="87"/>
      <c r="I80" s="77"/>
      <c r="J80" s="77"/>
      <c r="K80" s="77"/>
    </row>
    <row r="81" customFormat="false" ht="12.75" hidden="false" customHeight="false" outlineLevel="0" collapsed="false">
      <c r="A81" s="77" t="n">
        <v>53801000</v>
      </c>
      <c r="B81" s="77" t="s">
        <v>141</v>
      </c>
      <c r="C81" s="77"/>
      <c r="D81" s="86" t="n">
        <v>0</v>
      </c>
      <c r="E81" s="87"/>
      <c r="F81" s="99" t="e">
        <f aca="false">+D81/'2001 Headcount'!$J$13/7</f>
        <v>#DIV/0!</v>
      </c>
      <c r="G81" s="91"/>
      <c r="H81" s="88" t="e">
        <f aca="false">+D81/'2001 Headcount'!$J$22/7</f>
        <v>#DIV/0!</v>
      </c>
      <c r="I81" s="77"/>
      <c r="J81" s="77"/>
      <c r="K81" s="77"/>
    </row>
    <row r="82" customFormat="false" ht="12.75" hidden="false" customHeight="false" outlineLevel="0" collapsed="false">
      <c r="A82" s="77" t="n">
        <v>53800000</v>
      </c>
      <c r="B82" s="77" t="s">
        <v>142</v>
      </c>
      <c r="C82" s="77"/>
      <c r="D82" s="93" t="n">
        <v>0</v>
      </c>
      <c r="E82" s="87"/>
      <c r="F82" s="94" t="e">
        <f aca="false">+D82/'2001 Headcount'!$J$13/7</f>
        <v>#DIV/0!</v>
      </c>
      <c r="G82" s="77"/>
      <c r="H82" s="95" t="e">
        <f aca="false">+D82/'2001 Headcount'!$J$22/7</f>
        <v>#DIV/0!</v>
      </c>
      <c r="I82" s="77"/>
      <c r="J82" s="77"/>
      <c r="K82" s="77"/>
    </row>
    <row r="83" customFormat="false" ht="12.75" hidden="false" customHeight="false" outlineLevel="0" collapsed="false">
      <c r="A83" s="96" t="s">
        <v>143</v>
      </c>
      <c r="B83" s="77"/>
      <c r="C83" s="77"/>
      <c r="D83" s="97" t="n">
        <f aca="false">SUM(D80:D82)</f>
        <v>0</v>
      </c>
      <c r="E83" s="87"/>
      <c r="F83" s="87" t="e">
        <f aca="false">SUM(F80:F82)</f>
        <v>#DIV/0!</v>
      </c>
      <c r="G83" s="77"/>
      <c r="H83" s="87" t="e">
        <f aca="false">SUM(H81:H82)</f>
        <v>#DIV/0!</v>
      </c>
      <c r="I83" s="77"/>
      <c r="J83" s="77"/>
      <c r="K83" s="77"/>
    </row>
    <row r="84" customFormat="false" ht="12.75" hidden="false" customHeight="false" outlineLevel="0" collapsed="false">
      <c r="A84" s="77"/>
      <c r="B84" s="77"/>
      <c r="C84" s="77"/>
      <c r="D84" s="97"/>
      <c r="E84" s="87"/>
      <c r="F84" s="87"/>
      <c r="G84" s="77"/>
      <c r="H84" s="87"/>
      <c r="I84" s="77"/>
      <c r="J84" s="77"/>
      <c r="K84" s="77"/>
    </row>
    <row r="85" customFormat="false" ht="12.75" hidden="false" customHeight="false" outlineLevel="0" collapsed="false">
      <c r="A85" s="84" t="s">
        <v>144</v>
      </c>
      <c r="B85" s="77"/>
      <c r="C85" s="77"/>
      <c r="D85" s="97"/>
      <c r="E85" s="87"/>
      <c r="F85" s="77"/>
      <c r="G85" s="77"/>
      <c r="H85" s="77"/>
      <c r="I85" s="77"/>
      <c r="J85" s="77"/>
      <c r="K85" s="77"/>
    </row>
    <row r="86" customFormat="false" ht="12.75" hidden="false" customHeight="false" outlineLevel="0" collapsed="false">
      <c r="A86" s="77" t="n">
        <v>59099900</v>
      </c>
      <c r="B86" s="77" t="s">
        <v>144</v>
      </c>
      <c r="C86" s="77"/>
      <c r="D86" s="93" t="n">
        <v>0</v>
      </c>
      <c r="E86" s="87"/>
      <c r="F86" s="94" t="e">
        <f aca="false">+D86/'2001 Headcount'!$J$13/7</f>
        <v>#DIV/0!</v>
      </c>
      <c r="G86" s="77"/>
      <c r="H86" s="95" t="e">
        <f aca="false">+D86/'2001 Headcount'!$J$22/7</f>
        <v>#DIV/0!</v>
      </c>
      <c r="I86" s="77"/>
      <c r="J86" s="77"/>
      <c r="K86" s="77"/>
    </row>
    <row r="87" customFormat="false" ht="12.75" hidden="false" customHeight="false" outlineLevel="0" collapsed="false">
      <c r="A87" s="96" t="s">
        <v>145</v>
      </c>
      <c r="B87" s="77"/>
      <c r="C87" s="77"/>
      <c r="D87" s="97" t="n">
        <f aca="false">SUM(D86)</f>
        <v>0</v>
      </c>
      <c r="E87" s="87"/>
      <c r="F87" s="87" t="e">
        <f aca="false">SUM(F86)</f>
        <v>#DIV/0!</v>
      </c>
      <c r="G87" s="77"/>
      <c r="H87" s="87" t="e">
        <f aca="false">SUM(H86)</f>
        <v>#DIV/0!</v>
      </c>
      <c r="I87" s="77"/>
      <c r="J87" s="77"/>
      <c r="K87" s="77"/>
    </row>
    <row r="88" customFormat="false" ht="12.75" hidden="false" customHeight="false" outlineLevel="0" collapsed="false">
      <c r="A88" s="77"/>
      <c r="B88" s="77"/>
      <c r="C88" s="77"/>
      <c r="D88" s="97"/>
      <c r="E88" s="87"/>
      <c r="F88" s="77"/>
      <c r="G88" s="77"/>
      <c r="H88" s="77"/>
      <c r="I88" s="77"/>
      <c r="J88" s="77"/>
      <c r="K88" s="77"/>
    </row>
    <row r="89" customFormat="false" ht="12.75" hidden="false" customHeight="false" outlineLevel="0" collapsed="false">
      <c r="A89" s="77"/>
      <c r="B89" s="77"/>
      <c r="C89" s="77"/>
      <c r="D89" s="97" t="n">
        <f aca="false">+D87+D83+D78+D72+D68+D64+D60+D56+D52+D46+D34+D29+D20</f>
        <v>0</v>
      </c>
      <c r="E89" s="87"/>
      <c r="F89" s="99" t="e">
        <f aca="false">+D89/'2001 Headcount'!$J$13/7</f>
        <v>#DIV/0!</v>
      </c>
      <c r="G89" s="77"/>
      <c r="H89" s="88" t="e">
        <f aca="false">+D89/'2001 Headcount'!$J$22/7</f>
        <v>#DIV/0!</v>
      </c>
      <c r="I89" s="77"/>
      <c r="J89" s="77"/>
      <c r="K89" s="77"/>
    </row>
    <row r="90" customFormat="false" ht="12.75" hidden="false" customHeight="false" outlineLevel="0" collapsed="false">
      <c r="A90" s="77"/>
      <c r="B90" s="77"/>
      <c r="C90" s="77"/>
      <c r="D90" s="97"/>
      <c r="E90" s="87"/>
      <c r="F90" s="77"/>
      <c r="G90" s="77"/>
      <c r="H90" s="77"/>
      <c r="I90" s="77"/>
      <c r="J90" s="77"/>
      <c r="K90" s="77"/>
    </row>
    <row r="91" customFormat="false" ht="12.75" hidden="false" customHeight="false" outlineLevel="0" collapsed="false">
      <c r="A91" s="77"/>
      <c r="B91" s="77"/>
      <c r="C91" s="77"/>
      <c r="D91" s="97"/>
      <c r="E91" s="87"/>
      <c r="F91" s="77"/>
      <c r="G91" s="77"/>
      <c r="H91" s="77"/>
      <c r="I91" s="77"/>
      <c r="J91" s="77"/>
      <c r="K91" s="77"/>
    </row>
    <row r="92" customFormat="false" ht="12.75" hidden="false" customHeight="false" outlineLevel="0" collapsed="false">
      <c r="A92" s="77"/>
      <c r="B92" s="77"/>
      <c r="C92" s="77"/>
      <c r="D92" s="97"/>
      <c r="E92" s="87"/>
      <c r="F92" s="77"/>
      <c r="G92" s="77"/>
      <c r="H92" s="77"/>
      <c r="I92" s="77"/>
      <c r="J92" s="77"/>
      <c r="K92" s="77"/>
    </row>
    <row r="93" customFormat="false" ht="12.75" hidden="false" customHeight="false" outlineLevel="0" collapsed="false">
      <c r="A93" s="77"/>
      <c r="B93" s="77"/>
      <c r="C93" s="77"/>
      <c r="D93" s="97"/>
      <c r="E93" s="87"/>
      <c r="F93" s="77"/>
      <c r="G93" s="77"/>
      <c r="H93" s="77"/>
      <c r="I93" s="77"/>
      <c r="J93" s="77"/>
      <c r="K93" s="77"/>
    </row>
    <row r="94" customFormat="false" ht="12.75" hidden="false" customHeight="false" outlineLevel="0" collapsed="false">
      <c r="A94" s="77"/>
      <c r="B94" s="77"/>
      <c r="C94" s="77"/>
      <c r="D94" s="97"/>
      <c r="E94" s="87"/>
      <c r="F94" s="77"/>
      <c r="G94" s="77"/>
      <c r="H94" s="77"/>
      <c r="I94" s="77"/>
      <c r="J94" s="77"/>
      <c r="K94" s="77"/>
    </row>
    <row r="95" customFormat="false" ht="12.75" hidden="false" customHeight="false" outlineLevel="0" collapsed="false">
      <c r="A95" s="77"/>
      <c r="B95" s="77"/>
      <c r="C95" s="77"/>
      <c r="D95" s="97"/>
      <c r="E95" s="87"/>
      <c r="F95" s="77"/>
      <c r="G95" s="77"/>
      <c r="H95" s="77"/>
      <c r="I95" s="77"/>
      <c r="J95" s="77"/>
      <c r="K95" s="77"/>
    </row>
    <row r="96" customFormat="false" ht="12.75" hidden="false" customHeight="false" outlineLevel="0" collapsed="false">
      <c r="A96" s="77"/>
      <c r="B96" s="77"/>
      <c r="C96" s="77"/>
      <c r="D96" s="97"/>
      <c r="E96" s="87"/>
      <c r="F96" s="77"/>
      <c r="G96" s="77"/>
      <c r="H96" s="77"/>
      <c r="I96" s="77"/>
      <c r="J96" s="77"/>
      <c r="K96" s="77"/>
    </row>
    <row r="97" customFormat="false" ht="12.75" hidden="false" customHeight="false" outlineLevel="0" collapsed="false">
      <c r="A97" s="77"/>
      <c r="B97" s="77"/>
      <c r="C97" s="77"/>
      <c r="D97" s="97"/>
      <c r="E97" s="87"/>
      <c r="F97" s="77"/>
      <c r="G97" s="77"/>
      <c r="H97" s="77"/>
      <c r="I97" s="77"/>
      <c r="J97" s="77"/>
      <c r="K97" s="77"/>
    </row>
    <row r="98" customFormat="false" ht="12.75" hidden="false" customHeight="false" outlineLevel="0" collapsed="false">
      <c r="A98" s="77"/>
      <c r="B98" s="77"/>
      <c r="C98" s="77"/>
      <c r="D98" s="97"/>
      <c r="E98" s="87"/>
      <c r="F98" s="77"/>
      <c r="G98" s="77"/>
      <c r="H98" s="77"/>
      <c r="I98" s="77"/>
      <c r="J98" s="77"/>
      <c r="K98" s="77"/>
    </row>
    <row r="99" customFormat="false" ht="12.75" hidden="false" customHeight="false" outlineLevel="0" collapsed="false">
      <c r="A99" s="77"/>
      <c r="B99" s="77"/>
      <c r="C99" s="77"/>
      <c r="D99" s="97"/>
      <c r="E99" s="87"/>
      <c r="F99" s="77"/>
      <c r="G99" s="77"/>
      <c r="H99" s="77"/>
      <c r="I99" s="77"/>
      <c r="J99" s="77"/>
      <c r="K99" s="77"/>
    </row>
    <row r="100" customFormat="false" ht="12.75" hidden="false" customHeight="false" outlineLevel="0" collapsed="false">
      <c r="A100" s="77"/>
      <c r="B100" s="77"/>
      <c r="C100" s="77"/>
      <c r="D100" s="97"/>
      <c r="E100" s="77"/>
      <c r="F100" s="77"/>
      <c r="G100" s="77"/>
      <c r="H100" s="77"/>
      <c r="I100" s="77"/>
      <c r="J100" s="77"/>
      <c r="K100" s="77"/>
    </row>
    <row r="101" customFormat="false" ht="12.75" hidden="false" customHeight="false" outlineLevel="0" collapsed="false">
      <c r="A101" s="77"/>
      <c r="B101" s="77"/>
      <c r="C101" s="77"/>
      <c r="D101" s="97"/>
      <c r="E101" s="77"/>
      <c r="F101" s="77"/>
      <c r="G101" s="77"/>
      <c r="H101" s="77"/>
      <c r="I101" s="77"/>
      <c r="J101" s="77"/>
      <c r="K101" s="77"/>
    </row>
    <row r="102" customFormat="false" ht="12.75" hidden="false" customHeight="false" outlineLevel="0" collapsed="false">
      <c r="A102" s="77"/>
      <c r="B102" s="77"/>
      <c r="C102" s="77"/>
      <c r="D102" s="97"/>
      <c r="E102" s="77"/>
      <c r="F102" s="77"/>
      <c r="G102" s="77"/>
      <c r="H102" s="77"/>
      <c r="I102" s="77"/>
      <c r="J102" s="77"/>
      <c r="K102" s="77"/>
    </row>
    <row r="103" customFormat="false" ht="12.75" hidden="false" customHeight="false" outlineLevel="0" collapsed="false">
      <c r="A103" s="77"/>
      <c r="B103" s="77"/>
      <c r="C103" s="77"/>
      <c r="D103" s="97"/>
      <c r="E103" s="77"/>
      <c r="F103" s="77"/>
      <c r="G103" s="77"/>
      <c r="H103" s="77"/>
      <c r="I103" s="77"/>
      <c r="J103" s="77"/>
      <c r="K103" s="77"/>
    </row>
    <row r="104" customFormat="false" ht="12.75" hidden="false" customHeight="false" outlineLevel="0" collapsed="false">
      <c r="A104" s="77"/>
      <c r="B104" s="77"/>
      <c r="C104" s="77"/>
      <c r="D104" s="97"/>
      <c r="E104" s="77"/>
      <c r="F104" s="77"/>
      <c r="G104" s="77"/>
      <c r="H104" s="77"/>
      <c r="I104" s="77"/>
      <c r="J104" s="77"/>
      <c r="K104" s="77"/>
    </row>
    <row r="105" customFormat="false" ht="12.75" hidden="false" customHeight="false" outlineLevel="0" collapsed="false">
      <c r="A105" s="77"/>
      <c r="B105" s="77"/>
      <c r="C105" s="77"/>
      <c r="D105" s="97"/>
      <c r="E105" s="77"/>
      <c r="F105" s="77"/>
      <c r="G105" s="77"/>
      <c r="H105" s="77"/>
      <c r="I105" s="77"/>
      <c r="J105" s="77"/>
      <c r="K105" s="77"/>
    </row>
    <row r="106" customFormat="false" ht="12.75" hidden="false" customHeight="false" outlineLevel="0" collapsed="false">
      <c r="A106" s="77"/>
      <c r="B106" s="77"/>
      <c r="C106" s="77"/>
      <c r="D106" s="78"/>
      <c r="E106" s="77"/>
      <c r="F106" s="77"/>
      <c r="G106" s="77"/>
      <c r="H106" s="77"/>
      <c r="I106" s="77"/>
      <c r="J106" s="77"/>
      <c r="K106" s="77"/>
    </row>
    <row r="107" customFormat="false" ht="12.75" hidden="false" customHeight="false" outlineLevel="0" collapsed="false">
      <c r="A107" s="77"/>
      <c r="B107" s="77"/>
      <c r="C107" s="77"/>
      <c r="D107" s="78"/>
      <c r="E107" s="77"/>
      <c r="F107" s="77"/>
      <c r="G107" s="77"/>
      <c r="H107" s="77"/>
      <c r="I107" s="77"/>
      <c r="J107" s="77"/>
      <c r="K107" s="77"/>
    </row>
    <row r="108" customFormat="false" ht="12.75" hidden="false" customHeight="false" outlineLevel="0" collapsed="false">
      <c r="A108" s="77"/>
      <c r="B108" s="77"/>
      <c r="C108" s="77"/>
      <c r="D108" s="78"/>
      <c r="E108" s="77"/>
      <c r="F108" s="77"/>
      <c r="G108" s="77"/>
      <c r="H108" s="77"/>
      <c r="I108" s="77"/>
      <c r="J108" s="77"/>
      <c r="K108" s="77"/>
    </row>
    <row r="109" customFormat="false" ht="12.75" hidden="false" customHeight="false" outlineLevel="0" collapsed="false">
      <c r="A109" s="77"/>
      <c r="B109" s="77"/>
      <c r="C109" s="77"/>
      <c r="D109" s="78"/>
      <c r="E109" s="77"/>
      <c r="F109" s="77"/>
      <c r="G109" s="77"/>
      <c r="H109" s="77"/>
      <c r="I109" s="77"/>
      <c r="J109" s="77"/>
      <c r="K109" s="77"/>
    </row>
    <row r="110" customFormat="false" ht="12.75" hidden="false" customHeight="false" outlineLevel="0" collapsed="false">
      <c r="A110" s="77"/>
      <c r="B110" s="77"/>
      <c r="C110" s="77"/>
      <c r="D110" s="78"/>
      <c r="E110" s="77"/>
      <c r="F110" s="77"/>
      <c r="G110" s="77"/>
      <c r="H110" s="77"/>
      <c r="I110" s="77"/>
      <c r="J110" s="77"/>
      <c r="K110" s="77"/>
    </row>
    <row r="111" customFormat="false" ht="12.75" hidden="false" customHeight="false" outlineLevel="0" collapsed="false">
      <c r="A111" s="77"/>
      <c r="B111" s="77"/>
      <c r="C111" s="77"/>
      <c r="D111" s="78"/>
      <c r="E111" s="77"/>
      <c r="F111" s="77"/>
      <c r="G111" s="77"/>
      <c r="H111" s="77"/>
      <c r="I111" s="77"/>
      <c r="J111" s="77"/>
      <c r="K111" s="77"/>
    </row>
    <row r="112" customFormat="false" ht="12.75" hidden="false" customHeight="false" outlineLevel="0" collapsed="false">
      <c r="A112" s="77"/>
      <c r="B112" s="77"/>
      <c r="C112" s="77"/>
      <c r="D112" s="78"/>
      <c r="E112" s="77"/>
      <c r="F112" s="77"/>
      <c r="G112" s="77"/>
      <c r="H112" s="77"/>
      <c r="I112" s="77"/>
      <c r="J112" s="77"/>
      <c r="K112" s="77"/>
    </row>
    <row r="113" customFormat="false" ht="12.75" hidden="false" customHeight="false" outlineLevel="0" collapsed="false">
      <c r="A113" s="77"/>
      <c r="B113" s="77"/>
      <c r="C113" s="77"/>
      <c r="D113" s="78"/>
      <c r="E113" s="77"/>
      <c r="F113" s="77"/>
      <c r="G113" s="77"/>
      <c r="H113" s="77"/>
      <c r="I113" s="77"/>
      <c r="J113" s="77"/>
      <c r="K113" s="77"/>
    </row>
    <row r="114" customFormat="false" ht="12.75" hidden="false" customHeight="false" outlineLevel="0" collapsed="false">
      <c r="A114" s="77"/>
      <c r="B114" s="77"/>
      <c r="C114" s="77"/>
      <c r="D114" s="78"/>
      <c r="E114" s="77"/>
      <c r="F114" s="77"/>
      <c r="G114" s="77"/>
      <c r="H114" s="77"/>
      <c r="I114" s="77"/>
      <c r="J114" s="77"/>
      <c r="K114" s="77"/>
    </row>
    <row r="115" customFormat="false" ht="12.75" hidden="false" customHeight="false" outlineLevel="0" collapsed="false">
      <c r="A115" s="77"/>
      <c r="B115" s="77"/>
      <c r="C115" s="77"/>
      <c r="D115" s="78"/>
      <c r="E115" s="77"/>
      <c r="F115" s="77"/>
      <c r="G115" s="77"/>
      <c r="H115" s="77"/>
      <c r="I115" s="77"/>
      <c r="J115" s="77"/>
      <c r="K115" s="77"/>
    </row>
    <row r="116" customFormat="false" ht="12.75" hidden="false" customHeight="false" outlineLevel="0" collapsed="false">
      <c r="A116" s="77"/>
      <c r="B116" s="77"/>
      <c r="C116" s="77"/>
      <c r="D116" s="78"/>
      <c r="E116" s="77"/>
      <c r="F116" s="77"/>
      <c r="G116" s="77"/>
      <c r="H116" s="77"/>
      <c r="I116" s="77"/>
      <c r="J116" s="77"/>
      <c r="K116" s="77"/>
    </row>
    <row r="117" customFormat="false" ht="12.75" hidden="false" customHeight="false" outlineLevel="0" collapsed="false">
      <c r="A117" s="77"/>
      <c r="B117" s="77"/>
      <c r="C117" s="77"/>
      <c r="D117" s="78"/>
      <c r="E117" s="77"/>
      <c r="F117" s="77"/>
      <c r="G117" s="77"/>
      <c r="H117" s="77"/>
      <c r="I117" s="77"/>
      <c r="J117" s="77"/>
      <c r="K117" s="77"/>
    </row>
    <row r="118" customFormat="false" ht="12.75" hidden="false" customHeight="false" outlineLevel="0" collapsed="false">
      <c r="A118" s="77"/>
      <c r="B118" s="77"/>
      <c r="C118" s="77"/>
      <c r="D118" s="78"/>
      <c r="E118" s="77"/>
      <c r="F118" s="77"/>
      <c r="G118" s="77"/>
      <c r="H118" s="77"/>
      <c r="I118" s="77"/>
      <c r="J118" s="77"/>
      <c r="K118" s="77"/>
    </row>
    <row r="119" customFormat="false" ht="12.75" hidden="false" customHeight="false" outlineLevel="0" collapsed="false">
      <c r="A119" s="77"/>
      <c r="B119" s="77"/>
      <c r="C119" s="77"/>
      <c r="D119" s="78"/>
      <c r="E119" s="77"/>
      <c r="F119" s="77"/>
      <c r="G119" s="77"/>
      <c r="H119" s="77"/>
      <c r="I119" s="77"/>
      <c r="J119" s="77"/>
      <c r="K119" s="77"/>
    </row>
    <row r="120" customFormat="false" ht="12.75" hidden="false" customHeight="false" outlineLevel="0" collapsed="false">
      <c r="A120" s="77"/>
      <c r="B120" s="77"/>
      <c r="C120" s="77"/>
      <c r="D120" s="78"/>
      <c r="E120" s="77"/>
      <c r="F120" s="77"/>
      <c r="G120" s="77"/>
      <c r="H120" s="77"/>
      <c r="I120" s="77"/>
      <c r="J120" s="77"/>
      <c r="K120" s="77"/>
    </row>
    <row r="121" customFormat="false" ht="12.75" hidden="false" customHeight="false" outlineLevel="0" collapsed="false">
      <c r="A121" s="77"/>
      <c r="B121" s="77"/>
      <c r="C121" s="77"/>
      <c r="D121" s="78"/>
      <c r="E121" s="77"/>
      <c r="F121" s="77"/>
      <c r="G121" s="77"/>
      <c r="H121" s="77"/>
      <c r="I121" s="77"/>
      <c r="J121" s="77"/>
      <c r="K121" s="77"/>
    </row>
    <row r="122" customFormat="false" ht="12.75" hidden="false" customHeight="false" outlineLevel="0" collapsed="false">
      <c r="A122" s="77"/>
      <c r="B122" s="77"/>
      <c r="C122" s="77"/>
      <c r="D122" s="78"/>
      <c r="E122" s="77"/>
      <c r="F122" s="77"/>
      <c r="G122" s="77"/>
      <c r="H122" s="77"/>
      <c r="I122" s="77"/>
      <c r="J122" s="77"/>
      <c r="K122" s="77"/>
    </row>
    <row r="123" customFormat="false" ht="12.75" hidden="false" customHeight="false" outlineLevel="0" collapsed="false">
      <c r="A123" s="77"/>
      <c r="B123" s="77"/>
      <c r="C123" s="77"/>
      <c r="D123" s="78"/>
      <c r="E123" s="77"/>
      <c r="F123" s="77"/>
      <c r="G123" s="77"/>
      <c r="H123" s="77"/>
      <c r="I123" s="77"/>
      <c r="J123" s="77"/>
      <c r="K123" s="77"/>
    </row>
    <row r="124" customFormat="false" ht="12.75" hidden="false" customHeight="false" outlineLevel="0" collapsed="false">
      <c r="A124" s="77"/>
      <c r="B124" s="77"/>
      <c r="C124" s="77"/>
      <c r="D124" s="78"/>
      <c r="E124" s="77"/>
      <c r="F124" s="77"/>
      <c r="G124" s="77"/>
      <c r="H124" s="77"/>
      <c r="I124" s="77"/>
      <c r="J124" s="77"/>
      <c r="K124" s="77"/>
    </row>
    <row r="125" customFormat="false" ht="12.75" hidden="false" customHeight="false" outlineLevel="0" collapsed="false">
      <c r="A125" s="77"/>
      <c r="B125" s="77"/>
      <c r="C125" s="77"/>
      <c r="D125" s="78"/>
      <c r="E125" s="77"/>
      <c r="F125" s="77"/>
      <c r="G125" s="77"/>
      <c r="H125" s="77"/>
      <c r="I125" s="77"/>
      <c r="J125" s="77"/>
      <c r="K125" s="77"/>
    </row>
    <row r="126" customFormat="false" ht="12.75" hidden="false" customHeight="false" outlineLevel="0" collapsed="false">
      <c r="A126" s="77"/>
      <c r="B126" s="77"/>
      <c r="C126" s="77"/>
      <c r="D126" s="78"/>
      <c r="E126" s="77"/>
      <c r="F126" s="77"/>
      <c r="G126" s="77"/>
      <c r="H126" s="77"/>
      <c r="I126" s="77"/>
      <c r="J126" s="77"/>
      <c r="K126" s="77"/>
    </row>
    <row r="127" customFormat="false" ht="12.75" hidden="false" customHeight="false" outlineLevel="0" collapsed="false">
      <c r="A127" s="77"/>
      <c r="B127" s="77"/>
      <c r="C127" s="77"/>
      <c r="D127" s="78"/>
      <c r="E127" s="77"/>
      <c r="F127" s="77"/>
      <c r="G127" s="77"/>
      <c r="H127" s="77"/>
      <c r="I127" s="77"/>
      <c r="J127" s="77"/>
      <c r="K127" s="77"/>
    </row>
    <row r="128" customFormat="false" ht="12.75" hidden="false" customHeight="false" outlineLevel="0" collapsed="false">
      <c r="A128" s="77"/>
      <c r="B128" s="77"/>
      <c r="C128" s="77"/>
      <c r="D128" s="78"/>
      <c r="E128" s="77"/>
      <c r="F128" s="77"/>
      <c r="G128" s="77"/>
      <c r="H128" s="77"/>
      <c r="I128" s="77"/>
      <c r="J128" s="77"/>
      <c r="K128" s="77"/>
    </row>
    <row r="129" customFormat="false" ht="12.75" hidden="false" customHeight="false" outlineLevel="0" collapsed="false">
      <c r="A129" s="77"/>
      <c r="B129" s="77"/>
      <c r="C129" s="77"/>
      <c r="D129" s="78"/>
      <c r="E129" s="77"/>
      <c r="F129" s="77"/>
      <c r="G129" s="77"/>
      <c r="H129" s="77"/>
      <c r="I129" s="77"/>
      <c r="J129" s="77"/>
      <c r="K129" s="77"/>
    </row>
    <row r="130" customFormat="false" ht="12.75" hidden="false" customHeight="false" outlineLevel="0" collapsed="false">
      <c r="A130" s="77"/>
      <c r="B130" s="77"/>
      <c r="C130" s="77"/>
      <c r="D130" s="78"/>
      <c r="E130" s="77"/>
      <c r="F130" s="77"/>
      <c r="G130" s="77"/>
      <c r="H130" s="77"/>
      <c r="I130" s="77"/>
      <c r="J130" s="77"/>
      <c r="K130" s="77"/>
    </row>
    <row r="131" customFormat="false" ht="12.75" hidden="false" customHeight="false" outlineLevel="0" collapsed="false">
      <c r="A131" s="77"/>
      <c r="B131" s="77"/>
      <c r="C131" s="77"/>
      <c r="D131" s="78"/>
      <c r="E131" s="77"/>
      <c r="F131" s="77"/>
      <c r="G131" s="77"/>
      <c r="H131" s="77"/>
      <c r="I131" s="77"/>
      <c r="J131" s="77"/>
      <c r="K131" s="77"/>
    </row>
    <row r="132" customFormat="false" ht="12.75" hidden="false" customHeight="false" outlineLevel="0" collapsed="false">
      <c r="A132" s="77"/>
      <c r="B132" s="77"/>
      <c r="C132" s="77"/>
      <c r="D132" s="78"/>
      <c r="E132" s="77"/>
      <c r="F132" s="77"/>
      <c r="G132" s="77"/>
      <c r="H132" s="77"/>
      <c r="I132" s="77"/>
      <c r="J132" s="77"/>
      <c r="K132" s="77"/>
    </row>
    <row r="133" customFormat="false" ht="12.75" hidden="false" customHeight="false" outlineLevel="0" collapsed="false">
      <c r="A133" s="77"/>
      <c r="B133" s="77"/>
      <c r="C133" s="77"/>
      <c r="D133" s="78"/>
      <c r="E133" s="77"/>
      <c r="F133" s="77"/>
      <c r="G133" s="77"/>
      <c r="H133" s="77"/>
      <c r="I133" s="77"/>
      <c r="J133" s="77"/>
      <c r="K133" s="77"/>
    </row>
    <row r="134" customFormat="false" ht="12.75" hidden="false" customHeight="false" outlineLevel="0" collapsed="false">
      <c r="A134" s="77"/>
      <c r="B134" s="77"/>
      <c r="C134" s="77"/>
      <c r="D134" s="78"/>
      <c r="E134" s="77"/>
      <c r="F134" s="77"/>
      <c r="G134" s="77"/>
      <c r="H134" s="77"/>
      <c r="I134" s="77"/>
      <c r="J134" s="77"/>
      <c r="K134" s="77"/>
    </row>
    <row r="135" customFormat="false" ht="12.75" hidden="false" customHeight="false" outlineLevel="0" collapsed="false">
      <c r="A135" s="77"/>
      <c r="B135" s="77"/>
      <c r="C135" s="77"/>
      <c r="D135" s="78"/>
      <c r="E135" s="77"/>
      <c r="F135" s="77"/>
      <c r="G135" s="77"/>
      <c r="H135" s="77"/>
      <c r="I135" s="77"/>
      <c r="J135" s="77"/>
      <c r="K135" s="77"/>
    </row>
    <row r="136" customFormat="false" ht="12.75" hidden="false" customHeight="false" outlineLevel="0" collapsed="false">
      <c r="A136" s="77"/>
      <c r="B136" s="77"/>
      <c r="C136" s="77"/>
      <c r="D136" s="78"/>
      <c r="E136" s="77"/>
      <c r="F136" s="77"/>
      <c r="G136" s="77"/>
      <c r="H136" s="77"/>
      <c r="I136" s="77"/>
      <c r="J136" s="77"/>
      <c r="K136" s="77"/>
    </row>
    <row r="137" customFormat="false" ht="12.75" hidden="false" customHeight="false" outlineLevel="0" collapsed="false">
      <c r="A137" s="77"/>
      <c r="B137" s="77"/>
      <c r="C137" s="77"/>
      <c r="D137" s="78"/>
      <c r="E137" s="77"/>
      <c r="F137" s="77"/>
      <c r="G137" s="77"/>
      <c r="H137" s="77"/>
      <c r="I137" s="77"/>
      <c r="J137" s="77"/>
      <c r="K137" s="77"/>
    </row>
    <row r="138" customFormat="false" ht="12.75" hidden="false" customHeight="false" outlineLevel="0" collapsed="false">
      <c r="A138" s="77"/>
      <c r="B138" s="77"/>
      <c r="C138" s="77"/>
      <c r="D138" s="78"/>
      <c r="E138" s="77"/>
      <c r="F138" s="77"/>
      <c r="G138" s="77"/>
      <c r="H138" s="77"/>
      <c r="I138" s="77"/>
      <c r="J138" s="77"/>
      <c r="K138" s="77"/>
    </row>
    <row r="139" customFormat="false" ht="12.75" hidden="false" customHeight="false" outlineLevel="0" collapsed="false">
      <c r="A139" s="77"/>
      <c r="B139" s="77"/>
      <c r="C139" s="77"/>
      <c r="D139" s="78"/>
      <c r="E139" s="77"/>
      <c r="F139" s="77"/>
      <c r="G139" s="77"/>
      <c r="H139" s="77"/>
      <c r="I139" s="77"/>
      <c r="J139" s="77"/>
      <c r="K139" s="77"/>
    </row>
    <row r="140" customFormat="false" ht="12.75" hidden="false" customHeight="false" outlineLevel="0" collapsed="false">
      <c r="A140" s="77"/>
      <c r="B140" s="77"/>
      <c r="C140" s="77"/>
      <c r="D140" s="78"/>
      <c r="E140" s="77"/>
      <c r="F140" s="77"/>
      <c r="G140" s="77"/>
      <c r="H140" s="77"/>
      <c r="I140" s="77"/>
      <c r="J140" s="77"/>
      <c r="K140" s="77"/>
    </row>
    <row r="141" customFormat="false" ht="12.75" hidden="false" customHeight="false" outlineLevel="0" collapsed="false">
      <c r="A141" s="77"/>
      <c r="B141" s="77"/>
      <c r="C141" s="77"/>
      <c r="D141" s="78"/>
      <c r="E141" s="77"/>
      <c r="F141" s="77"/>
      <c r="G141" s="77"/>
      <c r="H141" s="77"/>
      <c r="I141" s="77"/>
      <c r="J141" s="77"/>
      <c r="K141" s="77"/>
    </row>
    <row r="142" customFormat="false" ht="12.75" hidden="false" customHeight="false" outlineLevel="0" collapsed="false">
      <c r="A142" s="77"/>
      <c r="B142" s="77"/>
      <c r="C142" s="77"/>
      <c r="D142" s="78"/>
      <c r="E142" s="77"/>
      <c r="F142" s="77"/>
      <c r="G142" s="77"/>
      <c r="H142" s="77"/>
      <c r="I142" s="77"/>
      <c r="J142" s="77"/>
      <c r="K142" s="77"/>
    </row>
    <row r="143" customFormat="false" ht="12.75" hidden="false" customHeight="false" outlineLevel="0" collapsed="false">
      <c r="A143" s="77"/>
      <c r="B143" s="77"/>
      <c r="C143" s="77"/>
      <c r="D143" s="78"/>
      <c r="E143" s="77"/>
      <c r="F143" s="77"/>
      <c r="G143" s="77"/>
      <c r="H143" s="77"/>
      <c r="I143" s="77"/>
      <c r="J143" s="77"/>
      <c r="K143" s="77"/>
    </row>
    <row r="144" customFormat="false" ht="12.75" hidden="false" customHeight="false" outlineLevel="0" collapsed="false">
      <c r="A144" s="77"/>
      <c r="B144" s="77"/>
      <c r="C144" s="77"/>
      <c r="D144" s="78"/>
      <c r="E144" s="77"/>
      <c r="F144" s="77"/>
      <c r="G144" s="77"/>
      <c r="H144" s="77"/>
      <c r="I144" s="77"/>
      <c r="J144" s="77"/>
      <c r="K144" s="77"/>
    </row>
    <row r="145" customFormat="false" ht="12.75" hidden="false" customHeight="false" outlineLevel="0" collapsed="false">
      <c r="A145" s="77"/>
      <c r="B145" s="77"/>
      <c r="C145" s="77"/>
      <c r="D145" s="78"/>
      <c r="E145" s="77"/>
      <c r="F145" s="77"/>
      <c r="G145" s="77"/>
      <c r="H145" s="77"/>
      <c r="I145" s="77"/>
      <c r="J145" s="77"/>
      <c r="K145" s="77"/>
    </row>
    <row r="146" customFormat="false" ht="12.75" hidden="false" customHeight="false" outlineLevel="0" collapsed="false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</row>
    <row r="147" customFormat="false" ht="12.75" hidden="false" customHeight="false" outlineLevel="0" collapsed="false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</row>
    <row r="148" customFormat="false" ht="12.75" hidden="false" customHeight="false" outlineLevel="0" collapsed="false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</row>
    <row r="149" customFormat="false" ht="12.75" hidden="false" customHeight="false" outlineLevel="0" collapsed="false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</row>
    <row r="150" customFormat="false" ht="12.75" hidden="false" customHeight="false" outlineLevel="0" collapsed="false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</row>
    <row r="151" customFormat="false" ht="12.75" hidden="false" customHeight="false" outlineLevel="0" collapsed="false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</row>
    <row r="152" customFormat="false" ht="12.75" hidden="false" customHeight="false" outlineLevel="0" collapsed="false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</row>
    <row r="153" customFormat="false" ht="12.75" hidden="false" customHeight="false" outlineLevel="0" collapsed="false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</row>
    <row r="154" customFormat="false" ht="12.75" hidden="false" customHeight="false" outlineLevel="0" collapsed="false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</row>
    <row r="155" customFormat="false" ht="12.75" hidden="false" customHeight="false" outlineLevel="0" collapsed="false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</row>
    <row r="156" customFormat="false" ht="12.75" hidden="false" customHeight="false" outlineLevel="0" collapsed="false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</row>
    <row r="157" customFormat="false" ht="12.75" hidden="false" customHeight="false" outlineLevel="0" collapsed="false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</row>
    <row r="158" customFormat="false" ht="12.75" hidden="false" customHeight="false" outlineLevel="0" collapsed="false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</row>
    <row r="159" customFormat="false" ht="12.75" hidden="false" customHeight="false" outlineLevel="0" collapsed="false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</row>
    <row r="160" customFormat="false" ht="12.75" hidden="false" customHeight="false" outlineLevel="0" collapsed="false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</row>
    <row r="161" customFormat="false" ht="12.75" hidden="false" customHeight="false" outlineLevel="0" collapsed="false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</row>
    <row r="162" customFormat="false" ht="12.75" hidden="false" customHeight="false" outlineLevel="0" collapsed="false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</row>
    <row r="163" customFormat="false" ht="12.75" hidden="false" customHeight="false" outlineLevel="0" collapsed="false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</row>
    <row r="164" customFormat="false" ht="12.75" hidden="false" customHeight="false" outlineLevel="0" collapsed="false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</row>
    <row r="165" customFormat="false" ht="12.75" hidden="false" customHeight="false" outlineLevel="0" collapsed="false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</row>
    <row r="166" customFormat="false" ht="12.75" hidden="false" customHeight="false" outlineLevel="0" collapsed="false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</row>
    <row r="167" customFormat="false" ht="12.75" hidden="false" customHeight="false" outlineLevel="0" collapsed="false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</row>
    <row r="168" customFormat="false" ht="12.75" hidden="false" customHeight="false" outlineLevel="0" collapsed="false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</row>
    <row r="169" customFormat="false" ht="12.75" hidden="false" customHeight="false" outlineLevel="0" collapsed="false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</row>
    <row r="170" customFormat="false" ht="12.75" hidden="false" customHeight="false" outlineLevel="0" collapsed="false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</row>
    <row r="171" customFormat="false" ht="12.75" hidden="false" customHeight="false" outlineLevel="0" collapsed="false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</row>
    <row r="172" customFormat="false" ht="12.75" hidden="false" customHeight="fals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</row>
    <row r="173" customFormat="false" ht="12.75" hidden="false" customHeight="false" outlineLevel="0" collapsed="false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</row>
    <row r="174" customFormat="false" ht="12.75" hidden="false" customHeight="false" outlineLevel="0" collapsed="false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</row>
    <row r="175" customFormat="false" ht="12.75" hidden="false" customHeight="false" outlineLevel="0" collapsed="false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</row>
    <row r="176" customFormat="false" ht="12.75" hidden="false" customHeight="false" outlineLevel="0" collapsed="false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</row>
  </sheetData>
  <mergeCells count="6">
    <mergeCell ref="A1:J1"/>
    <mergeCell ref="A2:J2"/>
    <mergeCell ref="A3:J3"/>
    <mergeCell ref="A4:J4"/>
    <mergeCell ref="A5:B5"/>
    <mergeCell ref="A6:B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9" topLeftCell="G23" activePane="bottomRight" state="frozen"/>
      <selection pane="topLeft" activeCell="A1" activeCellId="0" sqref="A1"/>
      <selection pane="topRight" activeCell="G1" activeCellId="0" sqref="G1"/>
      <selection pane="bottomLeft" activeCell="A23" activeCellId="0" sqref="A23"/>
      <selection pane="bottomRigh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0" width="9.14"/>
    <col collapsed="false" customWidth="true" hidden="false" outlineLevel="0" max="2" min="2" style="100" width="14.28"/>
    <col collapsed="false" customWidth="false" hidden="false" outlineLevel="0" max="6" min="3" style="100" width="9.14"/>
    <col collapsed="false" customWidth="true" hidden="false" outlineLevel="0" max="7" min="7" style="101" width="11.13"/>
    <col collapsed="false" customWidth="true" hidden="false" outlineLevel="0" max="8" min="8" style="102" width="12.42"/>
    <col collapsed="false" customWidth="true" hidden="false" outlineLevel="0" max="9" min="9" style="101" width="12.42"/>
    <col collapsed="false" customWidth="true" hidden="true" outlineLevel="0" max="10" min="10" style="100" width="12.42"/>
    <col collapsed="false" customWidth="true" hidden="true" outlineLevel="0" max="11" min="11" style="100" width="3.28"/>
    <col collapsed="false" customWidth="true" hidden="true" outlineLevel="0" max="12" min="12" style="100" width="12.42"/>
    <col collapsed="false" customWidth="true" hidden="false" outlineLevel="0" max="13" min="13" style="102" width="12.42"/>
    <col collapsed="false" customWidth="true" hidden="false" outlineLevel="0" max="14" min="14" style="100" width="2.84"/>
    <col collapsed="false" customWidth="true" hidden="true" outlineLevel="0" max="16" min="15" style="39" width="11.7"/>
    <col collapsed="false" customWidth="true" hidden="true" outlineLevel="0" max="17" min="17" style="100" width="3.14"/>
    <col collapsed="false" customWidth="true" hidden="true" outlineLevel="0" max="18" min="18" style="100" width="10.85"/>
    <col collapsed="false" customWidth="true" hidden="true" outlineLevel="0" max="19" min="19" style="100" width="2.84"/>
    <col collapsed="false" customWidth="true" hidden="true" outlineLevel="0" max="20" min="20" style="100" width="3.42"/>
    <col collapsed="false" customWidth="true" hidden="false" outlineLevel="0" max="21" min="21" style="100" width="70.99"/>
    <col collapsed="false" customWidth="false" hidden="false" outlineLevel="0" max="22" min="22" style="100" width="9.14"/>
    <col collapsed="false" customWidth="true" hidden="false" outlineLevel="0" max="23" min="23" style="100" width="9.41"/>
    <col collapsed="false" customWidth="false" hidden="false" outlineLevel="0" max="257" min="24" style="100" width="9.14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customFormat="false" ht="12.75" hidden="false" customHeight="false" outlineLevel="0" collapsed="false">
      <c r="A5" s="103" t="s">
        <v>146</v>
      </c>
      <c r="B5" s="103"/>
      <c r="C5" s="103"/>
      <c r="D5" s="104"/>
      <c r="E5" s="104"/>
      <c r="F5" s="104"/>
      <c r="G5" s="105"/>
      <c r="H5" s="106"/>
      <c r="I5" s="105"/>
      <c r="J5" s="104"/>
      <c r="K5" s="104"/>
      <c r="L5" s="104"/>
      <c r="M5" s="106"/>
      <c r="N5" s="104"/>
      <c r="O5" s="107"/>
      <c r="P5" s="107"/>
      <c r="Q5" s="104"/>
      <c r="R5" s="104"/>
    </row>
    <row r="6" customFormat="false" ht="12.75" hidden="false" customHeight="false" outlineLevel="0" collapsed="false">
      <c r="A6" s="103" t="s">
        <v>147</v>
      </c>
      <c r="B6" s="103"/>
      <c r="C6" s="108"/>
      <c r="D6" s="104"/>
      <c r="E6" s="104"/>
      <c r="F6" s="104"/>
      <c r="G6" s="105"/>
      <c r="H6" s="106"/>
      <c r="I6" s="105"/>
      <c r="J6" s="108" t="s">
        <v>148</v>
      </c>
      <c r="K6" s="104"/>
      <c r="L6" s="104"/>
      <c r="M6" s="106"/>
      <c r="N6" s="104"/>
      <c r="O6" s="107"/>
      <c r="P6" s="107"/>
      <c r="Q6" s="104"/>
      <c r="R6" s="104"/>
    </row>
    <row r="7" customFormat="false" ht="12.75" hidden="false" customHeight="false" outlineLevel="0" collapsed="false">
      <c r="A7" s="76"/>
      <c r="B7" s="76"/>
      <c r="C7" s="76"/>
      <c r="G7" s="109" t="s">
        <v>149</v>
      </c>
      <c r="H7" s="110" t="s">
        <v>149</v>
      </c>
      <c r="I7" s="109" t="s">
        <v>149</v>
      </c>
      <c r="J7" s="108" t="s">
        <v>150</v>
      </c>
      <c r="K7" s="108"/>
      <c r="L7" s="108" t="s">
        <v>151</v>
      </c>
      <c r="M7" s="110" t="s">
        <v>152</v>
      </c>
      <c r="O7" s="111" t="s">
        <v>153</v>
      </c>
      <c r="P7" s="111"/>
      <c r="R7" s="111" t="s">
        <v>154</v>
      </c>
    </row>
    <row r="8" customFormat="false" ht="12.75" hidden="false" customHeight="false" outlineLevel="0" collapsed="false">
      <c r="A8" s="76"/>
      <c r="B8" s="76"/>
      <c r="C8" s="76"/>
      <c r="G8" s="109" t="s">
        <v>155</v>
      </c>
      <c r="H8" s="110" t="s">
        <v>156</v>
      </c>
      <c r="I8" s="109" t="s">
        <v>157</v>
      </c>
      <c r="J8" s="112" t="s">
        <v>158</v>
      </c>
      <c r="K8" s="108"/>
      <c r="L8" s="113" t="s">
        <v>149</v>
      </c>
      <c r="M8" s="110" t="s">
        <v>157</v>
      </c>
      <c r="O8" s="114" t="s">
        <v>159</v>
      </c>
      <c r="P8" s="114" t="s">
        <v>160</v>
      </c>
      <c r="R8" s="115" t="s">
        <v>161</v>
      </c>
      <c r="U8" s="116" t="s">
        <v>162</v>
      </c>
    </row>
    <row r="9" customFormat="false" ht="12.75" hidden="false" customHeight="false" outlineLevel="0" collapsed="false">
      <c r="A9" s="76" t="s">
        <v>163</v>
      </c>
    </row>
    <row r="10" customFormat="false" ht="12.75" hidden="false" customHeight="false" outlineLevel="0" collapsed="false">
      <c r="B10" s="117" t="s">
        <v>164</v>
      </c>
      <c r="C10" s="118" t="s">
        <v>165</v>
      </c>
      <c r="D10" s="118" t="s">
        <v>166</v>
      </c>
      <c r="E10" s="118"/>
      <c r="F10" s="104"/>
      <c r="G10" s="105"/>
      <c r="H10" s="106"/>
      <c r="I10" s="105"/>
    </row>
    <row r="11" customFormat="false" ht="12.75" hidden="false" customHeight="false" outlineLevel="0" collapsed="false">
      <c r="B11" s="100" t="s">
        <v>167</v>
      </c>
      <c r="C11" s="119" t="n">
        <v>1</v>
      </c>
      <c r="D11" s="120" t="n">
        <v>0</v>
      </c>
      <c r="E11" s="120"/>
      <c r="J11" s="100" t="n">
        <f aca="false">D11*C11</f>
        <v>0</v>
      </c>
      <c r="L11" s="100" t="n">
        <f aca="false">J11*12</f>
        <v>0</v>
      </c>
    </row>
    <row r="12" customFormat="false" ht="12.75" hidden="false" customHeight="false" outlineLevel="0" collapsed="false">
      <c r="B12" s="100" t="s">
        <v>168</v>
      </c>
      <c r="C12" s="119" t="n">
        <v>2</v>
      </c>
      <c r="D12" s="120" t="n">
        <v>0</v>
      </c>
      <c r="J12" s="100" t="n">
        <f aca="false">D12*C12</f>
        <v>0</v>
      </c>
      <c r="L12" s="100" t="n">
        <f aca="false">J12*12</f>
        <v>0</v>
      </c>
    </row>
    <row r="13" customFormat="false" ht="13.5" hidden="false" customHeight="false" outlineLevel="0" collapsed="false">
      <c r="B13" s="100" t="s">
        <v>169</v>
      </c>
      <c r="C13" s="119" t="n">
        <v>3</v>
      </c>
      <c r="D13" s="120" t="n">
        <v>0</v>
      </c>
      <c r="J13" s="116" t="n">
        <f aca="false">D13*C13</f>
        <v>0</v>
      </c>
      <c r="L13" s="116" t="n">
        <f aca="false">J13*12</f>
        <v>0</v>
      </c>
    </row>
    <row r="14" customFormat="false" ht="13.5" hidden="false" customHeight="false" outlineLevel="0" collapsed="false">
      <c r="A14" s="100" t="s">
        <v>170</v>
      </c>
      <c r="C14" s="121" t="n">
        <f aca="false">SUM(C11:C13)</f>
        <v>6</v>
      </c>
      <c r="D14" s="122"/>
      <c r="J14" s="100" t="n">
        <f aca="false">SUM(J11:J13)</f>
        <v>0</v>
      </c>
      <c r="L14" s="100" t="n">
        <f aca="false">SUM(L11:L13)</f>
        <v>0</v>
      </c>
    </row>
    <row r="15" customFormat="false" ht="12.75" hidden="false" customHeight="false" outlineLevel="0" collapsed="false">
      <c r="C15" s="123"/>
      <c r="D15" s="122"/>
      <c r="F15" s="39"/>
      <c r="G15" s="124"/>
      <c r="H15" s="125"/>
      <c r="I15" s="124"/>
    </row>
    <row r="16" customFormat="false" ht="12.75" hidden="false" customHeight="false" outlineLevel="0" collapsed="false">
      <c r="B16" s="100" t="s">
        <v>171</v>
      </c>
      <c r="C16" s="119" t="n">
        <v>2</v>
      </c>
      <c r="D16" s="120" t="n">
        <v>0</v>
      </c>
      <c r="J16" s="100" t="n">
        <f aca="false">D16*C16</f>
        <v>0</v>
      </c>
      <c r="L16" s="100" t="n">
        <f aca="false">J16*12</f>
        <v>0</v>
      </c>
    </row>
    <row r="17" customFormat="false" ht="12.75" hidden="false" customHeight="false" outlineLevel="0" collapsed="false">
      <c r="B17" s="100" t="s">
        <v>172</v>
      </c>
      <c r="C17" s="119" t="n">
        <v>1</v>
      </c>
      <c r="D17" s="120" t="n">
        <v>0</v>
      </c>
      <c r="J17" s="100" t="n">
        <f aca="false">D17*C17</f>
        <v>0</v>
      </c>
      <c r="L17" s="100" t="n">
        <f aca="false">J17*12</f>
        <v>0</v>
      </c>
    </row>
    <row r="18" customFormat="false" ht="12.75" hidden="false" customHeight="false" outlineLevel="0" collapsed="false">
      <c r="B18" s="100" t="s">
        <v>173</v>
      </c>
      <c r="C18" s="119" t="n">
        <v>0</v>
      </c>
      <c r="D18" s="120" t="n">
        <v>0</v>
      </c>
      <c r="J18" s="100" t="n">
        <f aca="false">D18*C18</f>
        <v>0</v>
      </c>
      <c r="L18" s="100" t="n">
        <f aca="false">J18*12</f>
        <v>0</v>
      </c>
    </row>
    <row r="19" customFormat="false" ht="12.75" hidden="false" customHeight="false" outlineLevel="0" collapsed="false">
      <c r="B19" s="100" t="s">
        <v>174</v>
      </c>
      <c r="C19" s="119" t="n">
        <v>0</v>
      </c>
      <c r="D19" s="120" t="n">
        <v>0</v>
      </c>
      <c r="J19" s="100" t="n">
        <f aca="false">D19*C19</f>
        <v>0</v>
      </c>
      <c r="L19" s="100" t="n">
        <f aca="false">J19*12</f>
        <v>0</v>
      </c>
    </row>
    <row r="20" customFormat="false" ht="12.75" hidden="false" customHeight="false" outlineLevel="0" collapsed="false">
      <c r="B20" s="100" t="s">
        <v>175</v>
      </c>
      <c r="C20" s="119" t="n">
        <v>0</v>
      </c>
      <c r="D20" s="120" t="n">
        <v>0</v>
      </c>
      <c r="J20" s="100" t="n">
        <f aca="false">D20*C20</f>
        <v>0</v>
      </c>
      <c r="L20" s="100" t="n">
        <f aca="false">J20*12</f>
        <v>0</v>
      </c>
    </row>
    <row r="21" customFormat="false" ht="13.5" hidden="false" customHeight="false" outlineLevel="0" collapsed="false">
      <c r="B21" s="100" t="s">
        <v>176</v>
      </c>
      <c r="C21" s="119" t="n">
        <v>1</v>
      </c>
      <c r="D21" s="120" t="n">
        <v>0</v>
      </c>
      <c r="J21" s="116" t="n">
        <f aca="false">D21*C21</f>
        <v>0</v>
      </c>
      <c r="L21" s="116" t="n">
        <f aca="false">J21*12</f>
        <v>0</v>
      </c>
    </row>
    <row r="22" customFormat="false" ht="13.5" hidden="false" customHeight="false" outlineLevel="0" collapsed="false">
      <c r="A22" s="100" t="s">
        <v>177</v>
      </c>
      <c r="C22" s="121" t="n">
        <f aca="false">SUM(C16:C21)</f>
        <v>4</v>
      </c>
      <c r="D22" s="120"/>
      <c r="J22" s="100" t="n">
        <f aca="false">SUM(J16:J21)</f>
        <v>0</v>
      </c>
      <c r="L22" s="100" t="n">
        <f aca="false">SUM(L16:L21)</f>
        <v>0</v>
      </c>
    </row>
    <row r="23" customFormat="false" ht="12.75" hidden="false" customHeight="false" outlineLevel="0" collapsed="false">
      <c r="A23" s="76" t="s">
        <v>178</v>
      </c>
      <c r="B23" s="76"/>
      <c r="C23" s="126"/>
      <c r="D23" s="127"/>
      <c r="E23" s="76"/>
      <c r="F23" s="76"/>
      <c r="G23" s="128"/>
      <c r="H23" s="129"/>
      <c r="I23" s="128"/>
      <c r="J23" s="76"/>
      <c r="K23" s="76"/>
      <c r="L23" s="76"/>
      <c r="M23" s="129"/>
    </row>
    <row r="24" customFormat="false" ht="13.5" hidden="false" customHeight="false" outlineLevel="0" collapsed="false">
      <c r="C24" s="130"/>
    </row>
    <row r="25" customFormat="false" ht="13.5" hidden="false" customHeight="false" outlineLevel="0" collapsed="false">
      <c r="A25" s="100" t="s">
        <v>179</v>
      </c>
      <c r="C25" s="131" t="n">
        <f aca="false">C22+C14</f>
        <v>10</v>
      </c>
      <c r="F25" s="108" t="s">
        <v>29</v>
      </c>
      <c r="G25" s="109"/>
      <c r="H25" s="110"/>
      <c r="I25" s="109"/>
      <c r="J25" s="100" t="n">
        <f aca="false">J22+J14</f>
        <v>0</v>
      </c>
      <c r="L25" s="100" t="n">
        <f aca="false">J25</f>
        <v>0</v>
      </c>
    </row>
    <row r="26" customFormat="false" ht="12.75" hidden="false" customHeight="false" outlineLevel="0" collapsed="false">
      <c r="A26" s="78"/>
      <c r="C26" s="100" t="s">
        <v>180</v>
      </c>
      <c r="D26" s="104"/>
      <c r="E26" s="132" t="n">
        <v>0.0425</v>
      </c>
      <c r="J26" s="100" t="n">
        <f aca="false">+J25*E26</f>
        <v>0</v>
      </c>
      <c r="K26" s="104"/>
    </row>
    <row r="27" customFormat="false" ht="13.5" hidden="false" customHeight="false" outlineLevel="0" collapsed="false">
      <c r="A27" s="78"/>
      <c r="C27" s="100" t="s">
        <v>181</v>
      </c>
      <c r="D27" s="104"/>
      <c r="E27" s="132" t="n">
        <v>0.025</v>
      </c>
      <c r="J27" s="116" t="n">
        <f aca="false">+J25*E27</f>
        <v>0</v>
      </c>
      <c r="K27" s="104"/>
    </row>
    <row r="28" customFormat="false" ht="13.5" hidden="false" customHeight="false" outlineLevel="0" collapsed="false">
      <c r="A28" s="100" t="s">
        <v>182</v>
      </c>
      <c r="C28" s="131" t="n">
        <f aca="false">C25</f>
        <v>10</v>
      </c>
      <c r="F28" s="108" t="s">
        <v>183</v>
      </c>
      <c r="G28" s="109"/>
      <c r="H28" s="110"/>
      <c r="I28" s="109"/>
      <c r="J28" s="100" t="n">
        <f aca="false">SUM(J25:J27)</f>
        <v>0</v>
      </c>
      <c r="L28" s="100" t="n">
        <f aca="false">J28*11</f>
        <v>0</v>
      </c>
    </row>
    <row r="29" customFormat="false" ht="12.75" hidden="false" customHeight="false" outlineLevel="0" collapsed="false">
      <c r="C29" s="133"/>
      <c r="L29" s="116"/>
      <c r="O29" s="134"/>
      <c r="P29" s="134"/>
      <c r="R29" s="116"/>
    </row>
    <row r="30" customFormat="false" ht="12.75" hidden="false" customHeight="false" outlineLevel="0" collapsed="false">
      <c r="A30" s="100" t="s">
        <v>184</v>
      </c>
      <c r="B30" s="76"/>
      <c r="C30" s="135"/>
      <c r="D30" s="76"/>
      <c r="E30" s="76"/>
      <c r="F30" s="76"/>
      <c r="G30" s="128"/>
      <c r="H30" s="129"/>
      <c r="I30" s="128" t="n">
        <v>800760</v>
      </c>
      <c r="J30" s="76"/>
      <c r="K30" s="76"/>
      <c r="L30" s="76" t="n">
        <f aca="false">SUM(L25:L29)</f>
        <v>0</v>
      </c>
      <c r="M30" s="129"/>
      <c r="N30" s="76"/>
      <c r="O30" s="136" t="n">
        <f aca="false">1427861+2017416</f>
        <v>3445277</v>
      </c>
      <c r="P30" s="136" t="n">
        <f aca="false">+L30-O30</f>
        <v>-3445277</v>
      </c>
      <c r="R30" s="100" t="n">
        <v>3721931</v>
      </c>
    </row>
    <row r="31" customFormat="false" ht="12.75" hidden="false" customHeight="false" outlineLevel="0" collapsed="false">
      <c r="C31" s="133"/>
    </row>
    <row r="32" customFormat="false" ht="12.75" hidden="false" customHeight="false" outlineLevel="0" collapsed="false">
      <c r="A32" s="76" t="s">
        <v>185</v>
      </c>
      <c r="C32" s="133"/>
    </row>
    <row r="33" customFormat="false" ht="12.75" hidden="false" customHeight="false" outlineLevel="0" collapsed="false">
      <c r="B33" s="100" t="s">
        <v>186</v>
      </c>
      <c r="C33" s="133"/>
      <c r="J33" s="120" t="n">
        <v>0</v>
      </c>
      <c r="L33" s="120" t="n">
        <v>0</v>
      </c>
      <c r="M33" s="137"/>
    </row>
    <row r="34" customFormat="false" ht="12.75" hidden="false" customHeight="false" outlineLevel="0" collapsed="false">
      <c r="B34" s="100" t="s">
        <v>187</v>
      </c>
      <c r="C34" s="133"/>
      <c r="J34" s="120" t="n">
        <v>0</v>
      </c>
      <c r="L34" s="120" t="n">
        <v>0</v>
      </c>
      <c r="M34" s="137"/>
    </row>
    <row r="35" customFormat="false" ht="12.75" hidden="false" customHeight="false" outlineLevel="0" collapsed="false">
      <c r="B35" s="100" t="s">
        <v>188</v>
      </c>
      <c r="C35" s="133"/>
      <c r="J35" s="120" t="n">
        <v>0</v>
      </c>
      <c r="L35" s="100" t="n">
        <f aca="false">J35*3</f>
        <v>0</v>
      </c>
    </row>
    <row r="36" customFormat="false" ht="12.75" hidden="false" customHeight="false" outlineLevel="0" collapsed="false">
      <c r="B36" s="138" t="s">
        <v>189</v>
      </c>
      <c r="C36" s="133"/>
      <c r="I36" s="101" t="n">
        <v>55000</v>
      </c>
      <c r="J36" s="139" t="n">
        <v>0</v>
      </c>
      <c r="L36" s="120" t="n">
        <v>0</v>
      </c>
      <c r="M36" s="137"/>
      <c r="O36" s="39" t="n">
        <v>131000</v>
      </c>
      <c r="R36" s="100" t="n">
        <v>790000</v>
      </c>
      <c r="U36" s="120" t="s">
        <v>190</v>
      </c>
    </row>
    <row r="37" customFormat="false" ht="12.75" hidden="false" customHeight="false" outlineLevel="0" collapsed="false">
      <c r="B37" s="100" t="s">
        <v>191</v>
      </c>
      <c r="C37" s="133"/>
      <c r="J37" s="120" t="n">
        <v>0</v>
      </c>
      <c r="L37" s="120" t="n">
        <v>0</v>
      </c>
      <c r="M37" s="137"/>
    </row>
    <row r="38" customFormat="false" ht="12.75" hidden="false" customHeight="false" outlineLevel="0" collapsed="false">
      <c r="B38" s="100" t="s">
        <v>192</v>
      </c>
      <c r="C38" s="133"/>
      <c r="I38" s="140"/>
      <c r="J38" s="141" t="n">
        <v>0</v>
      </c>
      <c r="L38" s="141" t="n">
        <v>0</v>
      </c>
      <c r="M38" s="137"/>
      <c r="O38" s="134"/>
      <c r="P38" s="134"/>
    </row>
    <row r="39" customFormat="false" ht="12.75" hidden="false" customHeight="false" outlineLevel="0" collapsed="false">
      <c r="A39" s="100" t="s">
        <v>193</v>
      </c>
      <c r="C39" s="133"/>
      <c r="J39" s="100" t="n">
        <f aca="false">SUM(J33:J38)</f>
        <v>0</v>
      </c>
      <c r="L39" s="100" t="n">
        <f aca="false">SUM(L33:L38)</f>
        <v>0</v>
      </c>
      <c r="O39" s="39" t="n">
        <f aca="false">SUM(O33:O38)</f>
        <v>131000</v>
      </c>
      <c r="R39" s="142" t="n">
        <f aca="false">SUM(R33:R38)</f>
        <v>790000</v>
      </c>
    </row>
    <row r="40" customFormat="false" ht="12.75" hidden="false" customHeight="false" outlineLevel="0" collapsed="false">
      <c r="A40" s="76" t="s">
        <v>194</v>
      </c>
      <c r="B40" s="76"/>
      <c r="C40" s="135"/>
      <c r="D40" s="76"/>
      <c r="E40" s="76"/>
      <c r="F40" s="76"/>
      <c r="G40" s="128" t="n">
        <v>310811</v>
      </c>
      <c r="H40" s="129" t="n">
        <f aca="false">(G40/7)*12</f>
        <v>532818.857142857</v>
      </c>
      <c r="I40" s="128" t="n">
        <f aca="false">SUM(I30:I38)</f>
        <v>855760</v>
      </c>
      <c r="J40" s="76" t="n">
        <f aca="false">+L40/12</f>
        <v>0</v>
      </c>
      <c r="K40" s="76"/>
      <c r="L40" s="76" t="n">
        <f aca="false">L39+L30</f>
        <v>0</v>
      </c>
      <c r="M40" s="129"/>
      <c r="N40" s="76"/>
      <c r="O40" s="136" t="n">
        <f aca="false">O30+O39</f>
        <v>3576277</v>
      </c>
      <c r="P40" s="136" t="n">
        <f aca="false">P30+P39</f>
        <v>-3445277</v>
      </c>
      <c r="Q40" s="76"/>
      <c r="R40" s="136" t="n">
        <f aca="false">R30+R39</f>
        <v>4511931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C41" s="133"/>
      <c r="R41" s="39"/>
    </row>
    <row r="42" customFormat="false" ht="12.75" hidden="false" customHeight="false" outlineLevel="0" collapsed="false">
      <c r="A42" s="76" t="s">
        <v>195</v>
      </c>
      <c r="R42" s="39"/>
    </row>
    <row r="43" customFormat="false" ht="12.75" hidden="false" customHeight="false" outlineLevel="0" collapsed="false">
      <c r="A43" s="100" t="s">
        <v>196</v>
      </c>
      <c r="G43" s="101" t="n">
        <v>42995</v>
      </c>
      <c r="H43" s="129" t="n">
        <f aca="false">(G43/7)*12</f>
        <v>73705.7142857143</v>
      </c>
      <c r="I43" s="128" t="n">
        <v>112758</v>
      </c>
      <c r="J43" s="100" t="n">
        <f aca="false">+L43/12</f>
        <v>0</v>
      </c>
      <c r="L43" s="120" t="n">
        <v>0</v>
      </c>
      <c r="M43" s="137"/>
      <c r="O43" s="39" t="n">
        <f aca="false">164412+279889</f>
        <v>444301</v>
      </c>
      <c r="P43" s="39" t="n">
        <f aca="false">+L43-O43</f>
        <v>-444301</v>
      </c>
      <c r="R43" s="39" t="n">
        <v>577677</v>
      </c>
      <c r="U43" s="100" t="s">
        <v>197</v>
      </c>
    </row>
    <row r="44" customFormat="false" ht="12.75" hidden="false" customHeight="false" outlineLevel="0" collapsed="false">
      <c r="R44" s="39"/>
    </row>
    <row r="45" customFormat="false" ht="12.75" hidden="false" customHeight="false" outlineLevel="0" collapsed="false">
      <c r="A45" s="76" t="s">
        <v>198</v>
      </c>
      <c r="R45" s="39"/>
    </row>
    <row r="46" customFormat="false" ht="12.75" hidden="false" customHeight="false" outlineLevel="0" collapsed="false">
      <c r="A46" s="100" t="s">
        <v>199</v>
      </c>
      <c r="G46" s="101" t="n">
        <f aca="false">4437.9+112+156.9</f>
        <v>4706.8</v>
      </c>
      <c r="H46" s="129" t="n">
        <f aca="false">(G46/7)*12</f>
        <v>8068.8</v>
      </c>
      <c r="I46" s="128" t="n">
        <v>54453</v>
      </c>
      <c r="J46" s="100" t="n">
        <f aca="false">+L46/12</f>
        <v>0</v>
      </c>
      <c r="L46" s="120" t="n">
        <v>0</v>
      </c>
      <c r="M46" s="137"/>
      <c r="O46" s="39" t="n">
        <f aca="false">106795+130236</f>
        <v>237031</v>
      </c>
      <c r="P46" s="39" t="n">
        <f aca="false">+L46-O46</f>
        <v>-237031</v>
      </c>
      <c r="R46" s="39" t="n">
        <v>257026</v>
      </c>
      <c r="U46" s="100" t="s">
        <v>197</v>
      </c>
    </row>
    <row r="47" customFormat="false" ht="12.75" hidden="false" customHeight="false" outlineLevel="0" collapsed="false">
      <c r="C47" s="77"/>
      <c r="R47" s="39"/>
    </row>
    <row r="48" customFormat="false" ht="12.75" hidden="false" customHeight="false" outlineLevel="0" collapsed="false">
      <c r="A48" s="76" t="s">
        <v>200</v>
      </c>
      <c r="R48" s="39"/>
    </row>
    <row r="49" customFormat="false" ht="12.75" hidden="false" customHeight="false" outlineLevel="0" collapsed="false">
      <c r="A49" s="76"/>
      <c r="B49" s="100" t="s">
        <v>201</v>
      </c>
      <c r="G49" s="101" t="n">
        <v>1124</v>
      </c>
      <c r="H49" s="129" t="n">
        <f aca="false">(G49/7)*12</f>
        <v>1926.85714285714</v>
      </c>
      <c r="I49" s="128" t="n">
        <v>5112</v>
      </c>
      <c r="J49" s="100" t="e">
        <f aca="false">'Cost rates'!F17*Assumptions!C14</f>
        <v>#DIV/0!</v>
      </c>
      <c r="L49" s="100" t="e">
        <f aca="false">J49*12</f>
        <v>#DIV/0!</v>
      </c>
      <c r="O49" s="39" t="n">
        <f aca="false">85195+39594</f>
        <v>124789</v>
      </c>
      <c r="P49" s="39" t="e">
        <f aca="false">+L49-O49</f>
        <v>#DIV/0!</v>
      </c>
      <c r="R49" s="39" t="n">
        <v>79187</v>
      </c>
    </row>
    <row r="50" customFormat="false" ht="12.75" hidden="false" customHeight="false" outlineLevel="0" collapsed="false">
      <c r="A50" s="76"/>
      <c r="B50" s="100" t="s">
        <v>202</v>
      </c>
      <c r="G50" s="101" t="n">
        <v>0</v>
      </c>
      <c r="H50" s="129" t="n">
        <f aca="false">(G50/7)*12</f>
        <v>0</v>
      </c>
      <c r="I50" s="128" t="n">
        <v>0</v>
      </c>
      <c r="J50" s="100" t="e">
        <f aca="false">'Cost rates'!F15*Assumptions!C14</f>
        <v>#DIV/0!</v>
      </c>
      <c r="L50" s="100" t="e">
        <f aca="false">J50*12</f>
        <v>#DIV/0!</v>
      </c>
      <c r="O50" s="39" t="n">
        <f aca="false">2146+3690</f>
        <v>5836</v>
      </c>
      <c r="P50" s="39" t="e">
        <f aca="false">+L50-O50</f>
        <v>#DIV/0!</v>
      </c>
      <c r="R50" s="39" t="n">
        <v>6149</v>
      </c>
    </row>
    <row r="51" customFormat="false" ht="12.75" hidden="false" customHeight="false" outlineLevel="0" collapsed="false">
      <c r="A51" s="76"/>
      <c r="B51" s="100" t="s">
        <v>85</v>
      </c>
      <c r="G51" s="101" t="n">
        <v>19870</v>
      </c>
      <c r="H51" s="129" t="n">
        <f aca="false">(G51/7)*12</f>
        <v>34062.8571428571</v>
      </c>
      <c r="I51" s="128" t="n">
        <v>13308</v>
      </c>
      <c r="J51" s="100" t="e">
        <f aca="false">'Cost rates'!F14*Assumptions!C14</f>
        <v>#DIV/0!</v>
      </c>
      <c r="L51" s="100" t="e">
        <f aca="false">J51*12</f>
        <v>#DIV/0!</v>
      </c>
      <c r="O51" s="39" t="n">
        <f aca="false">26465+16770</f>
        <v>43235</v>
      </c>
      <c r="P51" s="39" t="e">
        <f aca="false">+L51-O51</f>
        <v>#DIV/0!</v>
      </c>
      <c r="R51" s="39" t="n">
        <v>32919</v>
      </c>
    </row>
    <row r="52" customFormat="false" ht="12.75" hidden="false" customHeight="false" outlineLevel="0" collapsed="false">
      <c r="A52" s="76"/>
      <c r="B52" s="100" t="s">
        <v>203</v>
      </c>
      <c r="G52" s="101" t="n">
        <v>0</v>
      </c>
      <c r="H52" s="129" t="n">
        <f aca="false">(G52/7)*12</f>
        <v>0</v>
      </c>
      <c r="I52" s="128" t="n">
        <v>0</v>
      </c>
      <c r="J52" s="100" t="e">
        <f aca="false">'Cost rates'!F19*Assumptions!C14</f>
        <v>#DIV/0!</v>
      </c>
      <c r="L52" s="100" t="e">
        <f aca="false">J52*12</f>
        <v>#DIV/0!</v>
      </c>
      <c r="R52" s="39"/>
    </row>
    <row r="53" customFormat="false" ht="12.75" hidden="false" customHeight="false" outlineLevel="0" collapsed="false">
      <c r="A53" s="76"/>
      <c r="B53" s="100" t="s">
        <v>204</v>
      </c>
      <c r="G53" s="101" t="n">
        <v>4390</v>
      </c>
      <c r="H53" s="129" t="n">
        <f aca="false">(G53/7)*12</f>
        <v>7525.71428571429</v>
      </c>
      <c r="I53" s="128" t="n">
        <v>6708</v>
      </c>
      <c r="J53" s="100" t="e">
        <f aca="false">'Cost rates'!F16*Assumptions!C14</f>
        <v>#DIV/0!</v>
      </c>
      <c r="L53" s="100" t="e">
        <f aca="false">J53*12</f>
        <v>#DIV/0!</v>
      </c>
      <c r="O53" s="39" t="n">
        <f aca="false">29602+67548</f>
        <v>97150</v>
      </c>
      <c r="P53" s="39" t="e">
        <f aca="false">+L53-O53</f>
        <v>#DIV/0!</v>
      </c>
      <c r="R53" s="39" t="n">
        <v>134475</v>
      </c>
    </row>
    <row r="54" customFormat="false" ht="12.75" hidden="false" customHeight="false" outlineLevel="0" collapsed="false">
      <c r="A54" s="76"/>
      <c r="B54" s="100" t="s">
        <v>89</v>
      </c>
      <c r="G54" s="101" t="n">
        <v>10</v>
      </c>
      <c r="H54" s="102" t="n">
        <f aca="false">(G54/7)*12</f>
        <v>17.1428571428571</v>
      </c>
      <c r="I54" s="101" t="n">
        <v>0</v>
      </c>
      <c r="J54" s="100" t="e">
        <f aca="false">'Cost rates'!F18*Assumptions!C14</f>
        <v>#DIV/0!</v>
      </c>
      <c r="L54" s="100" t="e">
        <f aca="false">+J54*12</f>
        <v>#DIV/0!</v>
      </c>
      <c r="R54" s="39"/>
    </row>
    <row r="55" customFormat="false" ht="12.75" hidden="false" customHeight="false" outlineLevel="0" collapsed="false">
      <c r="A55" s="76"/>
      <c r="B55" s="100" t="s">
        <v>83</v>
      </c>
      <c r="G55" s="101" t="n">
        <v>0</v>
      </c>
      <c r="H55" s="102" t="n">
        <f aca="false">(G55/7)*12</f>
        <v>0</v>
      </c>
      <c r="I55" s="101" t="n">
        <v>0</v>
      </c>
      <c r="J55" s="100" t="e">
        <f aca="false">'Cost rates'!F12*Assumptions!C14</f>
        <v>#DIV/0!</v>
      </c>
      <c r="L55" s="100" t="e">
        <f aca="false">J55*12</f>
        <v>#DIV/0!</v>
      </c>
      <c r="R55" s="39"/>
    </row>
    <row r="56" customFormat="false" ht="12.75" hidden="false" customHeight="false" outlineLevel="0" collapsed="false">
      <c r="B56" s="100" t="s">
        <v>205</v>
      </c>
      <c r="G56" s="140" t="n">
        <v>0</v>
      </c>
      <c r="H56" s="143" t="n">
        <f aca="false">(G56/7)*12</f>
        <v>0</v>
      </c>
      <c r="I56" s="140" t="n">
        <v>54012</v>
      </c>
      <c r="J56" s="116" t="e">
        <f aca="false">'Cost rates'!F13*Assumptions!C14</f>
        <v>#DIV/0!</v>
      </c>
      <c r="L56" s="116" t="e">
        <f aca="false">J56*12</f>
        <v>#DIV/0!</v>
      </c>
      <c r="M56" s="143"/>
      <c r="O56" s="134" t="n">
        <f aca="false">47692+22026+126</f>
        <v>69844</v>
      </c>
      <c r="P56" s="134" t="e">
        <f aca="false">+L56-O56</f>
        <v>#DIV/0!</v>
      </c>
      <c r="R56" s="134" t="n">
        <f aca="false">126+43435</f>
        <v>43561</v>
      </c>
    </row>
    <row r="57" customFormat="false" ht="12.75" hidden="false" customHeight="false" outlineLevel="0" collapsed="false">
      <c r="A57" s="100" t="s">
        <v>206</v>
      </c>
      <c r="G57" s="144" t="n">
        <f aca="false">SUM(G49:G56)</f>
        <v>25394</v>
      </c>
      <c r="H57" s="100" t="n">
        <f aca="false">SUM(H49:H56)</f>
        <v>43532.5714285714</v>
      </c>
      <c r="I57" s="101" t="n">
        <f aca="false">SUM(I49:I56)</f>
        <v>79140</v>
      </c>
      <c r="J57" s="100" t="e">
        <f aca="false">SUM(J49:J56)</f>
        <v>#DIV/0!</v>
      </c>
      <c r="L57" s="100" t="e">
        <f aca="false">SUM(L49:L56)</f>
        <v>#DIV/0!</v>
      </c>
      <c r="M57" s="102" t="n">
        <f aca="false">SUM(M49:M56)</f>
        <v>0</v>
      </c>
      <c r="O57" s="39" t="n">
        <f aca="false">SUM(O49:O56)</f>
        <v>340854</v>
      </c>
      <c r="P57" s="39" t="e">
        <f aca="false">SUM(P49:P56)</f>
        <v>#DIV/0!</v>
      </c>
      <c r="R57" s="39" t="n">
        <f aca="false">SUM(R49:R56)</f>
        <v>296291</v>
      </c>
    </row>
    <row r="58" customFormat="false" ht="12.75" hidden="false" customHeight="false" outlineLevel="0" collapsed="false">
      <c r="R58" s="39"/>
    </row>
    <row r="59" customFormat="false" ht="12.75" hidden="false" customHeight="false" outlineLevel="0" collapsed="false">
      <c r="A59" s="76" t="s">
        <v>207</v>
      </c>
      <c r="R59" s="39"/>
    </row>
    <row r="60" customFormat="false" ht="12.75" hidden="false" customHeight="false" outlineLevel="0" collapsed="false">
      <c r="B60" s="100" t="s">
        <v>208</v>
      </c>
      <c r="R60" s="39"/>
    </row>
    <row r="61" customFormat="false" ht="12.75" hidden="false" customHeight="false" outlineLevel="0" collapsed="false">
      <c r="B61" s="77" t="s">
        <v>209</v>
      </c>
      <c r="J61" s="100" t="e">
        <f aca="false">$C$14*'Cost rates'!F23</f>
        <v>#DIV/0!</v>
      </c>
      <c r="L61" s="100" t="e">
        <f aca="false">J61*12</f>
        <v>#DIV/0!</v>
      </c>
      <c r="R61" s="39"/>
    </row>
    <row r="62" customFormat="false" ht="12.75" hidden="false" customHeight="false" outlineLevel="0" collapsed="false">
      <c r="B62" s="77" t="s">
        <v>210</v>
      </c>
      <c r="J62" s="100" t="e">
        <f aca="false">$C$14*'Cost rates'!F24</f>
        <v>#DIV/0!</v>
      </c>
      <c r="L62" s="100" t="e">
        <f aca="false">J62*12</f>
        <v>#DIV/0!</v>
      </c>
      <c r="R62" s="39"/>
    </row>
    <row r="63" customFormat="false" ht="12.75" hidden="false" customHeight="false" outlineLevel="0" collapsed="false">
      <c r="B63" s="77" t="s">
        <v>211</v>
      </c>
      <c r="J63" s="100" t="e">
        <f aca="false">$C$14*'Cost rates'!F25</f>
        <v>#DIV/0!</v>
      </c>
      <c r="L63" s="100" t="e">
        <f aca="false">J63*12</f>
        <v>#DIV/0!</v>
      </c>
      <c r="R63" s="39"/>
    </row>
    <row r="64" customFormat="false" ht="12.75" hidden="false" customHeight="false" outlineLevel="0" collapsed="false">
      <c r="B64" s="77" t="s">
        <v>212</v>
      </c>
      <c r="J64" s="116" t="e">
        <f aca="false">$C$14*'Cost rates'!F26</f>
        <v>#DIV/0!</v>
      </c>
      <c r="L64" s="116" t="e">
        <f aca="false">J64*12</f>
        <v>#DIV/0!</v>
      </c>
      <c r="R64" s="39"/>
    </row>
    <row r="65" customFormat="false" ht="12.75" hidden="false" customHeight="false" outlineLevel="0" collapsed="false">
      <c r="B65" s="100" t="s">
        <v>213</v>
      </c>
      <c r="G65" s="101" t="n">
        <v>54484</v>
      </c>
      <c r="H65" s="129" t="n">
        <f aca="false">(G65/7)*12</f>
        <v>93401.1428571429</v>
      </c>
      <c r="I65" s="128" t="n">
        <v>20088</v>
      </c>
      <c r="J65" s="100" t="e">
        <f aca="false">SUM(J61:J64)</f>
        <v>#DIV/0!</v>
      </c>
      <c r="L65" s="100" t="e">
        <f aca="false">SUM(L61:L64)</f>
        <v>#DIV/0!</v>
      </c>
      <c r="R65" s="39"/>
    </row>
    <row r="66" customFormat="false" ht="12.75" hidden="false" customHeight="false" outlineLevel="0" collapsed="false">
      <c r="B66" s="77" t="s">
        <v>97</v>
      </c>
      <c r="G66" s="101" t="n">
        <v>6445</v>
      </c>
      <c r="H66" s="129" t="n">
        <f aca="false">(G66/7)*12</f>
        <v>11048.5714285714</v>
      </c>
      <c r="I66" s="128" t="n">
        <v>50004</v>
      </c>
      <c r="J66" s="100" t="e">
        <f aca="false">$C$14*'Cost rates'!F27</f>
        <v>#DIV/0!</v>
      </c>
      <c r="L66" s="100" t="e">
        <f aca="false">J66*12</f>
        <v>#DIV/0!</v>
      </c>
      <c r="R66" s="39"/>
    </row>
    <row r="67" customFormat="false" ht="12.75" hidden="false" customHeight="false" outlineLevel="0" collapsed="false">
      <c r="B67" s="77" t="s">
        <v>98</v>
      </c>
      <c r="G67" s="140" t="n">
        <v>0</v>
      </c>
      <c r="H67" s="143" t="n">
        <v>0</v>
      </c>
      <c r="I67" s="140" t="n">
        <v>0</v>
      </c>
      <c r="J67" s="116" t="e">
        <f aca="false">$C$14*'Cost rates'!F28</f>
        <v>#DIV/0!</v>
      </c>
      <c r="L67" s="116" t="e">
        <f aca="false">J67*12</f>
        <v>#DIV/0!</v>
      </c>
      <c r="M67" s="143"/>
      <c r="R67" s="39"/>
    </row>
    <row r="68" customFormat="false" ht="12.75" hidden="false" customHeight="false" outlineLevel="0" collapsed="false">
      <c r="A68" s="100" t="s">
        <v>214</v>
      </c>
      <c r="G68" s="144" t="n">
        <f aca="false">SUM(G65:G67)</f>
        <v>60929</v>
      </c>
      <c r="H68" s="100" t="n">
        <f aca="false">SUM(H65:H67)</f>
        <v>104449.714285714</v>
      </c>
      <c r="I68" s="101" t="n">
        <f aca="false">SUM(I65:I67)</f>
        <v>70092</v>
      </c>
      <c r="J68" s="100" t="e">
        <f aca="false">SUM(J65:J67)</f>
        <v>#DIV/0!</v>
      </c>
      <c r="L68" s="100" t="e">
        <f aca="false">SUM(L65:L67)</f>
        <v>#DIV/0!</v>
      </c>
      <c r="M68" s="102" t="n">
        <f aca="false">SUM(M65:M67)</f>
        <v>0</v>
      </c>
      <c r="R68" s="39"/>
    </row>
    <row r="69" customFormat="false" ht="12.75" hidden="false" customHeight="false" outlineLevel="0" collapsed="false">
      <c r="R69" s="39"/>
    </row>
    <row r="70" customFormat="false" ht="12.75" hidden="false" customHeight="false" outlineLevel="0" collapsed="false">
      <c r="A70" s="76" t="s">
        <v>215</v>
      </c>
      <c r="R70" s="39"/>
    </row>
    <row r="71" customFormat="false" ht="12.75" hidden="false" customHeight="false" outlineLevel="0" collapsed="false">
      <c r="B71" s="100" t="s">
        <v>216</v>
      </c>
      <c r="G71" s="101" t="n">
        <v>0</v>
      </c>
      <c r="H71" s="129" t="n">
        <f aca="false">(G71/7)*12</f>
        <v>0</v>
      </c>
      <c r="I71" s="128" t="n">
        <v>0</v>
      </c>
      <c r="J71" s="100" t="e">
        <f aca="false">$C$14*'Cost rates'!F32</f>
        <v>#DIV/0!</v>
      </c>
      <c r="L71" s="100" t="e">
        <f aca="false">J71*12</f>
        <v>#DIV/0!</v>
      </c>
      <c r="O71" s="39" t="n">
        <v>40415</v>
      </c>
      <c r="P71" s="39" t="e">
        <f aca="false">+L71-O71</f>
        <v>#DIV/0!</v>
      </c>
      <c r="R71" s="39" t="n">
        <v>0</v>
      </c>
    </row>
    <row r="72" customFormat="false" ht="12.75" hidden="false" customHeight="false" outlineLevel="0" collapsed="false">
      <c r="B72" s="100" t="s">
        <v>102</v>
      </c>
      <c r="G72" s="140" t="n">
        <v>0</v>
      </c>
      <c r="H72" s="145" t="n">
        <f aca="false">(G72/7)*12</f>
        <v>0</v>
      </c>
      <c r="I72" s="146" t="n">
        <v>0</v>
      </c>
      <c r="J72" s="116" t="e">
        <f aca="false">$C$14*'Cost rates'!F33</f>
        <v>#DIV/0!</v>
      </c>
      <c r="L72" s="116" t="e">
        <f aca="false">J72*12</f>
        <v>#DIV/0!</v>
      </c>
      <c r="M72" s="143"/>
      <c r="O72" s="134" t="n">
        <f aca="false">1539+2418</f>
        <v>3957</v>
      </c>
      <c r="P72" s="134" t="e">
        <f aca="false">+L72-O72</f>
        <v>#DIV/0!</v>
      </c>
      <c r="R72" s="134" t="n">
        <v>4832</v>
      </c>
    </row>
    <row r="73" customFormat="false" ht="12.75" hidden="false" customHeight="false" outlineLevel="0" collapsed="false">
      <c r="A73" s="100" t="s">
        <v>217</v>
      </c>
      <c r="G73" s="147" t="n">
        <f aca="false">SUM(G71:G72)</f>
        <v>0</v>
      </c>
      <c r="H73" s="148" t="n">
        <f aca="false">SUM(H71:H72)</f>
        <v>0</v>
      </c>
      <c r="I73" s="101" t="n">
        <f aca="false">SUM(I71:I72)</f>
        <v>0</v>
      </c>
      <c r="J73" s="100" t="e">
        <f aca="false">SUM(J71:J72)</f>
        <v>#DIV/0!</v>
      </c>
      <c r="L73" s="100" t="e">
        <f aca="false">SUM(L71:L72)</f>
        <v>#DIV/0!</v>
      </c>
      <c r="M73" s="148" t="n">
        <f aca="false">SUM(M71:M72)</f>
        <v>0</v>
      </c>
      <c r="O73" s="39" t="n">
        <f aca="false">SUM(O71:O72)</f>
        <v>44372</v>
      </c>
      <c r="P73" s="39" t="e">
        <f aca="false">SUM(P71:P72)</f>
        <v>#DIV/0!</v>
      </c>
      <c r="R73" s="39" t="n">
        <f aca="false">SUM(R71:R72)</f>
        <v>4832</v>
      </c>
    </row>
    <row r="74" customFormat="false" ht="12.75" hidden="false" customHeight="false" outlineLevel="0" collapsed="false">
      <c r="R74" s="39"/>
    </row>
    <row r="75" customFormat="false" ht="12.75" hidden="false" customHeight="false" outlineLevel="0" collapsed="false">
      <c r="A75" s="76" t="s">
        <v>104</v>
      </c>
      <c r="R75" s="39"/>
    </row>
    <row r="76" customFormat="false" ht="12.75" hidden="false" customHeight="false" outlineLevel="0" collapsed="false">
      <c r="B76" s="77" t="s">
        <v>105</v>
      </c>
      <c r="G76" s="101" t="n">
        <v>0</v>
      </c>
      <c r="H76" s="129" t="n">
        <f aca="false">(G76/7)*12</f>
        <v>0</v>
      </c>
      <c r="I76" s="128" t="n">
        <v>100000</v>
      </c>
      <c r="J76" s="100" t="e">
        <f aca="false">$C$14*'Cost rates'!F37</f>
        <v>#DIV/0!</v>
      </c>
      <c r="L76" s="100" t="e">
        <f aca="false">J76*12</f>
        <v>#DIV/0!</v>
      </c>
      <c r="O76" s="39" t="n">
        <f aca="false">-107758+250002</f>
        <v>142244</v>
      </c>
      <c r="P76" s="39" t="e">
        <f aca="false">+L76-O76</f>
        <v>#DIV/0!</v>
      </c>
      <c r="R76" s="39" t="n">
        <v>500000</v>
      </c>
    </row>
    <row r="77" customFormat="false" ht="12.75" hidden="false" customHeight="false" outlineLevel="0" collapsed="false">
      <c r="B77" s="77" t="s">
        <v>106</v>
      </c>
      <c r="G77" s="101" t="n">
        <v>0</v>
      </c>
      <c r="H77" s="129" t="n">
        <f aca="false">(G77/7)*12</f>
        <v>0</v>
      </c>
      <c r="I77" s="128" t="n">
        <v>0</v>
      </c>
      <c r="J77" s="100" t="e">
        <f aca="false">$C$14*'Cost rates'!F38</f>
        <v>#DIV/0!</v>
      </c>
      <c r="K77" s="39"/>
      <c r="L77" s="100" t="e">
        <f aca="false">J77*12</f>
        <v>#DIV/0!</v>
      </c>
      <c r="O77" s="39" t="n">
        <f aca="false">8184+4218</f>
        <v>12402</v>
      </c>
      <c r="P77" s="39" t="e">
        <f aca="false">+L77-O77</f>
        <v>#DIV/0!</v>
      </c>
      <c r="R77" s="39" t="n">
        <v>7818</v>
      </c>
    </row>
    <row r="78" customFormat="false" ht="12.75" hidden="false" customHeight="false" outlineLevel="0" collapsed="false">
      <c r="B78" s="77" t="s">
        <v>107</v>
      </c>
      <c r="G78" s="101" t="n">
        <v>0</v>
      </c>
      <c r="H78" s="129" t="n">
        <f aca="false">(G78/7)*12</f>
        <v>0</v>
      </c>
      <c r="I78" s="128" t="n">
        <v>2000</v>
      </c>
      <c r="J78" s="100" t="e">
        <f aca="false">$C$14*'Cost rates'!F39</f>
        <v>#DIV/0!</v>
      </c>
      <c r="K78" s="39"/>
      <c r="L78" s="100" t="e">
        <f aca="false">J78*12</f>
        <v>#DIV/0!</v>
      </c>
      <c r="R78" s="39"/>
    </row>
    <row r="79" customFormat="false" ht="12.75" hidden="false" customHeight="false" outlineLevel="0" collapsed="false">
      <c r="B79" s="77" t="s">
        <v>108</v>
      </c>
      <c r="G79" s="101" t="n">
        <v>0</v>
      </c>
      <c r="H79" s="129" t="n">
        <f aca="false">(G79/7)*12</f>
        <v>0</v>
      </c>
      <c r="I79" s="128" t="n">
        <v>0</v>
      </c>
      <c r="J79" s="100" t="e">
        <f aca="false">$C$14*'Cost rates'!F40</f>
        <v>#DIV/0!</v>
      </c>
      <c r="K79" s="39"/>
      <c r="L79" s="100" t="e">
        <f aca="false">J79*12</f>
        <v>#DIV/0!</v>
      </c>
      <c r="R79" s="39"/>
    </row>
    <row r="80" customFormat="false" ht="12.75" hidden="false" customHeight="false" outlineLevel="0" collapsed="false">
      <c r="B80" s="77" t="s">
        <v>109</v>
      </c>
      <c r="G80" s="101" t="n">
        <v>0</v>
      </c>
      <c r="H80" s="129" t="n">
        <f aca="false">(G80/7)*12</f>
        <v>0</v>
      </c>
      <c r="I80" s="128" t="n">
        <v>0</v>
      </c>
      <c r="J80" s="100" t="e">
        <f aca="false">$C$14*'Cost rates'!F41</f>
        <v>#DIV/0!</v>
      </c>
      <c r="K80" s="39"/>
      <c r="L80" s="100" t="e">
        <f aca="false">J80*12</f>
        <v>#DIV/0!</v>
      </c>
      <c r="R80" s="39"/>
    </row>
    <row r="81" customFormat="false" ht="12.75" hidden="false" customHeight="false" outlineLevel="0" collapsed="false">
      <c r="B81" s="77" t="s">
        <v>110</v>
      </c>
      <c r="G81" s="101" t="n">
        <v>0</v>
      </c>
      <c r="H81" s="129" t="n">
        <f aca="false">(G81/7)*12</f>
        <v>0</v>
      </c>
      <c r="I81" s="128" t="n">
        <v>0</v>
      </c>
      <c r="J81" s="100" t="e">
        <f aca="false">$C$14*'Cost rates'!F42</f>
        <v>#DIV/0!</v>
      </c>
      <c r="K81" s="39"/>
      <c r="L81" s="100" t="e">
        <f aca="false">J81*12</f>
        <v>#DIV/0!</v>
      </c>
      <c r="R81" s="39"/>
    </row>
    <row r="82" customFormat="false" ht="12.75" hidden="false" customHeight="false" outlineLevel="0" collapsed="false">
      <c r="B82" s="77" t="s">
        <v>111</v>
      </c>
      <c r="G82" s="101" t="n">
        <v>0</v>
      </c>
      <c r="H82" s="129" t="n">
        <f aca="false">(G82/7)*12</f>
        <v>0</v>
      </c>
      <c r="I82" s="128" t="n">
        <v>0</v>
      </c>
      <c r="J82" s="100" t="e">
        <f aca="false">$C$14*'Cost rates'!F43</f>
        <v>#DIV/0!</v>
      </c>
      <c r="K82" s="39"/>
      <c r="L82" s="100" t="e">
        <f aca="false">J82*12</f>
        <v>#DIV/0!</v>
      </c>
      <c r="R82" s="39"/>
    </row>
    <row r="83" customFormat="false" ht="12.75" hidden="false" customHeight="false" outlineLevel="0" collapsed="false">
      <c r="B83" s="77" t="s">
        <v>112</v>
      </c>
      <c r="G83" s="101" t="n">
        <v>0</v>
      </c>
      <c r="H83" s="129" t="n">
        <f aca="false">(G83/7)*12</f>
        <v>0</v>
      </c>
      <c r="I83" s="128" t="n">
        <v>0</v>
      </c>
      <c r="J83" s="100" t="e">
        <f aca="false">$C$14*'Cost rates'!F44</f>
        <v>#DIV/0!</v>
      </c>
      <c r="K83" s="39"/>
      <c r="L83" s="100" t="e">
        <f aca="false">J83*12</f>
        <v>#DIV/0!</v>
      </c>
      <c r="R83" s="39"/>
    </row>
    <row r="84" customFormat="false" ht="12.75" hidden="false" customHeight="false" outlineLevel="0" collapsed="false">
      <c r="B84" s="77" t="s">
        <v>113</v>
      </c>
      <c r="G84" s="140" t="n">
        <v>0</v>
      </c>
      <c r="H84" s="145" t="n">
        <f aca="false">(G84/7)*12</f>
        <v>0</v>
      </c>
      <c r="I84" s="146" t="n">
        <v>0</v>
      </c>
      <c r="J84" s="116" t="e">
        <f aca="false">$C$14*'Cost rates'!F45</f>
        <v>#DIV/0!</v>
      </c>
      <c r="K84" s="39"/>
      <c r="L84" s="116" t="e">
        <f aca="false">J84*12</f>
        <v>#DIV/0!</v>
      </c>
      <c r="M84" s="143"/>
      <c r="R84" s="39"/>
    </row>
    <row r="85" customFormat="false" ht="12.75" hidden="false" customHeight="false" outlineLevel="0" collapsed="false">
      <c r="A85" s="100" t="s">
        <v>114</v>
      </c>
      <c r="G85" s="147" t="n">
        <f aca="false">SUM(G76:G84)</f>
        <v>0</v>
      </c>
      <c r="H85" s="148" t="n">
        <f aca="false">SUM(H76:H84)</f>
        <v>0</v>
      </c>
      <c r="I85" s="101" t="n">
        <f aca="false">SUM(I76:I84)</f>
        <v>102000</v>
      </c>
      <c r="J85" s="100" t="e">
        <f aca="false">SUM(J76:J84)</f>
        <v>#DIV/0!</v>
      </c>
      <c r="L85" s="100" t="e">
        <f aca="false">SUM(L76:L84)</f>
        <v>#DIV/0!</v>
      </c>
      <c r="M85" s="148" t="n">
        <f aca="false">SUM(M76:M84)</f>
        <v>0</v>
      </c>
      <c r="O85" s="39" t="n">
        <f aca="false">SUM(O76:O84)</f>
        <v>154646</v>
      </c>
      <c r="P85" s="39" t="e">
        <f aca="false">SUM(P76:P84)</f>
        <v>#DIV/0!</v>
      </c>
      <c r="R85" s="39" t="n">
        <f aca="false">SUM(R76:R84)</f>
        <v>507818</v>
      </c>
    </row>
    <row r="86" customFormat="false" ht="12.75" hidden="false" customHeight="false" outlineLevel="0" collapsed="false">
      <c r="R86" s="39"/>
    </row>
    <row r="87" customFormat="false" ht="12.75" hidden="false" customHeight="false" outlineLevel="0" collapsed="false">
      <c r="A87" s="76" t="s">
        <v>218</v>
      </c>
      <c r="R87" s="39"/>
    </row>
    <row r="88" customFormat="false" ht="12.75" hidden="false" customHeight="false" outlineLevel="0" collapsed="false">
      <c r="B88" s="77" t="s">
        <v>116</v>
      </c>
      <c r="G88" s="101" t="n">
        <v>48</v>
      </c>
      <c r="H88" s="129" t="n">
        <f aca="false">(G88/7)*12</f>
        <v>82.2857142857143</v>
      </c>
      <c r="I88" s="128" t="n">
        <v>0</v>
      </c>
      <c r="J88" s="100" t="e">
        <f aca="false">$C$25*'Cost rates'!H49</f>
        <v>#DIV/0!</v>
      </c>
      <c r="L88" s="100" t="e">
        <f aca="false">J88*12</f>
        <v>#DIV/0!</v>
      </c>
      <c r="O88" s="39" t="n">
        <f aca="false">425+22422</f>
        <v>22847</v>
      </c>
      <c r="P88" s="39" t="e">
        <f aca="false">+L88-O88</f>
        <v>#DIV/0!</v>
      </c>
      <c r="R88" s="39" t="n">
        <v>44846</v>
      </c>
    </row>
    <row r="89" customFormat="false" ht="12.75" hidden="false" customHeight="false" outlineLevel="0" collapsed="false">
      <c r="B89" s="77" t="s">
        <v>117</v>
      </c>
      <c r="G89" s="101" t="n">
        <v>0</v>
      </c>
      <c r="H89" s="129" t="n">
        <f aca="false">(G89/7)*12</f>
        <v>0</v>
      </c>
      <c r="I89" s="128" t="n">
        <v>0</v>
      </c>
      <c r="J89" s="100" t="e">
        <f aca="false">$C$25*'Cost rates'!H50</f>
        <v>#DIV/0!</v>
      </c>
      <c r="L89" s="100" t="e">
        <f aca="false">J89*12</f>
        <v>#DIV/0!</v>
      </c>
      <c r="O89" s="39" t="n">
        <f aca="false">5333+5778</f>
        <v>11111</v>
      </c>
      <c r="P89" s="39" t="e">
        <f aca="false">+L89-O89</f>
        <v>#DIV/0!</v>
      </c>
      <c r="R89" s="39" t="n">
        <v>11250</v>
      </c>
    </row>
    <row r="90" customFormat="false" ht="12.75" hidden="false" customHeight="false" outlineLevel="0" collapsed="false">
      <c r="B90" s="77" t="s">
        <v>118</v>
      </c>
      <c r="G90" s="140" t="n">
        <v>2165</v>
      </c>
      <c r="H90" s="145" t="n">
        <f aca="false">(G90/7)*12</f>
        <v>3711.42857142857</v>
      </c>
      <c r="I90" s="146" t="n">
        <v>9000</v>
      </c>
      <c r="J90" s="116" t="e">
        <f aca="false">$C$25*'Cost rates'!H51</f>
        <v>#DIV/0!</v>
      </c>
      <c r="L90" s="116" t="e">
        <f aca="false">J90*12</f>
        <v>#DIV/0!</v>
      </c>
      <c r="M90" s="143"/>
      <c r="O90" s="134" t="n">
        <v>1428</v>
      </c>
      <c r="P90" s="134" t="e">
        <f aca="false">+L90-O90</f>
        <v>#DIV/0!</v>
      </c>
      <c r="R90" s="134" t="n">
        <v>2858</v>
      </c>
    </row>
    <row r="91" customFormat="false" ht="12.75" hidden="false" customHeight="false" outlineLevel="0" collapsed="false">
      <c r="A91" s="100" t="s">
        <v>219</v>
      </c>
      <c r="G91" s="144" t="n">
        <f aca="false">SUM(G88:G90)</f>
        <v>2213</v>
      </c>
      <c r="H91" s="102" t="n">
        <f aca="false">SUM(H88:H90)</f>
        <v>3793.71428571429</v>
      </c>
      <c r="I91" s="101" t="n">
        <f aca="false">SUM(I88:I90)</f>
        <v>9000</v>
      </c>
      <c r="J91" s="100" t="e">
        <f aca="false">SUM(J88:J90)</f>
        <v>#DIV/0!</v>
      </c>
      <c r="L91" s="100" t="e">
        <f aca="false">SUM(L88:L90)</f>
        <v>#DIV/0!</v>
      </c>
      <c r="M91" s="102" t="n">
        <f aca="false">SUM(M88:M90)</f>
        <v>0</v>
      </c>
      <c r="O91" s="39" t="n">
        <f aca="false">SUM(O88:O90)</f>
        <v>35386</v>
      </c>
      <c r="P91" s="39" t="e">
        <f aca="false">SUM(P88:P90)</f>
        <v>#DIV/0!</v>
      </c>
      <c r="R91" s="39" t="n">
        <f aca="false">SUM(R88:R90)</f>
        <v>58954</v>
      </c>
    </row>
    <row r="92" customFormat="false" ht="12.75" hidden="false" customHeight="false" outlineLevel="0" collapsed="false">
      <c r="R92" s="39"/>
    </row>
    <row r="93" customFormat="false" ht="12.75" hidden="false" customHeight="false" outlineLevel="0" collapsed="false">
      <c r="A93" s="76" t="s">
        <v>220</v>
      </c>
      <c r="R93" s="39"/>
    </row>
    <row r="94" customFormat="false" ht="12.75" hidden="false" customHeight="false" outlineLevel="0" collapsed="false">
      <c r="B94" s="100" t="s">
        <v>121</v>
      </c>
      <c r="G94" s="140" t="n">
        <v>0</v>
      </c>
      <c r="H94" s="145" t="n">
        <f aca="false">(G94/7)*12</f>
        <v>0</v>
      </c>
      <c r="I94" s="146" t="n">
        <v>0</v>
      </c>
      <c r="J94" s="116" t="e">
        <f aca="false">$C$14*'Cost rates'!F55</f>
        <v>#DIV/0!</v>
      </c>
      <c r="L94" s="116" t="e">
        <f aca="false">J94*12</f>
        <v>#DIV/0!</v>
      </c>
      <c r="M94" s="143"/>
      <c r="O94" s="39" t="n">
        <f aca="false">5492+4752</f>
        <v>10244</v>
      </c>
      <c r="P94" s="39" t="e">
        <f aca="false">+L94-O94</f>
        <v>#DIV/0!</v>
      </c>
      <c r="R94" s="39" t="n">
        <v>9500</v>
      </c>
    </row>
    <row r="95" customFormat="false" ht="12.75" hidden="false" customHeight="false" outlineLevel="0" collapsed="false">
      <c r="A95" s="100" t="s">
        <v>221</v>
      </c>
      <c r="G95" s="147" t="n">
        <f aca="false">SUM(G94)</f>
        <v>0</v>
      </c>
      <c r="H95" s="148" t="n">
        <f aca="false">SUM(H94)</f>
        <v>0</v>
      </c>
      <c r="I95" s="101" t="n">
        <f aca="false">SUM(I94)</f>
        <v>0</v>
      </c>
      <c r="J95" s="100" t="e">
        <f aca="false">SUM(J94)</f>
        <v>#DIV/0!</v>
      </c>
      <c r="L95" s="100" t="e">
        <f aca="false">SUM(L94)</f>
        <v>#DIV/0!</v>
      </c>
      <c r="M95" s="148" t="n">
        <f aca="false">SUM(M94)</f>
        <v>0</v>
      </c>
      <c r="O95" s="39" t="n">
        <f aca="false">SUM(O94)</f>
        <v>10244</v>
      </c>
      <c r="P95" s="39" t="e">
        <f aca="false">SUM(P94)</f>
        <v>#DIV/0!</v>
      </c>
      <c r="R95" s="39" t="n">
        <f aca="false">SUM(R94)</f>
        <v>9500</v>
      </c>
    </row>
    <row r="96" customFormat="false" ht="12.75" hidden="false" customHeight="false" outlineLevel="0" collapsed="false">
      <c r="R96" s="39"/>
    </row>
    <row r="97" customFormat="false" ht="12.75" hidden="false" customHeight="false" outlineLevel="0" collapsed="false">
      <c r="A97" s="76" t="s">
        <v>222</v>
      </c>
      <c r="R97" s="39"/>
    </row>
    <row r="98" customFormat="false" ht="12.75" hidden="false" customHeight="false" outlineLevel="0" collapsed="false">
      <c r="B98" s="100" t="s">
        <v>223</v>
      </c>
      <c r="G98" s="140" t="n">
        <v>500</v>
      </c>
      <c r="H98" s="143" t="n">
        <v>500</v>
      </c>
      <c r="I98" s="140" t="n">
        <v>0</v>
      </c>
      <c r="J98" s="141" t="n">
        <v>0</v>
      </c>
      <c r="L98" s="141" t="n">
        <v>0</v>
      </c>
      <c r="M98" s="149"/>
      <c r="O98" s="134" t="n">
        <v>17614</v>
      </c>
      <c r="P98" s="134" t="n">
        <f aca="false">+L98-O98</f>
        <v>-17614</v>
      </c>
      <c r="Q98" s="120"/>
      <c r="R98" s="134" t="n">
        <v>0</v>
      </c>
      <c r="U98" s="100" t="s">
        <v>224</v>
      </c>
    </row>
    <row r="99" customFormat="false" ht="12.75" hidden="false" customHeight="false" outlineLevel="0" collapsed="false">
      <c r="A99" s="100" t="s">
        <v>225</v>
      </c>
      <c r="G99" s="144" t="n">
        <f aca="false">SUM(G98)</f>
        <v>500</v>
      </c>
      <c r="H99" s="100" t="n">
        <f aca="false">SUM(H98)</f>
        <v>500</v>
      </c>
      <c r="I99" s="101" t="n">
        <f aca="false">SUM(I98)</f>
        <v>0</v>
      </c>
      <c r="J99" s="100" t="n">
        <f aca="false">SUM(J98)</f>
        <v>0</v>
      </c>
      <c r="L99" s="100" t="n">
        <f aca="false">SUM(L98)</f>
        <v>0</v>
      </c>
      <c r="M99" s="102" t="n">
        <f aca="false">SUM(M98)</f>
        <v>0</v>
      </c>
      <c r="O99" s="39" t="n">
        <f aca="false">SUM(O98)</f>
        <v>17614</v>
      </c>
      <c r="P99" s="39" t="n">
        <f aca="false">SUM(P98)</f>
        <v>-17614</v>
      </c>
      <c r="R99" s="39" t="n">
        <f aca="false">SUM(R98)</f>
        <v>0</v>
      </c>
    </row>
    <row r="100" customFormat="false" ht="12.75" hidden="false" customHeight="false" outlineLevel="0" collapsed="false">
      <c r="R100" s="39"/>
    </row>
    <row r="101" customFormat="false" ht="12.75" hidden="false" customHeight="false" outlineLevel="0" collapsed="false">
      <c r="A101" s="76" t="s">
        <v>226</v>
      </c>
      <c r="R101" s="39"/>
    </row>
    <row r="102" customFormat="false" ht="12.75" hidden="false" customHeight="false" outlineLevel="0" collapsed="false">
      <c r="A102" s="76"/>
      <c r="B102" s="100" t="s">
        <v>227</v>
      </c>
      <c r="G102" s="101" t="n">
        <v>0</v>
      </c>
      <c r="H102" s="129" t="n">
        <f aca="false">(G102/7)*12</f>
        <v>0</v>
      </c>
      <c r="I102" s="128" t="n">
        <v>0</v>
      </c>
      <c r="J102" s="100" t="n">
        <f aca="false">+'Cost rates'!D81*1.05/7</f>
        <v>0</v>
      </c>
      <c r="L102" s="100" t="n">
        <f aca="false">+J102*12</f>
        <v>0</v>
      </c>
      <c r="O102" s="39" t="n">
        <v>0</v>
      </c>
      <c r="P102" s="39" t="n">
        <f aca="false">+L102-O102</f>
        <v>0</v>
      </c>
      <c r="R102" s="39" t="n">
        <v>0</v>
      </c>
    </row>
    <row r="103" customFormat="false" ht="12.75" hidden="false" customHeight="false" outlineLevel="0" collapsed="false">
      <c r="A103" s="76"/>
      <c r="B103" s="100" t="s">
        <v>228</v>
      </c>
      <c r="G103" s="140" t="n">
        <v>0</v>
      </c>
      <c r="H103" s="145" t="n">
        <f aca="false">(G103/7)*12</f>
        <v>0</v>
      </c>
      <c r="I103" s="146" t="n">
        <v>0</v>
      </c>
      <c r="J103" s="116" t="n">
        <f aca="false">+'Cost rates'!D82*1.05/7</f>
        <v>0</v>
      </c>
      <c r="L103" s="116" t="n">
        <f aca="false">+J103*12</f>
        <v>0</v>
      </c>
      <c r="M103" s="143"/>
      <c r="O103" s="134" t="n">
        <f aca="false">244+1968</f>
        <v>2212</v>
      </c>
      <c r="P103" s="134" t="n">
        <f aca="false">+L103-O103</f>
        <v>-2212</v>
      </c>
      <c r="R103" s="134" t="n">
        <v>3941</v>
      </c>
    </row>
    <row r="104" customFormat="false" ht="12.75" hidden="false" customHeight="false" outlineLevel="0" collapsed="false">
      <c r="A104" s="100" t="s">
        <v>229</v>
      </c>
      <c r="G104" s="147" t="n">
        <f aca="false">SUM(G102:G103)</f>
        <v>0</v>
      </c>
      <c r="H104" s="148" t="n">
        <f aca="false">SUM(H102:H103)</f>
        <v>0</v>
      </c>
      <c r="I104" s="101" t="n">
        <f aca="false">SUM(I102:I103)</f>
        <v>0</v>
      </c>
      <c r="J104" s="100" t="n">
        <f aca="false">SUM(J102:J103)</f>
        <v>0</v>
      </c>
      <c r="L104" s="100" t="n">
        <f aca="false">SUM(L102:L103)</f>
        <v>0</v>
      </c>
      <c r="M104" s="148" t="n">
        <f aca="false">SUM(M102:M103)</f>
        <v>0</v>
      </c>
      <c r="O104" s="39" t="n">
        <f aca="false">SUM(O102:O103)</f>
        <v>2212</v>
      </c>
      <c r="P104" s="39" t="n">
        <f aca="false">SUM(P102:P103)</f>
        <v>-2212</v>
      </c>
      <c r="R104" s="39" t="n">
        <f aca="false">SUM(R102:R103)</f>
        <v>3941</v>
      </c>
    </row>
    <row r="105" customFormat="false" ht="12.75" hidden="false" customHeight="false" outlineLevel="0" collapsed="false">
      <c r="A105" s="76"/>
      <c r="R105" s="39"/>
    </row>
    <row r="106" customFormat="false" ht="12.75" hidden="false" customHeight="false" outlineLevel="0" collapsed="false">
      <c r="A106" s="76" t="s">
        <v>230</v>
      </c>
      <c r="K106" s="150"/>
      <c r="L106" s="87"/>
      <c r="N106" s="150"/>
      <c r="O106" s="151" t="n">
        <f aca="false">18954+8652</f>
        <v>27606</v>
      </c>
      <c r="P106" s="151" t="n">
        <f aca="false">+L106-O106</f>
        <v>-27606</v>
      </c>
      <c r="R106" s="151" t="n">
        <v>15249</v>
      </c>
    </row>
    <row r="107" customFormat="false" ht="12.75" hidden="false" customHeight="false" outlineLevel="0" collapsed="false">
      <c r="A107" s="76"/>
      <c r="B107" s="100" t="s">
        <v>231</v>
      </c>
      <c r="G107" s="140" t="n">
        <v>8737</v>
      </c>
      <c r="H107" s="145" t="n">
        <f aca="false">(G107/7)*12</f>
        <v>14977.7142857143</v>
      </c>
      <c r="I107" s="146" t="n">
        <v>17580</v>
      </c>
      <c r="J107" s="152" t="e">
        <f aca="false">'Cost rates'!H59*Assumptions!C25</f>
        <v>#DIV/0!</v>
      </c>
      <c r="K107" s="150"/>
      <c r="L107" s="153" t="e">
        <f aca="false">+J107*12</f>
        <v>#DIV/0!</v>
      </c>
      <c r="M107" s="143"/>
      <c r="N107" s="150"/>
      <c r="O107" s="151"/>
      <c r="P107" s="151"/>
      <c r="R107" s="151"/>
    </row>
    <row r="108" customFormat="false" ht="12.75" hidden="false" customHeight="false" outlineLevel="0" collapsed="false">
      <c r="A108" s="100" t="s">
        <v>232</v>
      </c>
      <c r="G108" s="144" t="n">
        <f aca="false">SUM(G107)</f>
        <v>8737</v>
      </c>
      <c r="H108" s="102" t="n">
        <f aca="false">SUM(H107)</f>
        <v>14977.7142857143</v>
      </c>
      <c r="I108" s="101" t="n">
        <f aca="false">SUM(I107)</f>
        <v>17580</v>
      </c>
      <c r="J108" s="100" t="e">
        <f aca="false">SUM(J107)</f>
        <v>#DIV/0!</v>
      </c>
      <c r="L108" s="100" t="e">
        <f aca="false">SUM(L107)</f>
        <v>#DIV/0!</v>
      </c>
      <c r="M108" s="102" t="n">
        <f aca="false">SUM(M107)</f>
        <v>0</v>
      </c>
      <c r="N108" s="150"/>
      <c r="O108" s="151"/>
      <c r="P108" s="151"/>
      <c r="R108" s="151"/>
    </row>
    <row r="109" customFormat="false" ht="12.75" hidden="false" customHeight="false" outlineLevel="0" collapsed="false">
      <c r="J109" s="150"/>
      <c r="K109" s="150"/>
      <c r="L109" s="150"/>
      <c r="N109" s="150"/>
      <c r="O109" s="154"/>
      <c r="P109" s="154"/>
      <c r="R109" s="154"/>
    </row>
    <row r="110" customFormat="false" ht="12.75" hidden="false" customHeight="false" outlineLevel="0" collapsed="false">
      <c r="A110" s="76" t="s">
        <v>121</v>
      </c>
      <c r="G110" s="101" t="n">
        <v>0</v>
      </c>
      <c r="H110" s="102" t="n">
        <v>0</v>
      </c>
      <c r="I110" s="101" t="n">
        <v>0</v>
      </c>
      <c r="J110" s="150"/>
      <c r="K110" s="150"/>
      <c r="L110" s="150"/>
      <c r="M110" s="102" t="n">
        <v>0</v>
      </c>
      <c r="N110" s="150"/>
      <c r="O110" s="154"/>
      <c r="P110" s="154"/>
      <c r="R110" s="154"/>
    </row>
    <row r="111" customFormat="false" ht="12.75" hidden="false" customHeight="false" outlineLevel="0" collapsed="false">
      <c r="A111" s="76"/>
      <c r="J111" s="150"/>
      <c r="K111" s="150"/>
      <c r="L111" s="150"/>
      <c r="N111" s="150"/>
      <c r="O111" s="154"/>
      <c r="P111" s="154"/>
      <c r="R111" s="154"/>
    </row>
    <row r="112" customFormat="false" ht="12.75" hidden="false" customHeight="false" outlineLevel="0" collapsed="false">
      <c r="A112" s="76" t="s">
        <v>127</v>
      </c>
      <c r="G112" s="101" t="n">
        <v>0</v>
      </c>
      <c r="H112" s="129" t="n">
        <f aca="false">(G112/7)*12</f>
        <v>0</v>
      </c>
      <c r="I112" s="128" t="n">
        <v>0</v>
      </c>
      <c r="J112" s="100" t="e">
        <f aca="false">$C$25*'Cost rates'!H63</f>
        <v>#DIV/0!</v>
      </c>
      <c r="K112" s="150"/>
      <c r="L112" s="100" t="e">
        <f aca="false">J112*12</f>
        <v>#DIV/0!</v>
      </c>
      <c r="N112" s="150"/>
      <c r="O112" s="151" t="n">
        <v>0</v>
      </c>
      <c r="P112" s="151" t="e">
        <f aca="false">+L112-O112</f>
        <v>#DIV/0!</v>
      </c>
      <c r="R112" s="151" t="n">
        <v>0</v>
      </c>
    </row>
    <row r="113" customFormat="false" ht="12.75" hidden="false" customHeight="false" outlineLevel="0" collapsed="false">
      <c r="J113" s="150"/>
      <c r="K113" s="150"/>
      <c r="L113" s="150"/>
      <c r="N113" s="150"/>
      <c r="O113" s="154"/>
      <c r="P113" s="154"/>
      <c r="R113" s="154"/>
    </row>
    <row r="114" customFormat="false" ht="12.75" hidden="false" customHeight="false" outlineLevel="0" collapsed="false">
      <c r="A114" s="76" t="s">
        <v>233</v>
      </c>
      <c r="G114" s="101" t="n">
        <v>11897</v>
      </c>
      <c r="H114" s="129" t="n">
        <f aca="false">(G114/7)*12</f>
        <v>20394.8571428571</v>
      </c>
      <c r="I114" s="128" t="n">
        <v>86000</v>
      </c>
      <c r="J114" s="100" t="e">
        <f aca="false">$C$25*'Cost rates'!H67</f>
        <v>#DIV/0!</v>
      </c>
      <c r="K114" s="150"/>
      <c r="L114" s="100" t="e">
        <f aca="false">J114*12</f>
        <v>#DIV/0!</v>
      </c>
      <c r="N114" s="150"/>
      <c r="O114" s="154" t="n">
        <f aca="false">71114+125628</f>
        <v>196742</v>
      </c>
      <c r="P114" s="151" t="e">
        <f aca="false">+L114-O114</f>
        <v>#DIV/0!</v>
      </c>
      <c r="R114" s="154" t="n">
        <v>249410</v>
      </c>
    </row>
    <row r="115" customFormat="false" ht="12.75" hidden="false" customHeight="false" outlineLevel="0" collapsed="false">
      <c r="B115" s="100" t="s">
        <v>234</v>
      </c>
      <c r="K115" s="150"/>
      <c r="L115" s="150"/>
      <c r="N115" s="150"/>
      <c r="O115" s="154"/>
      <c r="P115" s="154"/>
      <c r="R115" s="154"/>
    </row>
    <row r="116" customFormat="false" ht="12.75" hidden="false" customHeight="false" outlineLevel="0" collapsed="false">
      <c r="A116" s="76" t="s">
        <v>235</v>
      </c>
      <c r="G116" s="101" t="n">
        <v>16887</v>
      </c>
      <c r="H116" s="129" t="n">
        <f aca="false">(G116/7)*12</f>
        <v>28949.1428571429</v>
      </c>
      <c r="I116" s="128" t="n">
        <v>59472</v>
      </c>
      <c r="J116" s="100" t="e">
        <f aca="false">$C$25*'Cost rates'!H71</f>
        <v>#DIV/0!</v>
      </c>
      <c r="K116" s="150"/>
      <c r="L116" s="100" t="e">
        <f aca="false">J116*12</f>
        <v>#DIV/0!</v>
      </c>
      <c r="N116" s="150"/>
      <c r="O116" s="154" t="n">
        <f aca="false">126342+208338</f>
        <v>334680</v>
      </c>
      <c r="P116" s="151" t="e">
        <f aca="false">+L116-O116</f>
        <v>#DIV/0!</v>
      </c>
      <c r="R116" s="154" t="n">
        <v>408678</v>
      </c>
    </row>
    <row r="117" customFormat="false" ht="12.75" hidden="false" customHeight="false" outlineLevel="0" collapsed="false">
      <c r="A117" s="76"/>
      <c r="B117" s="100" t="s">
        <v>236</v>
      </c>
      <c r="K117" s="150"/>
      <c r="L117" s="150"/>
      <c r="N117" s="150"/>
      <c r="O117" s="154"/>
      <c r="P117" s="154"/>
      <c r="R117" s="154"/>
    </row>
    <row r="118" customFormat="false" ht="12.75" hidden="false" customHeight="false" outlineLevel="0" collapsed="false">
      <c r="B118" s="100" t="s">
        <v>237</v>
      </c>
      <c r="K118" s="150"/>
      <c r="L118" s="150"/>
      <c r="N118" s="150"/>
      <c r="O118" s="154"/>
      <c r="P118" s="154"/>
      <c r="R118" s="154"/>
    </row>
    <row r="119" customFormat="false" ht="12.75" hidden="false" customHeight="false" outlineLevel="0" collapsed="false">
      <c r="A119" s="76" t="s">
        <v>137</v>
      </c>
      <c r="J119" s="150"/>
      <c r="K119" s="150"/>
      <c r="L119" s="150"/>
      <c r="N119" s="150"/>
      <c r="O119" s="154" t="n">
        <f aca="false">25011+78348</f>
        <v>103359</v>
      </c>
      <c r="P119" s="151" t="n">
        <f aca="false">+L119-O119</f>
        <v>-103359</v>
      </c>
      <c r="R119" s="154" t="n">
        <v>140348</v>
      </c>
    </row>
    <row r="120" customFormat="false" ht="12.75" hidden="false" customHeight="false" outlineLevel="0" collapsed="false">
      <c r="A120" s="76"/>
      <c r="B120" s="100" t="s">
        <v>238</v>
      </c>
      <c r="G120" s="101" t="n">
        <f aca="false">20854+6921</f>
        <v>27775</v>
      </c>
      <c r="H120" s="129" t="n">
        <f aca="false">(G120/7)*12</f>
        <v>47614.2857142857</v>
      </c>
      <c r="I120" s="128" t="n">
        <v>42876</v>
      </c>
      <c r="J120" s="155" t="n">
        <v>0</v>
      </c>
      <c r="K120" s="156"/>
      <c r="L120" s="155" t="n">
        <f aca="false">+J120*12</f>
        <v>0</v>
      </c>
      <c r="M120" s="137" t="n">
        <f aca="false">((12000*12)*2)+(7800*12)</f>
        <v>381600</v>
      </c>
      <c r="N120" s="156"/>
      <c r="O120" s="154"/>
      <c r="P120" s="154"/>
      <c r="R120" s="154"/>
      <c r="U120" s="100" t="s">
        <v>239</v>
      </c>
    </row>
    <row r="121" customFormat="false" ht="12.75" hidden="false" customHeight="false" outlineLevel="0" collapsed="false">
      <c r="A121" s="76"/>
      <c r="B121" s="100" t="s">
        <v>136</v>
      </c>
      <c r="G121" s="101" t="n">
        <v>0</v>
      </c>
      <c r="H121" s="129" t="n">
        <f aca="false">(G121/7)*12</f>
        <v>0</v>
      </c>
      <c r="I121" s="128" t="n">
        <v>0</v>
      </c>
      <c r="J121" s="156" t="e">
        <f aca="false">+C14*'Cost rates'!F75</f>
        <v>#DIV/0!</v>
      </c>
      <c r="K121" s="156"/>
      <c r="L121" s="156" t="e">
        <f aca="false">+J121*12</f>
        <v>#DIV/0!</v>
      </c>
      <c r="N121" s="156"/>
      <c r="O121" s="154"/>
      <c r="P121" s="154"/>
      <c r="R121" s="154"/>
    </row>
    <row r="122" customFormat="false" ht="12.75" hidden="false" customHeight="false" outlineLevel="0" collapsed="false">
      <c r="A122" s="76"/>
      <c r="B122" s="100" t="s">
        <v>137</v>
      </c>
      <c r="G122" s="101" t="n">
        <v>1065</v>
      </c>
      <c r="H122" s="129" t="n">
        <f aca="false">(G122/7)*12</f>
        <v>1825.71428571429</v>
      </c>
      <c r="I122" s="128" t="n">
        <v>0</v>
      </c>
      <c r="J122" s="156" t="e">
        <f aca="false">+C25*'Cost rates'!H76</f>
        <v>#DIV/0!</v>
      </c>
      <c r="K122" s="156"/>
      <c r="L122" s="156" t="e">
        <f aca="false">+J122*12</f>
        <v>#DIV/0!</v>
      </c>
      <c r="N122" s="156"/>
      <c r="O122" s="154"/>
      <c r="P122" s="154"/>
      <c r="R122" s="154"/>
    </row>
    <row r="123" customFormat="false" ht="12.75" hidden="false" customHeight="false" outlineLevel="0" collapsed="false">
      <c r="A123" s="76"/>
      <c r="B123" s="100" t="s">
        <v>138</v>
      </c>
      <c r="G123" s="140" t="n">
        <v>0</v>
      </c>
      <c r="H123" s="145" t="n">
        <f aca="false">(G123/7)*12</f>
        <v>0</v>
      </c>
      <c r="I123" s="146" t="n">
        <v>0</v>
      </c>
      <c r="J123" s="152" t="e">
        <f aca="false">+C25*'Cost rates'!H77</f>
        <v>#DIV/0!</v>
      </c>
      <c r="K123" s="156"/>
      <c r="L123" s="152" t="e">
        <f aca="false">+J123*12</f>
        <v>#DIV/0!</v>
      </c>
      <c r="M123" s="143"/>
      <c r="N123" s="156"/>
      <c r="O123" s="154"/>
      <c r="P123" s="154"/>
      <c r="R123" s="154"/>
    </row>
    <row r="124" customFormat="false" ht="12.75" hidden="false" customHeight="false" outlineLevel="0" collapsed="false">
      <c r="A124" s="100" t="s">
        <v>139</v>
      </c>
      <c r="G124" s="157" t="n">
        <f aca="false">SUM(G120:G123)</f>
        <v>28840</v>
      </c>
      <c r="H124" s="156" t="n">
        <f aca="false">SUM(H120:H123)</f>
        <v>49440</v>
      </c>
      <c r="I124" s="101" t="n">
        <f aca="false">SUM(I120:I123)</f>
        <v>42876</v>
      </c>
      <c r="J124" s="156" t="e">
        <f aca="false">SUM(J120:J123)</f>
        <v>#DIV/0!</v>
      </c>
      <c r="K124" s="156"/>
      <c r="L124" s="156" t="e">
        <f aca="false">SUM(L120:L123)</f>
        <v>#DIV/0!</v>
      </c>
      <c r="M124" s="102" t="n">
        <f aca="false">SUM(M120:M123)</f>
        <v>381600</v>
      </c>
      <c r="N124" s="156"/>
      <c r="O124" s="154"/>
      <c r="P124" s="154"/>
      <c r="R124" s="154"/>
    </row>
    <row r="125" customFormat="false" ht="12.75" hidden="false" customHeight="false" outlineLevel="0" collapsed="false">
      <c r="J125" s="150"/>
      <c r="K125" s="150"/>
      <c r="L125" s="150"/>
      <c r="N125" s="150"/>
      <c r="O125" s="154"/>
      <c r="P125" s="154"/>
      <c r="R125" s="154"/>
    </row>
    <row r="126" customFormat="false" ht="12.75" hidden="false" customHeight="false" outlineLevel="0" collapsed="false">
      <c r="A126" s="76" t="s">
        <v>144</v>
      </c>
      <c r="B126" s="76"/>
      <c r="C126" s="76"/>
      <c r="D126" s="76"/>
      <c r="E126" s="76"/>
      <c r="F126" s="76"/>
      <c r="G126" s="128" t="n">
        <v>227</v>
      </c>
      <c r="H126" s="129" t="n">
        <f aca="false">(G126/7)*12</f>
        <v>389.142857142857</v>
      </c>
      <c r="I126" s="128" t="n">
        <v>0</v>
      </c>
      <c r="J126" s="156" t="e">
        <f aca="false">+C25*'Cost rates'!H86</f>
        <v>#DIV/0!</v>
      </c>
      <c r="K126" s="158"/>
      <c r="L126" s="156" t="e">
        <f aca="false">+J126*12</f>
        <v>#DIV/0!</v>
      </c>
      <c r="M126" s="102" t="n">
        <v>0</v>
      </c>
      <c r="N126" s="158"/>
      <c r="O126" s="159"/>
      <c r="P126" s="159"/>
      <c r="Q126" s="76"/>
      <c r="R126" s="159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  <c r="IJ126" s="76"/>
      <c r="IK126" s="76"/>
      <c r="IL126" s="76"/>
      <c r="IM126" s="76"/>
      <c r="IN126" s="76"/>
      <c r="IO126" s="76"/>
      <c r="IP126" s="76"/>
      <c r="IQ126" s="76"/>
      <c r="IR126" s="76"/>
      <c r="IS126" s="76"/>
      <c r="IT126" s="76"/>
      <c r="IU126" s="76"/>
      <c r="IV126" s="76"/>
      <c r="IW126" s="76"/>
    </row>
    <row r="127" customFormat="false" ht="12.75" hidden="false" customHeight="false" outlineLevel="0" collapsed="false">
      <c r="J127" s="150"/>
      <c r="K127" s="150"/>
      <c r="L127" s="150"/>
      <c r="N127" s="150"/>
      <c r="O127" s="154"/>
      <c r="P127" s="154"/>
      <c r="R127" s="154"/>
    </row>
    <row r="128" customFormat="false" ht="12.75" hidden="false" customHeight="false" outlineLevel="0" collapsed="false">
      <c r="A128" s="76" t="s">
        <v>240</v>
      </c>
      <c r="G128" s="101" t="n">
        <v>0</v>
      </c>
      <c r="H128" s="129" t="n">
        <f aca="false">(G128/7)*12</f>
        <v>0</v>
      </c>
      <c r="I128" s="128" t="n">
        <v>0</v>
      </c>
      <c r="J128" s="160" t="n">
        <v>0</v>
      </c>
      <c r="K128" s="160"/>
      <c r="L128" s="160" t="n">
        <f aca="false">J128*12</f>
        <v>0</v>
      </c>
      <c r="M128" s="102" t="n">
        <v>0</v>
      </c>
      <c r="N128" s="160"/>
      <c r="O128" s="151" t="n">
        <v>0</v>
      </c>
      <c r="P128" s="151" t="n">
        <f aca="false">+L128-O128</f>
        <v>0</v>
      </c>
      <c r="R128" s="151" t="n">
        <v>0</v>
      </c>
    </row>
    <row r="129" customFormat="false" ht="12.75" hidden="false" customHeight="false" outlineLevel="0" collapsed="false">
      <c r="J129" s="160"/>
      <c r="K129" s="161"/>
      <c r="L129" s="160"/>
      <c r="N129" s="160"/>
      <c r="O129" s="151"/>
      <c r="P129" s="151"/>
      <c r="R129" s="151"/>
    </row>
    <row r="130" customFormat="false" ht="12.75" hidden="false" customHeight="false" outlineLevel="0" collapsed="false">
      <c r="A130" s="76" t="s">
        <v>241</v>
      </c>
      <c r="G130" s="101" t="n">
        <v>0</v>
      </c>
      <c r="H130" s="129" t="n">
        <f aca="false">(G130/7)*12</f>
        <v>0</v>
      </c>
      <c r="I130" s="128" t="n">
        <v>0</v>
      </c>
      <c r="J130" s="160" t="n">
        <v>0</v>
      </c>
      <c r="K130" s="160"/>
      <c r="L130" s="160" t="n">
        <f aca="false">+J130*12</f>
        <v>0</v>
      </c>
      <c r="M130" s="102" t="n">
        <v>0</v>
      </c>
      <c r="N130" s="160"/>
      <c r="O130" s="151" t="n">
        <v>540000</v>
      </c>
      <c r="P130" s="151" t="n">
        <f aca="false">+L130-O130</f>
        <v>-540000</v>
      </c>
      <c r="R130" s="151" t="n">
        <v>434772</v>
      </c>
    </row>
    <row r="131" customFormat="false" ht="12.75" hidden="false" customHeight="false" outlineLevel="0" collapsed="false">
      <c r="A131" s="76"/>
      <c r="J131" s="160"/>
      <c r="K131" s="160"/>
      <c r="L131" s="160"/>
      <c r="N131" s="160"/>
      <c r="O131" s="151"/>
      <c r="P131" s="151"/>
      <c r="R131" s="151"/>
    </row>
    <row r="132" customFormat="false" ht="12.75" hidden="false" customHeight="false" outlineLevel="0" collapsed="false">
      <c r="J132" s="160"/>
      <c r="K132" s="160"/>
      <c r="L132" s="160"/>
      <c r="N132" s="160"/>
      <c r="O132" s="154"/>
      <c r="P132" s="154"/>
      <c r="R132" s="154"/>
    </row>
    <row r="133" customFormat="false" ht="13.5" hidden="false" customHeight="false" outlineLevel="0" collapsed="false">
      <c r="A133" s="76" t="s">
        <v>242</v>
      </c>
      <c r="G133" s="162" t="n">
        <f aca="false">+G130+G128+G124+G116+G114+G112+G110+G108+G104+G99+G95+G91+G85+G73+G68+G57+G46+G43+G40+G126</f>
        <v>514136.8</v>
      </c>
      <c r="H133" s="163" t="n">
        <f aca="false">+H130+H128+H124+H116+H114+H112+H110+H108+H104+H99+H95+H91+H85+H73+H68+H57+H46+H43+H40+H126</f>
        <v>881020.228571429</v>
      </c>
      <c r="I133" s="162" t="n">
        <f aca="false">+I130+I128+I124+I116+I114+I112+I110+I108+I104+I99+I95+I91+I85+I73+I68+I57+I46+I43+I40+I126</f>
        <v>1489131</v>
      </c>
      <c r="J133" s="163" t="e">
        <f aca="false">+J130+J128+J124+J116+J114+J112+J108+J104+J99+J95+J91+J85+J73+J68+J57+J46+J43+J40+J126</f>
        <v>#DIV/0!</v>
      </c>
      <c r="K133" s="160"/>
      <c r="L133" s="163" t="e">
        <f aca="false">+L130+L128+L124+L116+L114+L112+L108+L104+L99+L95+L91+L85+L73+L68+L57+L46+L43+L40+L126</f>
        <v>#DIV/0!</v>
      </c>
      <c r="M133" s="163" t="n">
        <f aca="false">+M130+M128+M124+M116+M114+M112+M110+M108+M104+M99+M95+M91+M85+M73+M68+M57+M46+M43+M40+M126</f>
        <v>381600</v>
      </c>
      <c r="N133" s="160"/>
      <c r="O133" s="164" t="e">
        <f aca="false">O40+O43+O46+O57+O73+O85+O91+O95+O99+O104+O106+O112+O114+O116+O119+O128+#REF!</f>
        <v>#REF!</v>
      </c>
      <c r="P133" s="164" t="e">
        <f aca="false">P40+P43+P46+P57+P73+P85+P91+P95+P99+P104+P106+P112+P114+P116+P119+P128+#REF!</f>
        <v>#DIV/0!</v>
      </c>
      <c r="R133" s="164" t="e">
        <f aca="false">R40+R43+R46+R57+R73+R85+R91+R95+R99+R104+R106+R112+R114+R116+R119+R128+#REF!</f>
        <v>#REF!</v>
      </c>
    </row>
    <row r="134" customFormat="false" ht="13.5" hidden="false" customHeight="false" outlineLevel="0" collapsed="false">
      <c r="J134" s="160"/>
      <c r="K134" s="160"/>
      <c r="L134" s="160"/>
      <c r="N134" s="160"/>
      <c r="O134" s="154"/>
      <c r="P134" s="154"/>
    </row>
    <row r="135" customFormat="false" ht="12.75" hidden="false" customHeight="false" outlineLevel="0" collapsed="false">
      <c r="J135" s="150"/>
      <c r="K135" s="150"/>
      <c r="L135" s="150"/>
      <c r="N135" s="150"/>
      <c r="O135" s="154"/>
      <c r="P135" s="154"/>
    </row>
    <row r="136" customFormat="false" ht="12.75" hidden="false" customHeight="false" outlineLevel="0" collapsed="false">
      <c r="J136" s="150"/>
      <c r="K136" s="150"/>
      <c r="L136" s="150"/>
      <c r="N136" s="150"/>
      <c r="O136" s="154"/>
      <c r="P136" s="154"/>
    </row>
    <row r="137" customFormat="false" ht="12.75" hidden="false" customHeight="false" outlineLevel="0" collapsed="false">
      <c r="A137" s="39"/>
      <c r="B137" s="39"/>
      <c r="C137" s="39"/>
      <c r="D137" s="39"/>
      <c r="E137" s="39"/>
      <c r="F137" s="39"/>
      <c r="G137" s="124"/>
      <c r="H137" s="125"/>
      <c r="I137" s="124"/>
      <c r="J137" s="154"/>
      <c r="K137" s="154"/>
      <c r="L137" s="154"/>
      <c r="M137" s="125"/>
      <c r="N137" s="154"/>
      <c r="O137" s="154"/>
      <c r="P137" s="154"/>
      <c r="Q137" s="39"/>
      <c r="R137" s="39"/>
      <c r="S137" s="39"/>
    </row>
    <row r="138" customFormat="false" ht="12.75" hidden="false" customHeight="false" outlineLevel="0" collapsed="false">
      <c r="A138" s="39"/>
      <c r="B138" s="39"/>
      <c r="C138" s="39"/>
      <c r="D138" s="39"/>
      <c r="E138" s="39"/>
      <c r="F138" s="39"/>
      <c r="G138" s="124"/>
      <c r="H138" s="125"/>
      <c r="I138" s="124"/>
      <c r="J138" s="154"/>
      <c r="K138" s="154"/>
      <c r="L138" s="154"/>
      <c r="M138" s="125"/>
      <c r="N138" s="154"/>
      <c r="O138" s="154"/>
      <c r="P138" s="154"/>
      <c r="Q138" s="39"/>
      <c r="R138" s="39"/>
      <c r="S138" s="39"/>
    </row>
    <row r="139" customFormat="false" ht="12.75" hidden="false" customHeight="false" outlineLevel="0" collapsed="false">
      <c r="J139" s="150"/>
      <c r="K139" s="150"/>
      <c r="L139" s="150"/>
      <c r="N139" s="150"/>
      <c r="O139" s="154"/>
      <c r="P139" s="154"/>
    </row>
    <row r="140" customFormat="false" ht="12.75" hidden="false" customHeight="false" outlineLevel="0" collapsed="false">
      <c r="A140" s="120"/>
      <c r="B140" s="120"/>
      <c r="C140" s="120"/>
      <c r="D140" s="120"/>
      <c r="E140" s="120"/>
      <c r="F140" s="120"/>
      <c r="G140" s="165"/>
      <c r="H140" s="137"/>
      <c r="I140" s="165"/>
      <c r="J140" s="166"/>
      <c r="K140" s="150"/>
      <c r="L140" s="150"/>
      <c r="N140" s="150"/>
      <c r="O140" s="154"/>
      <c r="P140" s="154"/>
    </row>
    <row r="141" customFormat="false" ht="12.75" hidden="false" customHeight="false" outlineLevel="0" collapsed="false">
      <c r="A141" s="120"/>
      <c r="B141" s="120"/>
      <c r="C141" s="120"/>
      <c r="D141" s="120"/>
      <c r="E141" s="120"/>
      <c r="F141" s="120"/>
      <c r="G141" s="165"/>
      <c r="H141" s="137"/>
      <c r="I141" s="165"/>
      <c r="J141" s="166"/>
      <c r="K141" s="150"/>
      <c r="L141" s="150"/>
      <c r="N141" s="150"/>
      <c r="O141" s="154"/>
      <c r="P141" s="154"/>
    </row>
    <row r="142" customFormat="false" ht="12.75" hidden="false" customHeight="false" outlineLevel="0" collapsed="false">
      <c r="A142" s="120"/>
      <c r="B142" s="120"/>
      <c r="C142" s="120"/>
      <c r="D142" s="120"/>
      <c r="E142" s="120"/>
      <c r="F142" s="120"/>
      <c r="G142" s="165"/>
      <c r="H142" s="137"/>
      <c r="I142" s="165"/>
      <c r="J142" s="166"/>
      <c r="K142" s="150"/>
      <c r="L142" s="150"/>
      <c r="N142" s="150"/>
      <c r="O142" s="154"/>
      <c r="P142" s="154"/>
    </row>
    <row r="143" customFormat="false" ht="12.75" hidden="false" customHeight="false" outlineLevel="0" collapsed="false">
      <c r="J143" s="150"/>
      <c r="K143" s="150"/>
      <c r="L143" s="150"/>
      <c r="N143" s="150"/>
      <c r="O143" s="154"/>
      <c r="P143" s="154"/>
    </row>
  </sheetData>
  <mergeCells count="6">
    <mergeCell ref="A1:R1"/>
    <mergeCell ref="A2:R2"/>
    <mergeCell ref="A3:R3"/>
    <mergeCell ref="A4:R4"/>
    <mergeCell ref="A5:C5"/>
    <mergeCell ref="A6:B6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false" outlineLevel="0" max="3" min="3" style="0" width="14.99"/>
    <col collapsed="false" customWidth="true" hidden="false" outlineLevel="0" max="6" min="4" style="0" width="13.99"/>
  </cols>
  <sheetData>
    <row r="1" customFormat="false" ht="16.5" hidden="false" customHeight="false" outlineLevel="0" collapsed="false">
      <c r="A1" s="167" t="s">
        <v>243</v>
      </c>
    </row>
    <row r="2" customFormat="false" ht="15.75" hidden="false" customHeight="false" outlineLevel="0" collapsed="false">
      <c r="A2" s="167" t="s">
        <v>244</v>
      </c>
      <c r="F2" s="168"/>
    </row>
    <row r="3" customFormat="false" ht="12.75" hidden="false" customHeight="false" outlineLevel="0" collapsed="false">
      <c r="C3" s="45" t="n">
        <v>2001</v>
      </c>
      <c r="D3" s="45" t="n">
        <v>2001</v>
      </c>
      <c r="E3" s="45" t="n">
        <v>2001</v>
      </c>
      <c r="F3" s="169" t="n">
        <v>2002</v>
      </c>
    </row>
    <row r="4" customFormat="false" ht="12.75" hidden="false" customHeight="false" outlineLevel="0" collapsed="false">
      <c r="C4" s="45" t="s">
        <v>155</v>
      </c>
      <c r="D4" s="45" t="s">
        <v>156</v>
      </c>
      <c r="E4" s="45" t="s">
        <v>157</v>
      </c>
      <c r="F4" s="169" t="s">
        <v>157</v>
      </c>
    </row>
    <row r="5" customFormat="false" ht="12.75" hidden="false" customHeight="false" outlineLevel="0" collapsed="false">
      <c r="A5" s="170" t="s">
        <v>245</v>
      </c>
      <c r="C5" s="171" t="s">
        <v>246</v>
      </c>
      <c r="D5" s="171" t="s">
        <v>246</v>
      </c>
      <c r="E5" s="171" t="s">
        <v>246</v>
      </c>
      <c r="F5" s="172" t="s">
        <v>246</v>
      </c>
    </row>
    <row r="6" customFormat="false" ht="12.75" hidden="false" customHeight="false" outlineLevel="0" collapsed="false">
      <c r="F6" s="173"/>
    </row>
    <row r="7" customFormat="false" ht="12.75" hidden="false" customHeight="false" outlineLevel="0" collapsed="false">
      <c r="A7" s="2" t="s">
        <v>247</v>
      </c>
      <c r="F7" s="173"/>
    </row>
    <row r="8" customFormat="false" ht="12.75" hidden="false" customHeight="false" outlineLevel="0" collapsed="false">
      <c r="A8" s="0" t="s">
        <v>248</v>
      </c>
      <c r="C8" s="174" t="n">
        <v>310811</v>
      </c>
      <c r="D8" s="17" t="n">
        <f aca="false">(C8/7)*12</f>
        <v>532818.857142857</v>
      </c>
      <c r="F8" s="173"/>
    </row>
    <row r="9" customFormat="false" ht="12.75" hidden="false" customHeight="false" outlineLevel="0" collapsed="false">
      <c r="A9" s="175" t="s">
        <v>249</v>
      </c>
      <c r="C9" s="17" t="n">
        <v>0</v>
      </c>
      <c r="D9" s="17" t="n">
        <f aca="false">(C9/7)*12</f>
        <v>0</v>
      </c>
      <c r="E9" s="17" t="n">
        <v>800760</v>
      </c>
      <c r="F9" s="176" t="n">
        <v>761764</v>
      </c>
    </row>
    <row r="10" customFormat="false" ht="12.75" hidden="false" customHeight="false" outlineLevel="0" collapsed="false">
      <c r="A10" s="175" t="s">
        <v>250</v>
      </c>
      <c r="C10" s="17" t="n">
        <v>0</v>
      </c>
      <c r="D10" s="17" t="n">
        <f aca="false">(C10/7)*12</f>
        <v>0</v>
      </c>
      <c r="E10" s="17" t="n">
        <v>55000</v>
      </c>
      <c r="F10" s="176" t="n">
        <v>75000</v>
      </c>
    </row>
    <row r="11" customFormat="false" ht="12.75" hidden="false" customHeight="false" outlineLevel="0" collapsed="false">
      <c r="A11" s="0" t="s">
        <v>251</v>
      </c>
      <c r="C11" s="17"/>
      <c r="D11" s="17"/>
      <c r="E11" s="17"/>
      <c r="F11" s="176"/>
    </row>
    <row r="12" customFormat="false" ht="12.75" hidden="false" customHeight="false" outlineLevel="0" collapsed="false">
      <c r="A12" s="175" t="s">
        <v>252</v>
      </c>
      <c r="C12" s="17" t="n">
        <v>42995</v>
      </c>
      <c r="D12" s="17" t="n">
        <f aca="false">(C12/7)*12</f>
        <v>73705.7142857143</v>
      </c>
      <c r="E12" s="17" t="n">
        <v>112758</v>
      </c>
      <c r="F12" s="176" t="n">
        <v>109746</v>
      </c>
    </row>
    <row r="13" customFormat="false" ht="12.75" hidden="false" customHeight="false" outlineLevel="0" collapsed="false">
      <c r="A13" s="175" t="s">
        <v>253</v>
      </c>
      <c r="C13" s="17" t="n">
        <v>4707</v>
      </c>
      <c r="D13" s="17" t="n">
        <f aca="false">(C13/7)*12</f>
        <v>8069.14285714286</v>
      </c>
      <c r="E13" s="17" t="n">
        <v>54453</v>
      </c>
      <c r="F13" s="176" t="n">
        <v>40229</v>
      </c>
    </row>
    <row r="14" customFormat="false" ht="12.75" hidden="false" customHeight="false" outlineLevel="0" collapsed="false">
      <c r="A14" s="2" t="s">
        <v>254</v>
      </c>
      <c r="C14" s="177" t="n">
        <f aca="false">SUM(C8:C13)</f>
        <v>358513</v>
      </c>
      <c r="D14" s="177" t="n">
        <f aca="false">SUM(D8:D13)</f>
        <v>614593.714285714</v>
      </c>
      <c r="E14" s="177" t="n">
        <f aca="false">SUM(E8:E13)</f>
        <v>1022971</v>
      </c>
      <c r="F14" s="178" t="n">
        <f aca="false">SUM(F8:F13)</f>
        <v>986739</v>
      </c>
    </row>
    <row r="15" customFormat="false" ht="12.75" hidden="false" customHeight="false" outlineLevel="0" collapsed="false">
      <c r="A15" s="175"/>
      <c r="C15" s="17"/>
      <c r="D15" s="17"/>
      <c r="E15" s="17"/>
      <c r="F15" s="176"/>
    </row>
    <row r="16" customFormat="false" ht="12.75" hidden="false" customHeight="false" outlineLevel="0" collapsed="false">
      <c r="A16" s="0" t="s">
        <v>255</v>
      </c>
      <c r="C16" s="17"/>
      <c r="D16" s="17"/>
      <c r="E16" s="17"/>
      <c r="F16" s="176"/>
    </row>
    <row r="17" customFormat="false" ht="12.75" hidden="false" customHeight="false" outlineLevel="0" collapsed="false">
      <c r="A17" s="175" t="s">
        <v>256</v>
      </c>
      <c r="C17" s="17" t="n">
        <v>1124</v>
      </c>
      <c r="D17" s="17" t="n">
        <f aca="false">(C17/7)*12</f>
        <v>1926.85714285714</v>
      </c>
      <c r="E17" s="17" t="n">
        <v>5112</v>
      </c>
      <c r="F17" s="176" t="n">
        <f aca="false">(E17/7)*10</f>
        <v>7302.85714285714</v>
      </c>
    </row>
    <row r="18" customFormat="false" ht="12.75" hidden="false" customHeight="false" outlineLevel="0" collapsed="false">
      <c r="A18" s="175" t="s">
        <v>257</v>
      </c>
      <c r="C18" s="17" t="n">
        <v>10</v>
      </c>
      <c r="D18" s="17" t="n">
        <f aca="false">(C18/7)*12</f>
        <v>17.1428571428571</v>
      </c>
      <c r="E18" s="17" t="n">
        <v>0</v>
      </c>
      <c r="F18" s="176" t="n">
        <f aca="false">(E18/7)*10</f>
        <v>0</v>
      </c>
    </row>
    <row r="19" customFormat="false" ht="12.75" hidden="false" customHeight="false" outlineLevel="0" collapsed="false">
      <c r="A19" s="175" t="s">
        <v>258</v>
      </c>
      <c r="C19" s="17" t="n">
        <v>0</v>
      </c>
      <c r="D19" s="17" t="n">
        <f aca="false">(C19/7)*12</f>
        <v>0</v>
      </c>
      <c r="E19" s="17" t="n">
        <v>0</v>
      </c>
      <c r="F19" s="176" t="n">
        <f aca="false">(E19/7)*10</f>
        <v>0</v>
      </c>
    </row>
    <row r="20" customFormat="false" ht="12.75" hidden="false" customHeight="false" outlineLevel="0" collapsed="false">
      <c r="A20" s="175" t="s">
        <v>259</v>
      </c>
      <c r="C20" s="17" t="n">
        <v>19870</v>
      </c>
      <c r="D20" s="17" t="n">
        <f aca="false">(C20/7)*12</f>
        <v>34062.8571428571</v>
      </c>
      <c r="E20" s="17" t="n">
        <v>13308</v>
      </c>
      <c r="F20" s="176" t="n">
        <f aca="false">(E20/7)*10+20989</f>
        <v>40000.4285714286</v>
      </c>
    </row>
    <row r="21" customFormat="false" ht="12.75" hidden="false" customHeight="false" outlineLevel="0" collapsed="false">
      <c r="A21" s="175" t="s">
        <v>260</v>
      </c>
      <c r="C21" s="17" t="n">
        <v>4390</v>
      </c>
      <c r="D21" s="17" t="n">
        <f aca="false">(C21/7)*12</f>
        <v>7525.71428571429</v>
      </c>
      <c r="E21" s="17" t="n">
        <v>6708</v>
      </c>
      <c r="F21" s="176" t="n">
        <f aca="false">(E21/7)*10+417</f>
        <v>9999.85714285714</v>
      </c>
    </row>
    <row r="22" customFormat="false" ht="12.75" hidden="false" customHeight="false" outlineLevel="0" collapsed="false">
      <c r="A22" s="175" t="s">
        <v>261</v>
      </c>
      <c r="C22" s="17" t="n">
        <v>0</v>
      </c>
      <c r="D22" s="17" t="n">
        <f aca="false">(C22/7)*12</f>
        <v>0</v>
      </c>
      <c r="E22" s="17" t="n">
        <v>0</v>
      </c>
      <c r="F22" s="176" t="n">
        <f aca="false">(E22/7)*10</f>
        <v>0</v>
      </c>
    </row>
    <row r="23" customFormat="false" ht="12.75" hidden="false" customHeight="false" outlineLevel="0" collapsed="false">
      <c r="A23" s="175" t="s">
        <v>262</v>
      </c>
      <c r="C23" s="17" t="n">
        <v>0</v>
      </c>
      <c r="D23" s="17" t="n">
        <f aca="false">(C23/7)*12</f>
        <v>0</v>
      </c>
      <c r="E23" s="17" t="n">
        <v>0</v>
      </c>
      <c r="F23" s="176" t="n">
        <v>5000</v>
      </c>
    </row>
    <row r="24" customFormat="false" ht="12.75" hidden="false" customHeight="false" outlineLevel="0" collapsed="false">
      <c r="A24" s="175" t="s">
        <v>263</v>
      </c>
      <c r="C24" s="17" t="n">
        <v>0</v>
      </c>
      <c r="D24" s="17" t="n">
        <f aca="false">(C24/7)*12</f>
        <v>0</v>
      </c>
      <c r="E24" s="17" t="n">
        <v>4008</v>
      </c>
      <c r="F24" s="176" t="n">
        <f aca="false">(E24/7)*10</f>
        <v>5725.71428571429</v>
      </c>
    </row>
    <row r="25" customFormat="false" ht="12.75" hidden="false" customHeight="false" outlineLevel="0" collapsed="false">
      <c r="A25" s="179" t="s">
        <v>264</v>
      </c>
      <c r="C25" s="17"/>
      <c r="D25" s="17"/>
      <c r="E25" s="17"/>
      <c r="F25" s="176" t="n">
        <f aca="false">(E25/7)*10</f>
        <v>0</v>
      </c>
    </row>
    <row r="26" customFormat="false" ht="12.75" hidden="false" customHeight="false" outlineLevel="0" collapsed="false">
      <c r="A26" s="175" t="s">
        <v>265</v>
      </c>
      <c r="C26" s="17" t="n">
        <v>0</v>
      </c>
      <c r="D26" s="17" t="n">
        <f aca="false">(C26/7)*12</f>
        <v>0</v>
      </c>
      <c r="E26" s="17" t="n">
        <v>0</v>
      </c>
      <c r="F26" s="176" t="n">
        <f aca="false">(E26/7)*10</f>
        <v>0</v>
      </c>
    </row>
    <row r="27" customFormat="false" ht="12.75" hidden="false" customHeight="false" outlineLevel="0" collapsed="false">
      <c r="A27" s="175" t="s">
        <v>266</v>
      </c>
      <c r="C27" s="17" t="n">
        <v>0</v>
      </c>
      <c r="D27" s="17" t="n">
        <f aca="false">(C27/7)*12</f>
        <v>0</v>
      </c>
      <c r="E27" s="17" t="n">
        <v>50004</v>
      </c>
      <c r="F27" s="176" t="n">
        <f aca="false">(E27/7)*10+3566</f>
        <v>75000.2857142857</v>
      </c>
    </row>
    <row r="28" customFormat="false" ht="12.75" hidden="false" customHeight="false" outlineLevel="0" collapsed="false">
      <c r="A28" s="2" t="s">
        <v>267</v>
      </c>
      <c r="C28" s="177" t="n">
        <f aca="false">SUM(C17:C27)</f>
        <v>25394</v>
      </c>
      <c r="D28" s="177" t="n">
        <f aca="false">SUM(D17:D27)</f>
        <v>43532.5714285714</v>
      </c>
      <c r="E28" s="177" t="n">
        <f aca="false">SUM(E17:E27)</f>
        <v>79140</v>
      </c>
      <c r="F28" s="178" t="n">
        <f aca="false">SUM(F17:F27)</f>
        <v>143029.142857143</v>
      </c>
    </row>
    <row r="29" customFormat="false" ht="12.75" hidden="false" customHeight="false" outlineLevel="0" collapsed="false">
      <c r="F29" s="173"/>
    </row>
    <row r="30" customFormat="false" ht="12.75" hidden="false" customHeight="false" outlineLevel="0" collapsed="false">
      <c r="A30" s="2" t="s">
        <v>268</v>
      </c>
      <c r="F30" s="173"/>
    </row>
    <row r="31" customFormat="false" ht="12.75" hidden="false" customHeight="false" outlineLevel="0" collapsed="false">
      <c r="A31" s="0" t="s">
        <v>269</v>
      </c>
      <c r="C31" s="17" t="n">
        <v>54484</v>
      </c>
      <c r="D31" s="174" t="n">
        <f aca="false">(C31/7)*12</f>
        <v>93401.1428571429</v>
      </c>
      <c r="E31" s="17" t="n">
        <v>20088</v>
      </c>
      <c r="F31" s="176"/>
    </row>
    <row r="32" customFormat="false" ht="12.75" hidden="false" customHeight="false" outlineLevel="0" collapsed="false">
      <c r="A32" s="175" t="s">
        <v>270</v>
      </c>
      <c r="C32" s="17" t="n">
        <v>0</v>
      </c>
      <c r="D32" s="17" t="n">
        <f aca="false">(C32/7)*12</f>
        <v>0</v>
      </c>
      <c r="E32" s="17" t="n">
        <v>0</v>
      </c>
      <c r="F32" s="176" t="n">
        <f aca="false">75000*0.5</f>
        <v>37500</v>
      </c>
    </row>
    <row r="33" customFormat="false" ht="12.75" hidden="false" customHeight="false" outlineLevel="0" collapsed="false">
      <c r="A33" s="175" t="s">
        <v>271</v>
      </c>
      <c r="C33" s="17" t="n">
        <v>0</v>
      </c>
      <c r="D33" s="17" t="n">
        <f aca="false">(C33/7)*12</f>
        <v>0</v>
      </c>
      <c r="E33" s="17" t="n">
        <v>0</v>
      </c>
      <c r="F33" s="176" t="n">
        <f aca="false">75000*0.35</f>
        <v>26250</v>
      </c>
    </row>
    <row r="34" customFormat="false" ht="12.75" hidden="false" customHeight="false" outlineLevel="0" collapsed="false">
      <c r="A34" s="175" t="s">
        <v>272</v>
      </c>
      <c r="C34" s="17" t="n">
        <v>0</v>
      </c>
      <c r="D34" s="17" t="n">
        <f aca="false">(C34/7)*12</f>
        <v>0</v>
      </c>
      <c r="E34" s="17" t="n">
        <v>0</v>
      </c>
      <c r="F34" s="176" t="n">
        <f aca="false">75000*0.1</f>
        <v>7500</v>
      </c>
    </row>
    <row r="35" customFormat="false" ht="12.75" hidden="false" customHeight="false" outlineLevel="0" collapsed="false">
      <c r="A35" s="175" t="s">
        <v>273</v>
      </c>
      <c r="C35" s="17" t="n">
        <v>0</v>
      </c>
      <c r="D35" s="17" t="n">
        <f aca="false">(C35/7)*12</f>
        <v>0</v>
      </c>
      <c r="E35" s="17" t="n">
        <v>0</v>
      </c>
      <c r="F35" s="176" t="n">
        <f aca="false">75000*0.05</f>
        <v>3750</v>
      </c>
    </row>
    <row r="36" customFormat="false" ht="12.75" hidden="false" customHeight="false" outlineLevel="0" collapsed="false">
      <c r="A36" s="0" t="s">
        <v>274</v>
      </c>
      <c r="C36" s="17" t="n">
        <v>6445</v>
      </c>
      <c r="D36" s="17" t="n">
        <f aca="false">(C36/7)*12</f>
        <v>11048.5714285714</v>
      </c>
      <c r="E36" s="17" t="n">
        <v>50004</v>
      </c>
      <c r="F36" s="176" t="n">
        <f aca="false">(E36/7)*10+3566</f>
        <v>75000.2857142857</v>
      </c>
    </row>
    <row r="37" customFormat="false" ht="12.75" hidden="false" customHeight="false" outlineLevel="0" collapsed="false">
      <c r="A37" s="0" t="s">
        <v>275</v>
      </c>
      <c r="C37" s="21" t="n">
        <v>0</v>
      </c>
      <c r="D37" s="17" t="n">
        <f aca="false">(C37/7)*12</f>
        <v>0</v>
      </c>
      <c r="E37" s="21" t="n">
        <v>0</v>
      </c>
      <c r="F37" s="176" t="n">
        <f aca="false">(E37/7)*10</f>
        <v>0</v>
      </c>
    </row>
    <row r="38" customFormat="false" ht="12.75" hidden="false" customHeight="false" outlineLevel="0" collapsed="false">
      <c r="A38" s="2" t="s">
        <v>276</v>
      </c>
      <c r="C38" s="13" t="n">
        <f aca="false">SUM(C31:C37)</f>
        <v>60929</v>
      </c>
      <c r="D38" s="177" t="n">
        <f aca="false">SUM(D31:D37)</f>
        <v>104449.714285714</v>
      </c>
      <c r="E38" s="13" t="n">
        <f aca="false">SUM(E31:E37)</f>
        <v>70092</v>
      </c>
      <c r="F38" s="178" t="n">
        <f aca="false">SUM(F31:F37)</f>
        <v>150000.285714286</v>
      </c>
    </row>
    <row r="39" customFormat="false" ht="12.75" hidden="false" customHeight="false" outlineLevel="0" collapsed="false">
      <c r="C39" s="17"/>
      <c r="D39" s="17"/>
      <c r="E39" s="17"/>
      <c r="F39" s="176"/>
    </row>
    <row r="40" customFormat="false" ht="12.75" hidden="false" customHeight="false" outlineLevel="0" collapsed="false">
      <c r="A40" s="2" t="s">
        <v>277</v>
      </c>
      <c r="C40" s="17"/>
      <c r="D40" s="17"/>
      <c r="E40" s="17"/>
      <c r="F40" s="176"/>
    </row>
    <row r="41" customFormat="false" ht="12.75" hidden="false" customHeight="false" outlineLevel="0" collapsed="false">
      <c r="A41" s="179" t="s">
        <v>278</v>
      </c>
      <c r="C41" s="17" t="n">
        <v>0</v>
      </c>
      <c r="D41" s="180" t="n">
        <f aca="false">(C41/7)*12</f>
        <v>0</v>
      </c>
      <c r="E41" s="17" t="n">
        <v>0</v>
      </c>
      <c r="F41" s="176" t="n">
        <f aca="false">(E41/7)*10</f>
        <v>0</v>
      </c>
    </row>
    <row r="42" customFormat="false" ht="12.75" hidden="false" customHeight="false" outlineLevel="0" collapsed="false">
      <c r="A42" s="179" t="s">
        <v>279</v>
      </c>
      <c r="C42" s="17"/>
      <c r="D42" s="17"/>
      <c r="E42" s="17"/>
      <c r="F42" s="176"/>
    </row>
    <row r="43" customFormat="false" ht="12.75" hidden="false" customHeight="false" outlineLevel="0" collapsed="false">
      <c r="A43" s="175" t="s">
        <v>280</v>
      </c>
      <c r="C43" s="17" t="n">
        <v>0</v>
      </c>
      <c r="D43" s="17" t="n">
        <f aca="false">(C43/7)*12</f>
        <v>0</v>
      </c>
      <c r="E43" s="17" t="n">
        <v>100000</v>
      </c>
      <c r="F43" s="176" t="n">
        <v>0</v>
      </c>
    </row>
    <row r="44" customFormat="false" ht="12.75" hidden="false" customHeight="false" outlineLevel="0" collapsed="false">
      <c r="A44" s="175" t="s">
        <v>281</v>
      </c>
      <c r="C44" s="17" t="n">
        <v>0</v>
      </c>
      <c r="D44" s="17" t="n">
        <f aca="false">(C44/7)*12</f>
        <v>0</v>
      </c>
      <c r="E44" s="17" t="n">
        <v>0</v>
      </c>
      <c r="F44" s="176" t="n">
        <f aca="false">(E44/7)*10</f>
        <v>0</v>
      </c>
    </row>
    <row r="45" customFormat="false" ht="12.75" hidden="false" customHeight="false" outlineLevel="0" collapsed="false">
      <c r="A45" s="175" t="s">
        <v>282</v>
      </c>
      <c r="C45" s="17" t="n">
        <v>0</v>
      </c>
      <c r="D45" s="17" t="n">
        <f aca="false">(C45/7)*12</f>
        <v>0</v>
      </c>
      <c r="E45" s="17" t="n">
        <v>2000</v>
      </c>
      <c r="F45" s="176" t="n">
        <v>0</v>
      </c>
    </row>
    <row r="46" customFormat="false" ht="12.75" hidden="false" customHeight="false" outlineLevel="0" collapsed="false">
      <c r="A46" s="175" t="s">
        <v>283</v>
      </c>
      <c r="C46" s="17" t="n">
        <v>0</v>
      </c>
      <c r="D46" s="17" t="n">
        <f aca="false">(C46/7)*12</f>
        <v>0</v>
      </c>
      <c r="E46" s="17" t="n">
        <v>0</v>
      </c>
      <c r="F46" s="176" t="n">
        <f aca="false">(E46/7)*10</f>
        <v>0</v>
      </c>
    </row>
    <row r="47" customFormat="false" ht="12.75" hidden="false" customHeight="false" outlineLevel="0" collapsed="false">
      <c r="A47" s="175" t="s">
        <v>284</v>
      </c>
      <c r="C47" s="17" t="n">
        <v>0</v>
      </c>
      <c r="D47" s="17" t="n">
        <f aca="false">(C47/7)*12</f>
        <v>0</v>
      </c>
      <c r="E47" s="17" t="n">
        <v>0</v>
      </c>
      <c r="F47" s="176" t="n">
        <f aca="false">(E47/7)*10</f>
        <v>0</v>
      </c>
    </row>
    <row r="48" customFormat="false" ht="12.75" hidden="false" customHeight="false" outlineLevel="0" collapsed="false">
      <c r="A48" s="175" t="s">
        <v>285</v>
      </c>
      <c r="C48" s="17" t="n">
        <v>0</v>
      </c>
      <c r="D48" s="17" t="n">
        <f aca="false">(C48/7)*12</f>
        <v>0</v>
      </c>
      <c r="E48" s="17" t="n">
        <v>0</v>
      </c>
      <c r="F48" s="176" t="n">
        <f aca="false">(E48/7)*10</f>
        <v>0</v>
      </c>
    </row>
    <row r="49" customFormat="false" ht="12.75" hidden="false" customHeight="false" outlineLevel="0" collapsed="false">
      <c r="A49" s="175" t="s">
        <v>286</v>
      </c>
      <c r="C49" s="17" t="n">
        <v>0</v>
      </c>
      <c r="D49" s="17" t="n">
        <f aca="false">(C49/7)*12</f>
        <v>0</v>
      </c>
      <c r="E49" s="17" t="n">
        <v>0</v>
      </c>
      <c r="F49" s="176" t="n">
        <v>100000</v>
      </c>
    </row>
    <row r="50" customFormat="false" ht="12.75" hidden="false" customHeight="false" outlineLevel="0" collapsed="false">
      <c r="A50" s="175" t="s">
        <v>287</v>
      </c>
      <c r="C50" s="21" t="n">
        <v>0</v>
      </c>
      <c r="D50" s="17" t="n">
        <f aca="false">(C50/7)*12</f>
        <v>0</v>
      </c>
      <c r="E50" s="21" t="n">
        <v>0</v>
      </c>
      <c r="F50" s="176" t="n">
        <f aca="false">(E50/7)*10</f>
        <v>0</v>
      </c>
    </row>
    <row r="51" customFormat="false" ht="12.75" hidden="false" customHeight="false" outlineLevel="0" collapsed="false">
      <c r="A51" s="2" t="s">
        <v>288</v>
      </c>
      <c r="C51" s="13" t="n">
        <f aca="false">SUM(C41:C50)</f>
        <v>0</v>
      </c>
      <c r="D51" s="177" t="n">
        <f aca="false">SUM(D41:D50)</f>
        <v>0</v>
      </c>
      <c r="E51" s="13" t="n">
        <f aca="false">SUM(E41:E50)</f>
        <v>102000</v>
      </c>
      <c r="F51" s="178" t="n">
        <f aca="false">SUM(F41:F50)</f>
        <v>100000</v>
      </c>
    </row>
    <row r="52" customFormat="false" ht="12.75" hidden="false" customHeight="false" outlineLevel="0" collapsed="false">
      <c r="C52" s="17"/>
      <c r="D52" s="17"/>
      <c r="E52" s="17"/>
      <c r="F52" s="176"/>
    </row>
    <row r="53" customFormat="false" ht="12.75" hidden="false" customHeight="false" outlineLevel="0" collapsed="false">
      <c r="A53" s="2" t="s">
        <v>289</v>
      </c>
      <c r="C53" s="17"/>
      <c r="D53" s="17"/>
      <c r="E53" s="17"/>
      <c r="F53" s="176"/>
    </row>
    <row r="54" customFormat="false" ht="12.75" hidden="false" customHeight="false" outlineLevel="0" collapsed="false">
      <c r="A54" s="0" t="s">
        <v>290</v>
      </c>
      <c r="C54" s="17"/>
      <c r="D54" s="17"/>
      <c r="E54" s="17"/>
      <c r="F54" s="176"/>
    </row>
    <row r="55" customFormat="false" ht="12.75" hidden="false" customHeight="false" outlineLevel="0" collapsed="false">
      <c r="A55" s="175" t="s">
        <v>291</v>
      </c>
      <c r="C55" s="17" t="n">
        <v>48</v>
      </c>
      <c r="D55" s="17" t="n">
        <f aca="false">(C55/7)*12</f>
        <v>82.2857142857143</v>
      </c>
      <c r="E55" s="17" t="n">
        <v>0</v>
      </c>
      <c r="F55" s="176" t="n">
        <v>500</v>
      </c>
    </row>
    <row r="56" customFormat="false" ht="12.75" hidden="false" customHeight="false" outlineLevel="0" collapsed="false">
      <c r="A56" s="175" t="s">
        <v>292</v>
      </c>
      <c r="C56" s="17" t="n">
        <v>0</v>
      </c>
      <c r="D56" s="17" t="n">
        <f aca="false">(C56/7)*12</f>
        <v>0</v>
      </c>
      <c r="E56" s="17" t="n">
        <v>0</v>
      </c>
      <c r="F56" s="176" t="n">
        <f aca="false">(E56/7)*10</f>
        <v>0</v>
      </c>
    </row>
    <row r="57" customFormat="false" ht="12.75" hidden="false" customHeight="false" outlineLevel="0" collapsed="false">
      <c r="A57" s="175" t="s">
        <v>293</v>
      </c>
      <c r="C57" s="17" t="n">
        <v>2165</v>
      </c>
      <c r="D57" s="17" t="n">
        <f aca="false">(C57/7)*12</f>
        <v>3711.42857142857</v>
      </c>
      <c r="E57" s="17" t="n">
        <v>9000</v>
      </c>
      <c r="F57" s="176" t="n">
        <f aca="false">(E57/7)*10+2143</f>
        <v>15000.1428571429</v>
      </c>
    </row>
    <row r="58" customFormat="false" ht="12.75" hidden="false" customHeight="false" outlineLevel="0" collapsed="false">
      <c r="A58" s="179" t="s">
        <v>294</v>
      </c>
      <c r="C58" s="17" t="n">
        <v>8737</v>
      </c>
      <c r="D58" s="17" t="n">
        <f aca="false">(C58/7)*12</f>
        <v>14977.7142857143</v>
      </c>
      <c r="E58" s="17" t="n">
        <v>17580</v>
      </c>
      <c r="F58" s="176" t="n">
        <f aca="false">(E58/7)*10</f>
        <v>25114.2857142857</v>
      </c>
    </row>
    <row r="59" customFormat="false" ht="12.75" hidden="false" customHeight="false" outlineLevel="0" collapsed="false">
      <c r="A59" s="179" t="s">
        <v>295</v>
      </c>
      <c r="C59" s="17" t="n">
        <v>0</v>
      </c>
      <c r="D59" s="17" t="n">
        <f aca="false">(C59/7)*12</f>
        <v>0</v>
      </c>
      <c r="E59" s="17" t="n">
        <v>0</v>
      </c>
      <c r="F59" s="176" t="n">
        <f aca="false">(E59/7)*10</f>
        <v>0</v>
      </c>
    </row>
    <row r="60" customFormat="false" ht="12.75" hidden="false" customHeight="false" outlineLevel="0" collapsed="false">
      <c r="A60" s="179" t="s">
        <v>296</v>
      </c>
      <c r="C60" s="17" t="n">
        <v>0</v>
      </c>
      <c r="D60" s="17" t="n">
        <f aca="false">(C60/7)*12</f>
        <v>0</v>
      </c>
      <c r="E60" s="17" t="n">
        <v>0</v>
      </c>
      <c r="F60" s="176" t="n">
        <f aca="false">(E60/7)*10</f>
        <v>0</v>
      </c>
    </row>
    <row r="61" customFormat="false" ht="12.75" hidden="false" customHeight="false" outlineLevel="0" collapsed="false">
      <c r="A61" s="0" t="s">
        <v>297</v>
      </c>
      <c r="C61" s="21" t="n">
        <v>16887</v>
      </c>
      <c r="D61" s="17" t="n">
        <f aca="false">(C61/7)*12</f>
        <v>28949.1428571429</v>
      </c>
      <c r="E61" s="21" t="n">
        <v>59472</v>
      </c>
      <c r="F61" s="176" t="n">
        <f aca="false">(E61/7)*10-19960</f>
        <v>65000</v>
      </c>
    </row>
    <row r="62" customFormat="false" ht="12.75" hidden="false" customHeight="false" outlineLevel="0" collapsed="false">
      <c r="A62" s="2" t="s">
        <v>298</v>
      </c>
      <c r="C62" s="13" t="n">
        <f aca="false">SUM(C54:C61)</f>
        <v>27837</v>
      </c>
      <c r="D62" s="177" t="n">
        <f aca="false">SUM(D54:D61)</f>
        <v>47720.5714285714</v>
      </c>
      <c r="E62" s="13" t="n">
        <f aca="false">SUM(E54:E61)</f>
        <v>86052</v>
      </c>
      <c r="F62" s="178" t="n">
        <f aca="false">SUM(F54:F61)</f>
        <v>105614.428571429</v>
      </c>
    </row>
    <row r="63" customFormat="false" ht="12.75" hidden="false" customHeight="false" outlineLevel="0" collapsed="false">
      <c r="C63" s="17"/>
      <c r="D63" s="17"/>
      <c r="E63" s="17"/>
      <c r="F63" s="176"/>
    </row>
    <row r="64" customFormat="false" ht="12.75" hidden="false" customHeight="false" outlineLevel="0" collapsed="false">
      <c r="A64" s="2" t="s">
        <v>299</v>
      </c>
      <c r="C64" s="17"/>
      <c r="D64" s="12"/>
      <c r="E64" s="17"/>
      <c r="F64" s="176"/>
    </row>
    <row r="65" customFormat="false" ht="12.75" hidden="false" customHeight="false" outlineLevel="0" collapsed="false">
      <c r="A65" s="179" t="s">
        <v>300</v>
      </c>
      <c r="C65" s="25" t="n">
        <v>11897</v>
      </c>
      <c r="D65" s="17" t="n">
        <f aca="false">(C65/7)*12</f>
        <v>20394.8571428571</v>
      </c>
      <c r="E65" s="181" t="n">
        <v>86000</v>
      </c>
      <c r="F65" s="176" t="n">
        <f aca="false">(E65/7)*10+2143</f>
        <v>125000.142857143</v>
      </c>
    </row>
    <row r="66" customFormat="false" ht="12.75" hidden="false" customHeight="false" outlineLevel="0" collapsed="false">
      <c r="A66" s="175" t="s">
        <v>301</v>
      </c>
      <c r="C66" s="17" t="n">
        <v>0</v>
      </c>
      <c r="D66" s="17" t="n">
        <f aca="false">(C66/7)*12</f>
        <v>0</v>
      </c>
      <c r="E66" s="181" t="n">
        <v>0</v>
      </c>
      <c r="F66" s="176" t="n">
        <f aca="false">(E66/7)*10</f>
        <v>0</v>
      </c>
    </row>
    <row r="67" customFormat="false" ht="12.75" hidden="false" customHeight="false" outlineLevel="0" collapsed="false">
      <c r="A67" s="175" t="s">
        <v>302</v>
      </c>
      <c r="C67" s="17" t="n">
        <v>0</v>
      </c>
      <c r="D67" s="17" t="n">
        <f aca="false">(C67/7)*12</f>
        <v>0</v>
      </c>
      <c r="E67" s="181" t="n">
        <v>0</v>
      </c>
      <c r="F67" s="176" t="n">
        <f aca="false">(E67/7)*10</f>
        <v>0</v>
      </c>
    </row>
    <row r="68" customFormat="false" ht="12.75" hidden="false" customHeight="false" outlineLevel="0" collapsed="false">
      <c r="A68" s="175" t="s">
        <v>303</v>
      </c>
      <c r="C68" s="17" t="n">
        <v>0</v>
      </c>
      <c r="D68" s="17" t="n">
        <f aca="false">(C68/7)*12</f>
        <v>0</v>
      </c>
      <c r="E68" s="181" t="n">
        <v>0</v>
      </c>
      <c r="F68" s="176" t="n">
        <f aca="false">(E68/7)*10</f>
        <v>0</v>
      </c>
    </row>
    <row r="69" customFormat="false" ht="12.75" hidden="false" customHeight="false" outlineLevel="0" collapsed="false">
      <c r="A69" s="182" t="s">
        <v>304</v>
      </c>
      <c r="F69" s="173"/>
    </row>
    <row r="70" customFormat="false" ht="12.75" hidden="false" customHeight="false" outlineLevel="0" collapsed="false">
      <c r="A70" s="175" t="s">
        <v>305</v>
      </c>
      <c r="C70" s="17" t="n">
        <v>0</v>
      </c>
      <c r="D70" s="17" t="n">
        <f aca="false">(C70/7)*12</f>
        <v>0</v>
      </c>
      <c r="E70" s="181" t="n">
        <v>0</v>
      </c>
      <c r="F70" s="176" t="n">
        <f aca="false">(E70/7)*10</f>
        <v>0</v>
      </c>
    </row>
    <row r="71" customFormat="false" ht="12.75" hidden="false" customHeight="false" outlineLevel="0" collapsed="false">
      <c r="A71" s="175" t="s">
        <v>306</v>
      </c>
      <c r="C71" s="17" t="n">
        <v>0</v>
      </c>
      <c r="D71" s="17" t="n">
        <f aca="false">(C71/7)*12</f>
        <v>0</v>
      </c>
      <c r="E71" s="181" t="n">
        <v>0</v>
      </c>
      <c r="F71" s="176" t="n">
        <f aca="false">(E71/7)*10</f>
        <v>0</v>
      </c>
    </row>
    <row r="72" customFormat="false" ht="12.75" hidden="false" customHeight="false" outlineLevel="0" collapsed="false">
      <c r="A72" s="175" t="s">
        <v>307</v>
      </c>
      <c r="C72" s="16" t="n">
        <v>0</v>
      </c>
      <c r="D72" s="17" t="n">
        <f aca="false">(C72/7)*12</f>
        <v>0</v>
      </c>
      <c r="E72" s="16" t="n">
        <v>0</v>
      </c>
      <c r="F72" s="176" t="n">
        <f aca="false">(E72/7)*10</f>
        <v>0</v>
      </c>
    </row>
    <row r="73" customFormat="false" ht="12.75" hidden="false" customHeight="false" outlineLevel="0" collapsed="false">
      <c r="A73" s="2" t="s">
        <v>308</v>
      </c>
      <c r="C73" s="177" t="n">
        <f aca="false">SUM(C65:C72)</f>
        <v>11897</v>
      </c>
      <c r="D73" s="177" t="n">
        <f aca="false">SUM(D65:D72)</f>
        <v>20394.8571428571</v>
      </c>
      <c r="E73" s="177" t="n">
        <f aca="false">SUM(E65:E72)</f>
        <v>86000</v>
      </c>
      <c r="F73" s="178" t="n">
        <f aca="false">SUM(F65:F72)</f>
        <v>125000.142857143</v>
      </c>
    </row>
    <row r="74" customFormat="false" ht="12.75" hidden="false" customHeight="false" outlineLevel="0" collapsed="false">
      <c r="C74" s="17"/>
      <c r="D74" s="17"/>
      <c r="E74" s="17"/>
      <c r="F74" s="176"/>
    </row>
    <row r="75" customFormat="false" ht="12.75" hidden="false" customHeight="false" outlineLevel="0" collapsed="false">
      <c r="A75" s="2" t="s">
        <v>309</v>
      </c>
      <c r="C75" s="17" t="n">
        <f aca="false">SUM(C76:C81)</f>
        <v>0</v>
      </c>
      <c r="D75" s="12" t="n">
        <f aca="false">(C75/7)*12</f>
        <v>0</v>
      </c>
      <c r="E75" s="17" t="n">
        <f aca="false">SUM(E76:E81)</f>
        <v>0</v>
      </c>
      <c r="F75" s="176" t="n">
        <f aca="false">(E75/7)*10</f>
        <v>0</v>
      </c>
    </row>
    <row r="76" customFormat="false" ht="12.75" hidden="true" customHeight="false" outlineLevel="0" collapsed="false">
      <c r="A76" s="179" t="s">
        <v>310</v>
      </c>
      <c r="C76" s="17" t="n">
        <v>0</v>
      </c>
      <c r="D76" s="17" t="n">
        <v>0</v>
      </c>
      <c r="E76" s="17" t="n">
        <v>0</v>
      </c>
      <c r="F76" s="176" t="n">
        <v>0</v>
      </c>
    </row>
    <row r="77" customFormat="false" ht="12.75" hidden="true" customHeight="false" outlineLevel="0" collapsed="false">
      <c r="A77" s="179" t="s">
        <v>311</v>
      </c>
      <c r="C77" s="17" t="n">
        <v>0</v>
      </c>
      <c r="D77" s="17" t="n">
        <v>0</v>
      </c>
      <c r="E77" s="17" t="n">
        <v>0</v>
      </c>
      <c r="F77" s="176" t="n">
        <v>0</v>
      </c>
    </row>
    <row r="78" customFormat="false" ht="12.75" hidden="true" customHeight="false" outlineLevel="0" collapsed="false">
      <c r="A78" s="179" t="s">
        <v>312</v>
      </c>
      <c r="C78" s="17" t="n">
        <v>0</v>
      </c>
      <c r="D78" s="17" t="n">
        <v>0</v>
      </c>
      <c r="E78" s="17" t="n">
        <v>0</v>
      </c>
      <c r="F78" s="176" t="n">
        <v>0</v>
      </c>
    </row>
    <row r="79" customFormat="false" ht="12.75" hidden="true" customHeight="false" outlineLevel="0" collapsed="false">
      <c r="A79" s="179" t="s">
        <v>313</v>
      </c>
      <c r="C79" s="17" t="n">
        <v>0</v>
      </c>
      <c r="D79" s="17" t="n">
        <v>0</v>
      </c>
      <c r="E79" s="17" t="n">
        <v>0</v>
      </c>
      <c r="F79" s="176" t="n">
        <v>0</v>
      </c>
    </row>
    <row r="80" customFormat="false" ht="12.75" hidden="true" customHeight="false" outlineLevel="0" collapsed="false">
      <c r="A80" s="179" t="s">
        <v>314</v>
      </c>
      <c r="C80" s="17" t="n">
        <v>0</v>
      </c>
      <c r="D80" s="181" t="n">
        <v>0</v>
      </c>
      <c r="E80" s="181" t="n">
        <v>0</v>
      </c>
      <c r="F80" s="183" t="n">
        <v>0</v>
      </c>
    </row>
    <row r="81" customFormat="false" ht="12.75" hidden="true" customHeight="false" outlineLevel="0" collapsed="false">
      <c r="A81" s="179" t="s">
        <v>315</v>
      </c>
      <c r="C81" s="21" t="n">
        <v>0</v>
      </c>
      <c r="D81" s="21" t="n">
        <v>0</v>
      </c>
      <c r="E81" s="21" t="n">
        <v>0</v>
      </c>
      <c r="F81" s="184" t="n">
        <v>0</v>
      </c>
    </row>
    <row r="82" customFormat="false" ht="12.75" hidden="false" customHeight="false" outlineLevel="0" collapsed="false">
      <c r="A82" s="2" t="s">
        <v>316</v>
      </c>
      <c r="C82" s="177" t="n">
        <f aca="false">C75</f>
        <v>0</v>
      </c>
      <c r="D82" s="177" t="n">
        <f aca="false">D75</f>
        <v>0</v>
      </c>
      <c r="E82" s="177" t="n">
        <f aca="false">E75</f>
        <v>0</v>
      </c>
      <c r="F82" s="178" t="n">
        <f aca="false">F75</f>
        <v>0</v>
      </c>
    </row>
    <row r="83" customFormat="false" ht="12.75" hidden="false" customHeight="false" outlineLevel="0" collapsed="false">
      <c r="C83" s="17"/>
      <c r="D83" s="17"/>
      <c r="E83" s="17"/>
      <c r="F83" s="176"/>
    </row>
    <row r="84" customFormat="false" ht="12.75" hidden="false" customHeight="false" outlineLevel="0" collapsed="false">
      <c r="A84" s="2" t="s">
        <v>317</v>
      </c>
      <c r="C84" s="21" t="n">
        <v>0</v>
      </c>
      <c r="D84" s="12" t="n">
        <f aca="false">(C84/7)*12</f>
        <v>0</v>
      </c>
      <c r="E84" s="21" t="n">
        <v>0</v>
      </c>
      <c r="F84" s="176" t="n">
        <f aca="false">(E84/7)*10</f>
        <v>0</v>
      </c>
    </row>
    <row r="85" customFormat="false" ht="12.75" hidden="false" customHeight="false" outlineLevel="0" collapsed="false">
      <c r="A85" s="2" t="s">
        <v>318</v>
      </c>
      <c r="C85" s="185" t="n">
        <f aca="false">SUM(C84)</f>
        <v>0</v>
      </c>
      <c r="D85" s="186" t="n">
        <f aca="false">SUM(D84)</f>
        <v>0</v>
      </c>
      <c r="E85" s="185" t="n">
        <f aca="false">SUM(E84)</f>
        <v>0</v>
      </c>
      <c r="F85" s="187" t="n">
        <f aca="false">SUM(F84)</f>
        <v>0</v>
      </c>
    </row>
    <row r="86" customFormat="false" ht="12.75" hidden="false" customHeight="false" outlineLevel="0" collapsed="false">
      <c r="C86" s="17"/>
      <c r="D86" s="17"/>
      <c r="E86" s="17"/>
      <c r="F86" s="176"/>
    </row>
    <row r="87" customFormat="false" ht="12.75" hidden="false" customHeight="false" outlineLevel="0" collapsed="false">
      <c r="A87" s="2" t="s">
        <v>319</v>
      </c>
      <c r="C87" s="21" t="n">
        <v>27775</v>
      </c>
      <c r="D87" s="180" t="n">
        <f aca="false">(C87/7)*12</f>
        <v>47614.2857142857</v>
      </c>
      <c r="E87" s="21" t="n">
        <v>42876</v>
      </c>
      <c r="F87" s="184" t="n">
        <f aca="false">((12000*12)*2)+(7800*12)</f>
        <v>381600</v>
      </c>
    </row>
    <row r="88" customFormat="false" ht="12.75" hidden="false" customHeight="false" outlineLevel="0" collapsed="false">
      <c r="A88" s="2" t="s">
        <v>320</v>
      </c>
      <c r="C88" s="177" t="n">
        <f aca="false">C87</f>
        <v>27775</v>
      </c>
      <c r="D88" s="177" t="n">
        <f aca="false">D87</f>
        <v>47614.2857142857</v>
      </c>
      <c r="E88" s="177" t="n">
        <f aca="false">E87</f>
        <v>42876</v>
      </c>
      <c r="F88" s="178" t="n">
        <f aca="false">F87</f>
        <v>381600</v>
      </c>
    </row>
    <row r="89" customFormat="false" ht="12.75" hidden="false" customHeight="false" outlineLevel="0" collapsed="false">
      <c r="A89" s="179"/>
      <c r="C89" s="16"/>
      <c r="D89" s="16"/>
      <c r="E89" s="16"/>
      <c r="F89" s="176"/>
    </row>
    <row r="90" customFormat="false" ht="12.75" hidden="false" customHeight="false" outlineLevel="0" collapsed="false">
      <c r="A90" s="2" t="s">
        <v>321</v>
      </c>
      <c r="C90" s="17"/>
      <c r="D90" s="17"/>
      <c r="E90" s="17"/>
      <c r="F90" s="176"/>
    </row>
    <row r="91" customFormat="false" ht="12.75" hidden="false" customHeight="false" outlineLevel="0" collapsed="false">
      <c r="A91" s="179" t="s">
        <v>322</v>
      </c>
      <c r="C91" s="17" t="n">
        <v>0</v>
      </c>
      <c r="D91" s="180" t="n">
        <f aca="false">(C91/7)*12</f>
        <v>0</v>
      </c>
      <c r="E91" s="17" t="n">
        <v>0</v>
      </c>
      <c r="F91" s="176" t="n">
        <f aca="false">(E91/7)*10</f>
        <v>0</v>
      </c>
    </row>
    <row r="92" customFormat="false" ht="12.75" hidden="false" customHeight="false" outlineLevel="0" collapsed="false">
      <c r="A92" s="179" t="s">
        <v>323</v>
      </c>
      <c r="C92" s="17" t="n">
        <v>500</v>
      </c>
      <c r="D92" s="17" t="n">
        <f aca="false">(C92/7)*12</f>
        <v>857.142857142857</v>
      </c>
      <c r="E92" s="17" t="n">
        <v>0</v>
      </c>
      <c r="F92" s="176" t="n">
        <v>1000</v>
      </c>
    </row>
    <row r="93" customFormat="false" ht="12.75" hidden="false" customHeight="false" outlineLevel="0" collapsed="false">
      <c r="A93" s="179" t="s">
        <v>324</v>
      </c>
      <c r="C93" s="17" t="n">
        <v>0</v>
      </c>
      <c r="D93" s="180" t="n">
        <f aca="false">(C93/7)*12</f>
        <v>0</v>
      </c>
      <c r="E93" s="17"/>
      <c r="F93" s="176" t="n">
        <f aca="false">(E93/7)*10</f>
        <v>0</v>
      </c>
    </row>
    <row r="94" customFormat="false" ht="12.75" hidden="false" customHeight="false" outlineLevel="0" collapsed="false">
      <c r="A94" s="179" t="s">
        <v>325</v>
      </c>
      <c r="C94" s="17" t="n">
        <v>227</v>
      </c>
      <c r="D94" s="180" t="n">
        <f aca="false">(C94/7)*12</f>
        <v>389.142857142857</v>
      </c>
      <c r="E94" s="17"/>
      <c r="F94" s="176" t="n">
        <f aca="false">(E94/7)*10</f>
        <v>0</v>
      </c>
    </row>
    <row r="95" customFormat="false" ht="12.75" hidden="false" customHeight="false" outlineLevel="0" collapsed="false">
      <c r="A95" s="179" t="s">
        <v>326</v>
      </c>
      <c r="C95" s="21" t="n">
        <v>1065</v>
      </c>
      <c r="D95" s="180" t="n">
        <f aca="false">(C95/7)*12</f>
        <v>1825.71428571429</v>
      </c>
      <c r="E95" s="21" t="n">
        <v>0</v>
      </c>
      <c r="F95" s="176" t="n">
        <v>2500</v>
      </c>
    </row>
    <row r="96" customFormat="false" ht="12.75" hidden="false" customHeight="false" outlineLevel="0" collapsed="false">
      <c r="A96" s="2" t="s">
        <v>327</v>
      </c>
      <c r="C96" s="13" t="n">
        <f aca="false">SUM(C91:C95)</f>
        <v>1792</v>
      </c>
      <c r="D96" s="177" t="n">
        <f aca="false">SUM(D91:D95)</f>
        <v>3072</v>
      </c>
      <c r="E96" s="13" t="n">
        <f aca="false">SUM(E91:E95)</f>
        <v>0</v>
      </c>
      <c r="F96" s="178" t="n">
        <f aca="false">SUM(F91:F95)</f>
        <v>3500</v>
      </c>
    </row>
    <row r="97" customFormat="false" ht="12.75" hidden="false" customHeight="false" outlineLevel="0" collapsed="false">
      <c r="C97" s="17"/>
      <c r="D97" s="17"/>
      <c r="E97" s="17"/>
      <c r="F97" s="176"/>
    </row>
    <row r="98" customFormat="false" ht="12.75" hidden="false" customHeight="false" outlineLevel="0" collapsed="false">
      <c r="A98" s="2" t="s">
        <v>328</v>
      </c>
      <c r="C98" s="21" t="n">
        <v>0</v>
      </c>
      <c r="D98" s="180" t="n">
        <f aca="false">(C98/7)*12</f>
        <v>0</v>
      </c>
      <c r="E98" s="188" t="n">
        <v>0</v>
      </c>
      <c r="F98" s="176" t="n">
        <f aca="false">(E98/7)*10</f>
        <v>0</v>
      </c>
    </row>
    <row r="99" customFormat="false" ht="12.75" hidden="false" customHeight="false" outlineLevel="0" collapsed="false">
      <c r="A99" s="2" t="s">
        <v>329</v>
      </c>
      <c r="C99" s="185" t="n">
        <f aca="false">SUM(C98)</f>
        <v>0</v>
      </c>
      <c r="D99" s="186" t="n">
        <f aca="false">SUM(D98)</f>
        <v>0</v>
      </c>
      <c r="E99" s="185" t="n">
        <f aca="false">SUM(E98)</f>
        <v>0</v>
      </c>
      <c r="F99" s="187" t="n">
        <f aca="false">SUM(F98)</f>
        <v>0</v>
      </c>
    </row>
    <row r="100" customFormat="false" ht="12.75" hidden="false" customHeight="false" outlineLevel="0" collapsed="false">
      <c r="C100" s="17"/>
      <c r="D100" s="17"/>
      <c r="E100" s="17"/>
      <c r="F100" s="176"/>
    </row>
    <row r="101" customFormat="false" ht="12.75" hidden="false" customHeight="false" outlineLevel="0" collapsed="false">
      <c r="A101" s="2" t="s">
        <v>330</v>
      </c>
      <c r="C101" s="21" t="n">
        <v>0</v>
      </c>
      <c r="D101" s="180" t="n">
        <f aca="false">(C101/7)*12</f>
        <v>0</v>
      </c>
      <c r="E101" s="188" t="n">
        <v>0</v>
      </c>
      <c r="F101" s="176" t="n">
        <f aca="false">(E101/7)*10</f>
        <v>0</v>
      </c>
    </row>
    <row r="102" customFormat="false" ht="12.75" hidden="false" customHeight="false" outlineLevel="0" collapsed="false">
      <c r="A102" s="2" t="s">
        <v>331</v>
      </c>
      <c r="C102" s="185" t="n">
        <f aca="false">SUM(C101)</f>
        <v>0</v>
      </c>
      <c r="D102" s="186" t="n">
        <f aca="false">SUM(D101)</f>
        <v>0</v>
      </c>
      <c r="E102" s="185" t="n">
        <f aca="false">SUM(E101)</f>
        <v>0</v>
      </c>
      <c r="F102" s="187" t="n">
        <f aca="false">SUM(F101)</f>
        <v>0</v>
      </c>
    </row>
    <row r="103" customFormat="false" ht="12.75" hidden="false" customHeight="false" outlineLevel="0" collapsed="false">
      <c r="C103" s="17"/>
      <c r="D103" s="17"/>
      <c r="E103" s="17"/>
      <c r="F103" s="176"/>
    </row>
    <row r="104" customFormat="false" ht="12.75" hidden="false" customHeight="false" outlineLevel="0" collapsed="false">
      <c r="A104" s="2" t="s">
        <v>332</v>
      </c>
      <c r="C104" s="17"/>
      <c r="D104" s="17"/>
      <c r="E104" s="17"/>
      <c r="F104" s="176"/>
    </row>
    <row r="105" customFormat="false" ht="12.75" hidden="false" customHeight="false" outlineLevel="0" collapsed="false">
      <c r="A105" s="179" t="s">
        <v>333</v>
      </c>
      <c r="C105" s="16" t="n">
        <v>0</v>
      </c>
      <c r="D105" s="180" t="n">
        <f aca="false">(C105/7)*12</f>
        <v>0</v>
      </c>
      <c r="E105" s="16" t="n">
        <v>0</v>
      </c>
      <c r="F105" s="176" t="n">
        <f aca="false">(E105/7)*10</f>
        <v>0</v>
      </c>
    </row>
    <row r="106" customFormat="false" ht="12.75" hidden="false" customHeight="false" outlineLevel="0" collapsed="false">
      <c r="A106" s="179" t="s">
        <v>334</v>
      </c>
      <c r="C106" s="16" t="n">
        <v>0</v>
      </c>
      <c r="D106" s="180" t="n">
        <f aca="false">(C106/7)*12</f>
        <v>0</v>
      </c>
      <c r="E106" s="16" t="n">
        <v>0</v>
      </c>
      <c r="F106" s="176" t="n">
        <f aca="false">(E106/7)*10</f>
        <v>0</v>
      </c>
    </row>
    <row r="107" customFormat="false" ht="12.75" hidden="false" customHeight="false" outlineLevel="0" collapsed="false">
      <c r="A107" s="2" t="s">
        <v>335</v>
      </c>
      <c r="C107" s="177" t="n">
        <f aca="false">SUM(C105:C106)</f>
        <v>0</v>
      </c>
      <c r="D107" s="177" t="n">
        <f aca="false">SUM(D105:D106)</f>
        <v>0</v>
      </c>
      <c r="E107" s="177" t="n">
        <f aca="false">SUM(E105:E106)</f>
        <v>0</v>
      </c>
      <c r="F107" s="178" t="n">
        <f aca="false">SUM(F105:F106)</f>
        <v>0</v>
      </c>
    </row>
    <row r="108" customFormat="false" ht="13.5" hidden="false" customHeight="false" outlineLevel="0" collapsed="false">
      <c r="C108" s="17"/>
      <c r="D108" s="17"/>
      <c r="E108" s="17"/>
      <c r="F108" s="176"/>
    </row>
    <row r="109" customFormat="false" ht="12.75" hidden="false" customHeight="false" outlineLevel="0" collapsed="false">
      <c r="C109" s="189"/>
      <c r="D109" s="189"/>
      <c r="E109" s="189"/>
      <c r="F109" s="190"/>
    </row>
    <row r="110" customFormat="false" ht="15.75" hidden="false" customHeight="false" outlineLevel="0" collapsed="false">
      <c r="A110" s="1" t="s">
        <v>336</v>
      </c>
      <c r="C110" s="191" t="n">
        <f aca="false">C107+C102+C99+C96+C88+C85+C82+C73+C62+C51+C38+C28+C14</f>
        <v>514137</v>
      </c>
      <c r="D110" s="191" t="n">
        <f aca="false">D107+D102+D99+D96+D88+D85+D82+D73+D62+D51+D38+D28+D14</f>
        <v>881377.714285714</v>
      </c>
      <c r="E110" s="191" t="n">
        <f aca="false">E107+E102+E99+E96+E88+E85+E82+E73+E62+E51+E38+E28+E14</f>
        <v>1489131</v>
      </c>
      <c r="F110" s="192" t="n">
        <f aca="false">F107+F102+F99+F96+F88+F85+F82+F73+F62+F51+F38+F28+F14</f>
        <v>1995483</v>
      </c>
    </row>
    <row r="111" customFormat="false" ht="14.25" hidden="false" customHeight="false" outlineLevel="0" collapsed="false">
      <c r="C111" s="17"/>
      <c r="D111" s="17"/>
      <c r="E111" s="17"/>
      <c r="F111" s="193"/>
    </row>
    <row r="112" customFormat="false" ht="12.75" hidden="false" customHeight="false" outlineLevel="0" collapsed="false">
      <c r="C112" s="17"/>
      <c r="D112" s="17"/>
      <c r="E112" s="17"/>
      <c r="F112" s="17"/>
    </row>
    <row r="113" customFormat="false" ht="12.75" hidden="false" customHeight="false" outlineLevel="0" collapsed="false">
      <c r="C113" s="17"/>
      <c r="D113" s="17"/>
      <c r="E113" s="17"/>
      <c r="F113" s="17" t="n">
        <v>4220000</v>
      </c>
    </row>
    <row r="114" customFormat="false" ht="12.75" hidden="false" customHeight="false" outlineLevel="0" collapsed="false">
      <c r="C114" s="17"/>
      <c r="D114" s="17"/>
      <c r="E114" s="17"/>
      <c r="F114" s="17"/>
    </row>
    <row r="115" customFormat="false" ht="12.75" hidden="false" customHeight="false" outlineLevel="0" collapsed="false">
      <c r="C115" s="17"/>
      <c r="D115" s="17"/>
      <c r="E115" s="17"/>
      <c r="F115" s="17"/>
    </row>
    <row r="116" customFormat="false" ht="12.75" hidden="false" customHeight="false" outlineLevel="0" collapsed="false">
      <c r="C116" s="17"/>
      <c r="D116" s="17"/>
      <c r="E116" s="17"/>
      <c r="F116" s="17"/>
    </row>
    <row r="117" customFormat="false" ht="12.75" hidden="false" customHeight="false" outlineLevel="0" collapsed="false">
      <c r="C117" s="17"/>
      <c r="D117" s="17"/>
      <c r="E117" s="17"/>
      <c r="F117" s="17"/>
    </row>
    <row r="118" customFormat="false" ht="12.75" hidden="false" customHeight="false" outlineLevel="0" collapsed="false">
      <c r="C118" s="17"/>
      <c r="D118" s="17"/>
      <c r="E118" s="17"/>
      <c r="F118" s="17"/>
    </row>
    <row r="119" customFormat="false" ht="12.75" hidden="false" customHeight="false" outlineLevel="0" collapsed="false">
      <c r="C119" s="17"/>
      <c r="D119" s="17"/>
      <c r="E119" s="17"/>
      <c r="F119" s="17"/>
    </row>
    <row r="120" customFormat="false" ht="12.75" hidden="false" customHeight="false" outlineLevel="0" collapsed="false">
      <c r="C120" s="17"/>
      <c r="D120" s="17"/>
      <c r="E120" s="17"/>
      <c r="F120" s="17"/>
    </row>
    <row r="121" customFormat="false" ht="12.75" hidden="false" customHeight="false" outlineLevel="0" collapsed="false">
      <c r="C121" s="17"/>
      <c r="D121" s="17"/>
      <c r="E121" s="17"/>
      <c r="F121" s="17"/>
    </row>
    <row r="122" customFormat="false" ht="12.75" hidden="false" customHeight="false" outlineLevel="0" collapsed="false">
      <c r="C122" s="17"/>
      <c r="D122" s="17"/>
      <c r="E122" s="17"/>
      <c r="F122" s="17"/>
    </row>
    <row r="123" customFormat="false" ht="12.75" hidden="false" customHeight="false" outlineLevel="0" collapsed="false">
      <c r="C123" s="17"/>
      <c r="D123" s="17"/>
      <c r="E123" s="17"/>
      <c r="F123" s="17"/>
    </row>
    <row r="124" customFormat="false" ht="12.75" hidden="false" customHeight="false" outlineLevel="0" collapsed="false">
      <c r="C124" s="17"/>
      <c r="D124" s="17"/>
      <c r="E124" s="17"/>
      <c r="F124" s="17"/>
    </row>
    <row r="125" customFormat="false" ht="12.75" hidden="false" customHeight="false" outlineLevel="0" collapsed="false">
      <c r="C125" s="17"/>
      <c r="D125" s="17"/>
      <c r="E125" s="17"/>
      <c r="F125" s="17"/>
    </row>
    <row r="126" customFormat="false" ht="12.75" hidden="false" customHeight="false" outlineLevel="0" collapsed="false">
      <c r="C126" s="17"/>
      <c r="D126" s="17"/>
      <c r="E126" s="17"/>
      <c r="F126" s="17"/>
    </row>
    <row r="127" customFormat="false" ht="12.75" hidden="false" customHeight="false" outlineLevel="0" collapsed="false">
      <c r="C127" s="17"/>
      <c r="D127" s="17"/>
      <c r="E127" s="17"/>
      <c r="F127" s="17"/>
    </row>
    <row r="128" customFormat="false" ht="12.75" hidden="false" customHeight="false" outlineLevel="0" collapsed="false">
      <c r="C128" s="17"/>
      <c r="D128" s="17"/>
      <c r="E128" s="17"/>
      <c r="F128" s="17"/>
    </row>
    <row r="129" customFormat="false" ht="12.75" hidden="false" customHeight="false" outlineLevel="0" collapsed="false">
      <c r="C129" s="17"/>
      <c r="D129" s="17"/>
      <c r="E129" s="17"/>
      <c r="F129" s="17"/>
    </row>
    <row r="130" customFormat="false" ht="12.75" hidden="false" customHeight="false" outlineLevel="0" collapsed="false">
      <c r="C130" s="17"/>
      <c r="D130" s="17"/>
      <c r="E130" s="17"/>
      <c r="F130" s="17"/>
    </row>
    <row r="131" customFormat="false" ht="12.75" hidden="false" customHeight="false" outlineLevel="0" collapsed="false">
      <c r="C131" s="17"/>
      <c r="D131" s="17"/>
      <c r="E131" s="17"/>
      <c r="F131" s="17"/>
    </row>
    <row r="132" customFormat="false" ht="12.75" hidden="false" customHeight="false" outlineLevel="0" collapsed="false">
      <c r="C132" s="17"/>
      <c r="D132" s="17"/>
      <c r="E132" s="17"/>
      <c r="F132" s="17"/>
    </row>
    <row r="133" customFormat="false" ht="12.75" hidden="false" customHeight="false" outlineLevel="0" collapsed="false">
      <c r="C133" s="17"/>
      <c r="D133" s="17"/>
      <c r="E133" s="17"/>
      <c r="F133" s="17"/>
    </row>
    <row r="134" customFormat="false" ht="12.75" hidden="false" customHeight="false" outlineLevel="0" collapsed="false">
      <c r="C134" s="17"/>
      <c r="D134" s="17"/>
      <c r="E134" s="17"/>
      <c r="F134" s="17"/>
    </row>
    <row r="135" customFormat="false" ht="12.75" hidden="false" customHeight="false" outlineLevel="0" collapsed="false">
      <c r="C135" s="17"/>
      <c r="D135" s="17"/>
      <c r="E135" s="17"/>
      <c r="F135" s="17"/>
    </row>
    <row r="136" customFormat="false" ht="12.75" hidden="false" customHeight="false" outlineLevel="0" collapsed="false">
      <c r="C136" s="17"/>
      <c r="D136" s="17"/>
      <c r="E136" s="17"/>
      <c r="F136" s="17"/>
    </row>
    <row r="137" customFormat="false" ht="12.75" hidden="false" customHeight="false" outlineLevel="0" collapsed="false">
      <c r="C137" s="17"/>
      <c r="D137" s="17"/>
      <c r="E137" s="17"/>
      <c r="F137" s="17"/>
    </row>
    <row r="138" customFormat="false" ht="12.75" hidden="false" customHeight="false" outlineLevel="0" collapsed="false">
      <c r="C138" s="17"/>
      <c r="D138" s="17"/>
      <c r="E138" s="17"/>
      <c r="F138" s="17"/>
    </row>
    <row r="139" customFormat="false" ht="12.75" hidden="false" customHeight="false" outlineLevel="0" collapsed="false">
      <c r="C139" s="17"/>
      <c r="D139" s="17"/>
      <c r="E139" s="17"/>
      <c r="F139" s="17"/>
    </row>
    <row r="140" customFormat="false" ht="12.75" hidden="false" customHeight="false" outlineLevel="0" collapsed="false">
      <c r="C140" s="17"/>
      <c r="D140" s="17"/>
      <c r="E140" s="17"/>
      <c r="F140" s="17"/>
    </row>
    <row r="141" customFormat="false" ht="12.75" hidden="false" customHeight="false" outlineLevel="0" collapsed="false">
      <c r="C141" s="17"/>
      <c r="D141" s="17"/>
      <c r="E141" s="17"/>
      <c r="F141" s="17"/>
    </row>
    <row r="142" customFormat="false" ht="12.75" hidden="false" customHeight="false" outlineLevel="0" collapsed="false">
      <c r="C142" s="17"/>
      <c r="D142" s="17"/>
      <c r="E142" s="17"/>
      <c r="F142" s="17"/>
    </row>
    <row r="143" customFormat="false" ht="12.75" hidden="false" customHeight="false" outlineLevel="0" collapsed="false">
      <c r="C143" s="17"/>
      <c r="D143" s="17"/>
      <c r="E143" s="17"/>
      <c r="F143" s="17"/>
    </row>
    <row r="144" customFormat="false" ht="12.75" hidden="false" customHeight="false" outlineLevel="0" collapsed="false">
      <c r="C144" s="17"/>
      <c r="D144" s="17"/>
      <c r="E144" s="17"/>
      <c r="F144" s="17"/>
    </row>
    <row r="145" customFormat="false" ht="12.75" hidden="false" customHeight="false" outlineLevel="0" collapsed="false">
      <c r="C145" s="17"/>
      <c r="D145" s="17"/>
      <c r="E145" s="17"/>
      <c r="F145" s="17"/>
    </row>
    <row r="146" customFormat="false" ht="12.75" hidden="false" customHeight="false" outlineLevel="0" collapsed="false">
      <c r="C146" s="17"/>
      <c r="D146" s="17"/>
      <c r="E146" s="17"/>
      <c r="F146" s="17"/>
    </row>
    <row r="147" customFormat="false" ht="12.75" hidden="false" customHeight="false" outlineLevel="0" collapsed="false">
      <c r="C147" s="17"/>
      <c r="D147" s="17"/>
      <c r="E147" s="17"/>
      <c r="F147" s="17"/>
    </row>
    <row r="148" customFormat="false" ht="12.75" hidden="false" customHeight="false" outlineLevel="0" collapsed="false">
      <c r="C148" s="17"/>
      <c r="D148" s="17"/>
      <c r="E148" s="17"/>
      <c r="F148" s="17"/>
    </row>
    <row r="149" customFormat="false" ht="12.75" hidden="false" customHeight="false" outlineLevel="0" collapsed="false">
      <c r="C149" s="17"/>
      <c r="D149" s="17"/>
      <c r="E149" s="17"/>
      <c r="F149" s="17"/>
    </row>
    <row r="150" customFormat="false" ht="12.75" hidden="false" customHeight="false" outlineLevel="0" collapsed="false">
      <c r="C150" s="17"/>
      <c r="D150" s="17"/>
      <c r="E150" s="17"/>
      <c r="F150" s="17"/>
    </row>
    <row r="151" customFormat="false" ht="12.75" hidden="false" customHeight="false" outlineLevel="0" collapsed="false">
      <c r="C151" s="17"/>
      <c r="D151" s="17"/>
      <c r="E151" s="17"/>
      <c r="F151" s="17"/>
    </row>
    <row r="152" customFormat="false" ht="12.75" hidden="false" customHeight="false" outlineLevel="0" collapsed="false">
      <c r="C152" s="17"/>
      <c r="D152" s="17"/>
      <c r="E152" s="17"/>
      <c r="F152" s="17"/>
    </row>
    <row r="153" customFormat="false" ht="12.75" hidden="false" customHeight="false" outlineLevel="0" collapsed="false">
      <c r="C153" s="17"/>
      <c r="D153" s="17"/>
      <c r="E153" s="17"/>
      <c r="F153" s="17"/>
    </row>
    <row r="154" customFormat="false" ht="12.75" hidden="false" customHeight="false" outlineLevel="0" collapsed="false">
      <c r="C154" s="17"/>
      <c r="D154" s="17"/>
      <c r="E154" s="17"/>
      <c r="F154" s="17"/>
    </row>
    <row r="155" customFormat="false" ht="12.75" hidden="false" customHeight="false" outlineLevel="0" collapsed="false">
      <c r="C155" s="17"/>
      <c r="D155" s="17"/>
      <c r="E155" s="17"/>
      <c r="F155" s="17"/>
    </row>
    <row r="156" customFormat="false" ht="12.75" hidden="false" customHeight="false" outlineLevel="0" collapsed="false">
      <c r="C156" s="17"/>
      <c r="D156" s="17"/>
      <c r="E156" s="17"/>
      <c r="F156" s="17"/>
    </row>
    <row r="157" customFormat="false" ht="12.75" hidden="false" customHeight="false" outlineLevel="0" collapsed="false">
      <c r="C157" s="17"/>
      <c r="D157" s="17"/>
      <c r="E157" s="17"/>
      <c r="F157" s="17"/>
    </row>
    <row r="158" customFormat="false" ht="12.75" hidden="false" customHeight="false" outlineLevel="0" collapsed="false">
      <c r="C158" s="17"/>
      <c r="D158" s="17"/>
      <c r="E158" s="17"/>
      <c r="F158" s="17"/>
    </row>
    <row r="159" customFormat="false" ht="12.75" hidden="false" customHeight="false" outlineLevel="0" collapsed="false">
      <c r="C159" s="17"/>
      <c r="D159" s="17"/>
      <c r="E159" s="17"/>
      <c r="F159" s="17"/>
    </row>
    <row r="160" customFormat="false" ht="12.75" hidden="false" customHeight="false" outlineLevel="0" collapsed="false">
      <c r="C160" s="17"/>
      <c r="D160" s="17"/>
      <c r="E160" s="17"/>
      <c r="F160" s="17"/>
    </row>
    <row r="161" customFormat="false" ht="12.75" hidden="false" customHeight="false" outlineLevel="0" collapsed="false">
      <c r="C161" s="17"/>
      <c r="D161" s="17"/>
      <c r="E161" s="17"/>
      <c r="F161" s="17"/>
    </row>
    <row r="162" customFormat="false" ht="12.75" hidden="false" customHeight="false" outlineLevel="0" collapsed="false">
      <c r="C162" s="17"/>
      <c r="D162" s="17"/>
      <c r="E162" s="17"/>
      <c r="F162" s="17"/>
    </row>
    <row r="163" customFormat="false" ht="12.75" hidden="false" customHeight="false" outlineLevel="0" collapsed="false">
      <c r="C163" s="17"/>
      <c r="D163" s="17"/>
      <c r="E163" s="17"/>
      <c r="F163" s="17"/>
    </row>
    <row r="164" customFormat="false" ht="12.75" hidden="false" customHeight="false" outlineLevel="0" collapsed="false">
      <c r="C164" s="17"/>
      <c r="D164" s="17"/>
      <c r="E164" s="17"/>
      <c r="F164" s="17"/>
    </row>
    <row r="165" customFormat="false" ht="12.75" hidden="false" customHeight="false" outlineLevel="0" collapsed="false">
      <c r="C165" s="17"/>
      <c r="D165" s="17"/>
      <c r="E165" s="17"/>
      <c r="F165" s="17"/>
    </row>
    <row r="166" customFormat="false" ht="12.75" hidden="false" customHeight="false" outlineLevel="0" collapsed="false">
      <c r="C166" s="17"/>
      <c r="D166" s="17"/>
      <c r="E166" s="17"/>
      <c r="F166" s="17"/>
    </row>
    <row r="167" customFormat="false" ht="12.75" hidden="false" customHeight="false" outlineLevel="0" collapsed="false">
      <c r="C167" s="17"/>
      <c r="D167" s="17"/>
      <c r="E167" s="17"/>
      <c r="F167" s="17"/>
    </row>
    <row r="168" customFormat="false" ht="12.75" hidden="false" customHeight="false" outlineLevel="0" collapsed="false">
      <c r="C168" s="17"/>
      <c r="D168" s="17"/>
      <c r="E168" s="17"/>
      <c r="F168" s="17"/>
    </row>
    <row r="169" customFormat="false" ht="12.75" hidden="false" customHeight="false" outlineLevel="0" collapsed="false">
      <c r="C169" s="17"/>
      <c r="D169" s="17"/>
      <c r="E169" s="17"/>
      <c r="F169" s="17"/>
    </row>
    <row r="170" customFormat="false" ht="12.75" hidden="false" customHeight="false" outlineLevel="0" collapsed="false">
      <c r="C170" s="17"/>
      <c r="D170" s="17"/>
      <c r="E170" s="17"/>
      <c r="F170" s="17"/>
    </row>
    <row r="171" customFormat="false" ht="12.75" hidden="false" customHeight="false" outlineLevel="0" collapsed="false">
      <c r="C171" s="17"/>
      <c r="D171" s="17"/>
      <c r="E171" s="17"/>
      <c r="F171" s="17"/>
    </row>
    <row r="172" customFormat="false" ht="12.75" hidden="false" customHeight="false" outlineLevel="0" collapsed="false">
      <c r="C172" s="17"/>
      <c r="D172" s="17"/>
      <c r="E172" s="17"/>
      <c r="F172" s="17"/>
    </row>
    <row r="173" customFormat="false" ht="12.75" hidden="false" customHeight="false" outlineLevel="0" collapsed="false">
      <c r="C173" s="17"/>
      <c r="D173" s="17"/>
      <c r="E173" s="17"/>
      <c r="F173" s="17"/>
    </row>
    <row r="174" customFormat="false" ht="12.75" hidden="false" customHeight="false" outlineLevel="0" collapsed="false">
      <c r="C174" s="17"/>
      <c r="D174" s="17"/>
      <c r="E174" s="17"/>
      <c r="F174" s="17"/>
    </row>
    <row r="175" customFormat="false" ht="12.75" hidden="false" customHeight="false" outlineLevel="0" collapsed="false">
      <c r="C175" s="17"/>
      <c r="D175" s="17"/>
      <c r="E175" s="17"/>
      <c r="F175" s="17"/>
    </row>
    <row r="176" customFormat="false" ht="12.75" hidden="false" customHeight="false" outlineLevel="0" collapsed="false">
      <c r="C176" s="17"/>
      <c r="D176" s="17"/>
      <c r="E176" s="17"/>
      <c r="F176" s="17"/>
    </row>
    <row r="177" customFormat="false" ht="12.75" hidden="false" customHeight="false" outlineLevel="0" collapsed="false">
      <c r="C177" s="17"/>
      <c r="D177" s="17"/>
      <c r="E177" s="17"/>
      <c r="F177" s="17"/>
    </row>
    <row r="178" customFormat="false" ht="12.75" hidden="false" customHeight="false" outlineLevel="0" collapsed="false">
      <c r="C178" s="17"/>
      <c r="D178" s="17"/>
      <c r="E178" s="17"/>
      <c r="F178" s="17"/>
    </row>
    <row r="179" customFormat="false" ht="12.75" hidden="false" customHeight="false" outlineLevel="0" collapsed="false">
      <c r="C179" s="17"/>
      <c r="D179" s="17"/>
      <c r="E179" s="17"/>
      <c r="F179" s="17"/>
    </row>
    <row r="180" customFormat="false" ht="12.75" hidden="false" customHeight="false" outlineLevel="0" collapsed="false">
      <c r="C180" s="17"/>
      <c r="D180" s="17"/>
      <c r="E180" s="17"/>
      <c r="F180" s="17"/>
    </row>
    <row r="181" customFormat="false" ht="12.75" hidden="false" customHeight="false" outlineLevel="0" collapsed="false">
      <c r="C181" s="17"/>
      <c r="D181" s="17"/>
      <c r="E181" s="17"/>
      <c r="F181" s="17"/>
    </row>
    <row r="182" customFormat="false" ht="12.75" hidden="false" customHeight="false" outlineLevel="0" collapsed="false">
      <c r="C182" s="17"/>
      <c r="D182" s="17"/>
      <c r="E182" s="17"/>
      <c r="F182" s="17"/>
    </row>
    <row r="183" customFormat="false" ht="12.75" hidden="false" customHeight="false" outlineLevel="0" collapsed="false">
      <c r="C183" s="17"/>
      <c r="D183" s="17"/>
      <c r="E183" s="17"/>
      <c r="F183" s="17"/>
    </row>
    <row r="184" customFormat="false" ht="12.75" hidden="false" customHeight="false" outlineLevel="0" collapsed="false">
      <c r="C184" s="17"/>
      <c r="D184" s="17"/>
      <c r="E184" s="17"/>
      <c r="F184" s="17"/>
    </row>
    <row r="185" customFormat="false" ht="12.75" hidden="false" customHeight="false" outlineLevel="0" collapsed="false">
      <c r="C185" s="17"/>
      <c r="D185" s="17"/>
      <c r="E185" s="17"/>
      <c r="F185" s="17"/>
    </row>
    <row r="186" customFormat="false" ht="12.75" hidden="false" customHeight="false" outlineLevel="0" collapsed="false">
      <c r="C186" s="17"/>
      <c r="D186" s="17"/>
      <c r="E186" s="17"/>
      <c r="F186" s="17"/>
    </row>
    <row r="187" customFormat="false" ht="12.75" hidden="false" customHeight="false" outlineLevel="0" collapsed="false">
      <c r="C187" s="17"/>
      <c r="D187" s="17"/>
      <c r="E187" s="17"/>
      <c r="F187" s="17"/>
    </row>
    <row r="188" customFormat="false" ht="12.75" hidden="false" customHeight="false" outlineLevel="0" collapsed="false">
      <c r="C188" s="17"/>
      <c r="D188" s="17"/>
      <c r="E188" s="17"/>
      <c r="F188" s="17"/>
    </row>
    <row r="189" customFormat="false" ht="12.75" hidden="false" customHeight="false" outlineLevel="0" collapsed="false">
      <c r="C189" s="17"/>
      <c r="D189" s="17"/>
      <c r="E189" s="17"/>
      <c r="F189" s="17"/>
    </row>
    <row r="190" customFormat="false" ht="12.75" hidden="false" customHeight="false" outlineLevel="0" collapsed="false">
      <c r="C190" s="17"/>
      <c r="D190" s="17"/>
      <c r="E190" s="17"/>
      <c r="F190" s="17"/>
    </row>
    <row r="191" customFormat="false" ht="12.75" hidden="false" customHeight="false" outlineLevel="0" collapsed="false">
      <c r="C191" s="17"/>
      <c r="D191" s="17"/>
      <c r="E191" s="17"/>
      <c r="F191" s="17"/>
    </row>
    <row r="192" customFormat="false" ht="12.75" hidden="false" customHeight="false" outlineLevel="0" collapsed="false">
      <c r="C192" s="17"/>
      <c r="D192" s="17"/>
      <c r="E192" s="17"/>
      <c r="F192" s="17"/>
    </row>
    <row r="193" customFormat="false" ht="12.75" hidden="false" customHeight="false" outlineLevel="0" collapsed="false">
      <c r="C193" s="17"/>
      <c r="D193" s="17"/>
      <c r="E193" s="17"/>
      <c r="F193" s="17"/>
    </row>
    <row r="194" customFormat="false" ht="12.75" hidden="false" customHeight="false" outlineLevel="0" collapsed="false">
      <c r="C194" s="17"/>
      <c r="D194" s="17"/>
      <c r="E194" s="17"/>
      <c r="F194" s="17"/>
    </row>
    <row r="195" customFormat="false" ht="12.75" hidden="false" customHeight="false" outlineLevel="0" collapsed="false">
      <c r="C195" s="17"/>
      <c r="D195" s="17"/>
      <c r="E195" s="17"/>
      <c r="F195" s="17"/>
    </row>
    <row r="196" customFormat="false" ht="12.75" hidden="false" customHeight="false" outlineLevel="0" collapsed="false">
      <c r="C196" s="17"/>
      <c r="D196" s="17"/>
      <c r="E196" s="17"/>
      <c r="F196" s="17"/>
    </row>
    <row r="197" customFormat="false" ht="12.75" hidden="false" customHeight="false" outlineLevel="0" collapsed="false">
      <c r="C197" s="17"/>
      <c r="D197" s="17"/>
      <c r="E197" s="17"/>
      <c r="F197" s="17"/>
    </row>
    <row r="198" customFormat="false" ht="12.75" hidden="false" customHeight="false" outlineLevel="0" collapsed="false">
      <c r="C198" s="17"/>
      <c r="D198" s="17"/>
      <c r="E198" s="17"/>
      <c r="F198" s="17"/>
    </row>
    <row r="199" customFormat="false" ht="12.75" hidden="false" customHeight="false" outlineLevel="0" collapsed="false">
      <c r="C199" s="17"/>
      <c r="D199" s="17"/>
      <c r="E199" s="17"/>
      <c r="F199" s="17"/>
    </row>
    <row r="200" customFormat="false" ht="12.75" hidden="false" customHeight="false" outlineLevel="0" collapsed="false">
      <c r="C200" s="17"/>
      <c r="D200" s="17"/>
      <c r="E200" s="17"/>
      <c r="F200" s="17"/>
    </row>
    <row r="201" customFormat="false" ht="12.75" hidden="false" customHeight="false" outlineLevel="0" collapsed="false">
      <c r="C201" s="17"/>
      <c r="D201" s="17"/>
      <c r="E201" s="17"/>
      <c r="F201" s="17"/>
    </row>
    <row r="202" customFormat="false" ht="12.75" hidden="false" customHeight="false" outlineLevel="0" collapsed="false">
      <c r="C202" s="17"/>
      <c r="D202" s="17"/>
      <c r="E202" s="17"/>
      <c r="F202" s="17"/>
    </row>
    <row r="203" customFormat="false" ht="12.75" hidden="false" customHeight="false" outlineLevel="0" collapsed="false">
      <c r="C203" s="17"/>
      <c r="D203" s="17"/>
      <c r="E203" s="17"/>
      <c r="F203" s="17"/>
    </row>
    <row r="204" customFormat="false" ht="12.75" hidden="false" customHeight="false" outlineLevel="0" collapsed="false">
      <c r="C204" s="17"/>
      <c r="D204" s="17"/>
      <c r="E204" s="17"/>
      <c r="F204" s="17"/>
    </row>
    <row r="205" customFormat="false" ht="12.75" hidden="false" customHeight="false" outlineLevel="0" collapsed="false">
      <c r="C205" s="17"/>
      <c r="D205" s="17"/>
      <c r="E205" s="17"/>
      <c r="F205" s="17"/>
    </row>
    <row r="206" customFormat="false" ht="12.75" hidden="false" customHeight="false" outlineLevel="0" collapsed="false">
      <c r="C206" s="17"/>
      <c r="D206" s="17"/>
      <c r="E206" s="17"/>
      <c r="F206" s="17"/>
    </row>
    <row r="207" customFormat="false" ht="12.75" hidden="false" customHeight="false" outlineLevel="0" collapsed="false">
      <c r="C207" s="17"/>
      <c r="D207" s="17"/>
      <c r="E207" s="17"/>
      <c r="F207" s="17"/>
    </row>
    <row r="208" customFormat="false" ht="12.75" hidden="false" customHeight="false" outlineLevel="0" collapsed="false">
      <c r="C208" s="17"/>
      <c r="D208" s="17"/>
      <c r="E208" s="17"/>
      <c r="F208" s="17"/>
    </row>
    <row r="209" customFormat="false" ht="12.75" hidden="false" customHeight="false" outlineLevel="0" collapsed="false">
      <c r="C209" s="17"/>
      <c r="D209" s="17"/>
      <c r="E209" s="17"/>
      <c r="F209" s="17"/>
    </row>
    <row r="210" customFormat="false" ht="12.75" hidden="false" customHeight="false" outlineLevel="0" collapsed="false">
      <c r="C210" s="17"/>
      <c r="D210" s="17"/>
      <c r="E210" s="17"/>
      <c r="F210" s="17"/>
    </row>
    <row r="211" customFormat="false" ht="12.75" hidden="false" customHeight="false" outlineLevel="0" collapsed="false">
      <c r="C211" s="17"/>
      <c r="D211" s="17"/>
      <c r="E211" s="17"/>
      <c r="F211" s="17"/>
    </row>
    <row r="212" customFormat="false" ht="12.75" hidden="false" customHeight="false" outlineLevel="0" collapsed="false">
      <c r="C212" s="17"/>
      <c r="D212" s="17"/>
      <c r="E212" s="17"/>
      <c r="F212" s="17"/>
    </row>
    <row r="213" customFormat="false" ht="12.75" hidden="false" customHeight="false" outlineLevel="0" collapsed="false">
      <c r="C213" s="17"/>
      <c r="D213" s="17"/>
      <c r="E213" s="17"/>
      <c r="F213" s="17"/>
    </row>
    <row r="214" customFormat="false" ht="12.75" hidden="false" customHeight="false" outlineLevel="0" collapsed="false">
      <c r="C214" s="17"/>
      <c r="D214" s="17"/>
      <c r="E214" s="17"/>
      <c r="F214" s="17"/>
    </row>
    <row r="215" customFormat="false" ht="12.75" hidden="false" customHeight="false" outlineLevel="0" collapsed="false">
      <c r="C215" s="17"/>
      <c r="D215" s="17"/>
      <c r="E215" s="17"/>
      <c r="F215" s="17"/>
    </row>
    <row r="216" customFormat="false" ht="12.75" hidden="false" customHeight="false" outlineLevel="0" collapsed="false">
      <c r="C216" s="17"/>
      <c r="D216" s="17"/>
      <c r="E216" s="17"/>
      <c r="F216" s="17"/>
    </row>
    <row r="217" customFormat="false" ht="12.75" hidden="false" customHeight="false" outlineLevel="0" collapsed="false">
      <c r="C217" s="17"/>
      <c r="D217" s="17"/>
      <c r="E217" s="17"/>
      <c r="F217" s="17"/>
    </row>
    <row r="218" customFormat="false" ht="12.75" hidden="false" customHeight="false" outlineLevel="0" collapsed="false">
      <c r="C218" s="17"/>
      <c r="D218" s="17"/>
      <c r="E218" s="17"/>
      <c r="F218" s="17"/>
    </row>
    <row r="219" customFormat="false" ht="12.75" hidden="false" customHeight="false" outlineLevel="0" collapsed="false">
      <c r="C219" s="17"/>
      <c r="D219" s="17"/>
      <c r="E219" s="17"/>
      <c r="F219" s="17"/>
    </row>
    <row r="220" customFormat="false" ht="12.75" hidden="false" customHeight="false" outlineLevel="0" collapsed="false">
      <c r="C220" s="17"/>
      <c r="D220" s="17"/>
      <c r="E220" s="17"/>
      <c r="F220" s="17"/>
    </row>
    <row r="221" customFormat="false" ht="12.75" hidden="false" customHeight="false" outlineLevel="0" collapsed="false">
      <c r="C221" s="17"/>
      <c r="D221" s="17"/>
      <c r="E221" s="17"/>
      <c r="F221" s="17"/>
    </row>
    <row r="222" customFormat="false" ht="12.75" hidden="false" customHeight="false" outlineLevel="0" collapsed="false">
      <c r="C222" s="17"/>
      <c r="D222" s="17"/>
      <c r="E222" s="17"/>
      <c r="F222" s="17"/>
    </row>
    <row r="223" customFormat="false" ht="12.75" hidden="false" customHeight="false" outlineLevel="0" collapsed="false">
      <c r="C223" s="17"/>
      <c r="D223" s="17"/>
      <c r="E223" s="17"/>
      <c r="F223" s="17"/>
    </row>
    <row r="224" customFormat="false" ht="12.75" hidden="false" customHeight="false" outlineLevel="0" collapsed="false">
      <c r="C224" s="17"/>
      <c r="D224" s="17"/>
      <c r="E224" s="17"/>
      <c r="F224" s="17"/>
    </row>
    <row r="225" customFormat="false" ht="12.75" hidden="false" customHeight="false" outlineLevel="0" collapsed="false">
      <c r="C225" s="17"/>
      <c r="D225" s="17"/>
      <c r="E225" s="17"/>
      <c r="F225" s="17"/>
    </row>
    <row r="226" customFormat="false" ht="12.75" hidden="false" customHeight="false" outlineLevel="0" collapsed="false">
      <c r="C226" s="17"/>
      <c r="D226" s="17"/>
      <c r="E226" s="17"/>
      <c r="F226" s="17"/>
    </row>
    <row r="227" customFormat="false" ht="12.75" hidden="false" customHeight="false" outlineLevel="0" collapsed="false">
      <c r="C227" s="17"/>
      <c r="D227" s="17"/>
      <c r="E227" s="17"/>
      <c r="F227" s="17"/>
    </row>
    <row r="228" customFormat="false" ht="12.75" hidden="false" customHeight="false" outlineLevel="0" collapsed="false">
      <c r="C228" s="17"/>
      <c r="D228" s="17"/>
      <c r="E228" s="17"/>
      <c r="F228" s="17"/>
    </row>
    <row r="229" customFormat="false" ht="12.75" hidden="false" customHeight="false" outlineLevel="0" collapsed="false">
      <c r="C229" s="17"/>
      <c r="D229" s="17"/>
      <c r="E229" s="17"/>
      <c r="F229" s="17"/>
    </row>
    <row r="230" customFormat="false" ht="12.75" hidden="false" customHeight="false" outlineLevel="0" collapsed="false">
      <c r="C230" s="17"/>
      <c r="D230" s="17"/>
      <c r="E230" s="17"/>
      <c r="F230" s="17"/>
    </row>
    <row r="231" customFormat="false" ht="12.75" hidden="false" customHeight="false" outlineLevel="0" collapsed="false">
      <c r="C231" s="17"/>
      <c r="D231" s="17"/>
      <c r="E231" s="17"/>
      <c r="F231" s="17"/>
    </row>
    <row r="232" customFormat="false" ht="12.75" hidden="false" customHeight="false" outlineLevel="0" collapsed="false">
      <c r="C232" s="17"/>
      <c r="D232" s="17"/>
      <c r="E232" s="17"/>
      <c r="F232" s="17"/>
    </row>
    <row r="233" customFormat="false" ht="12.75" hidden="false" customHeight="false" outlineLevel="0" collapsed="false">
      <c r="C233" s="17"/>
      <c r="D233" s="17"/>
      <c r="E233" s="17"/>
      <c r="F233" s="17"/>
    </row>
    <row r="234" customFormat="false" ht="12.75" hidden="false" customHeight="false" outlineLevel="0" collapsed="false">
      <c r="C234" s="17"/>
      <c r="D234" s="17"/>
      <c r="E234" s="17"/>
      <c r="F234" s="17"/>
    </row>
    <row r="235" customFormat="false" ht="12.75" hidden="false" customHeight="false" outlineLevel="0" collapsed="false">
      <c r="C235" s="17"/>
      <c r="D235" s="17"/>
      <c r="E235" s="17"/>
      <c r="F235" s="17"/>
    </row>
    <row r="236" customFormat="false" ht="12.75" hidden="false" customHeight="false" outlineLevel="0" collapsed="false">
      <c r="C236" s="17"/>
      <c r="D236" s="17"/>
      <c r="E236" s="17"/>
      <c r="F236" s="17"/>
    </row>
    <row r="237" customFormat="false" ht="12.75" hidden="false" customHeight="false" outlineLevel="0" collapsed="false">
      <c r="C237" s="17"/>
      <c r="D237" s="17"/>
      <c r="E237" s="17"/>
      <c r="F237" s="17"/>
    </row>
    <row r="238" customFormat="false" ht="12.75" hidden="false" customHeight="false" outlineLevel="0" collapsed="false">
      <c r="C238" s="17"/>
      <c r="D238" s="17"/>
      <c r="E238" s="17"/>
      <c r="F238" s="17"/>
    </row>
    <row r="239" customFormat="false" ht="12.75" hidden="false" customHeight="false" outlineLevel="0" collapsed="false">
      <c r="C239" s="17"/>
      <c r="D239" s="17"/>
      <c r="E239" s="17"/>
      <c r="F239" s="17"/>
    </row>
    <row r="240" customFormat="false" ht="12.75" hidden="false" customHeight="false" outlineLevel="0" collapsed="false">
      <c r="C240" s="17"/>
      <c r="D240" s="17"/>
      <c r="E240" s="17"/>
      <c r="F240" s="17"/>
    </row>
    <row r="241" customFormat="false" ht="12.75" hidden="false" customHeight="false" outlineLevel="0" collapsed="false">
      <c r="C241" s="17"/>
      <c r="D241" s="17"/>
      <c r="E241" s="17"/>
      <c r="F241" s="17"/>
    </row>
    <row r="242" customFormat="false" ht="12.75" hidden="false" customHeight="false" outlineLevel="0" collapsed="false">
      <c r="C242" s="17"/>
      <c r="D242" s="17"/>
      <c r="E242" s="17"/>
      <c r="F242" s="17"/>
    </row>
    <row r="243" customFormat="false" ht="12.75" hidden="false" customHeight="false" outlineLevel="0" collapsed="false">
      <c r="C243" s="17"/>
      <c r="D243" s="17"/>
      <c r="E243" s="17"/>
      <c r="F243" s="17"/>
    </row>
    <row r="244" customFormat="false" ht="12.75" hidden="false" customHeight="false" outlineLevel="0" collapsed="false">
      <c r="C244" s="17"/>
      <c r="D244" s="17"/>
      <c r="E244" s="17"/>
      <c r="F244" s="17"/>
    </row>
    <row r="245" customFormat="false" ht="12.75" hidden="false" customHeight="false" outlineLevel="0" collapsed="false">
      <c r="C245" s="17"/>
      <c r="D245" s="17"/>
      <c r="E245" s="17"/>
      <c r="F245" s="17"/>
    </row>
    <row r="246" customFormat="false" ht="12.75" hidden="false" customHeight="false" outlineLevel="0" collapsed="false">
      <c r="C246" s="17"/>
      <c r="D246" s="17"/>
      <c r="E246" s="17"/>
      <c r="F246" s="17"/>
    </row>
    <row r="247" customFormat="false" ht="12.75" hidden="false" customHeight="false" outlineLevel="0" collapsed="false">
      <c r="C247" s="17"/>
      <c r="D247" s="17"/>
      <c r="E247" s="17"/>
      <c r="F247" s="17"/>
    </row>
    <row r="248" customFormat="false" ht="12.75" hidden="false" customHeight="false" outlineLevel="0" collapsed="false">
      <c r="C248" s="17"/>
      <c r="D248" s="17"/>
      <c r="E248" s="17"/>
      <c r="F248" s="17"/>
    </row>
    <row r="249" customFormat="false" ht="12.75" hidden="false" customHeight="false" outlineLevel="0" collapsed="false">
      <c r="C249" s="17"/>
      <c r="D249" s="17"/>
      <c r="E249" s="17"/>
      <c r="F249" s="17"/>
    </row>
    <row r="250" customFormat="false" ht="12.75" hidden="false" customHeight="false" outlineLevel="0" collapsed="false">
      <c r="C250" s="17"/>
      <c r="D250" s="17"/>
      <c r="E250" s="17"/>
      <c r="F250" s="17"/>
    </row>
    <row r="251" customFormat="false" ht="12.75" hidden="false" customHeight="false" outlineLevel="0" collapsed="false">
      <c r="C251" s="17"/>
      <c r="D251" s="17"/>
      <c r="E251" s="17"/>
      <c r="F251" s="17"/>
    </row>
    <row r="252" customFormat="false" ht="12.75" hidden="false" customHeight="false" outlineLevel="0" collapsed="false">
      <c r="C252" s="17"/>
      <c r="D252" s="17"/>
      <c r="E252" s="17"/>
      <c r="F252" s="17"/>
    </row>
    <row r="253" customFormat="false" ht="12.75" hidden="false" customHeight="false" outlineLevel="0" collapsed="false">
      <c r="C253" s="17"/>
      <c r="D253" s="17"/>
      <c r="E253" s="17"/>
      <c r="F253" s="17"/>
    </row>
    <row r="254" customFormat="false" ht="12.75" hidden="false" customHeight="false" outlineLevel="0" collapsed="false">
      <c r="C254" s="17"/>
      <c r="D254" s="17"/>
      <c r="E254" s="17"/>
      <c r="F254" s="17"/>
    </row>
    <row r="255" customFormat="false" ht="12.75" hidden="false" customHeight="false" outlineLevel="0" collapsed="false">
      <c r="C255" s="17"/>
      <c r="D255" s="17"/>
      <c r="E255" s="17"/>
      <c r="F255" s="17"/>
    </row>
    <row r="256" customFormat="false" ht="12.75" hidden="false" customHeight="false" outlineLevel="0" collapsed="false">
      <c r="C256" s="17"/>
      <c r="D256" s="17"/>
      <c r="E256" s="17"/>
      <c r="F256" s="17"/>
    </row>
    <row r="257" customFormat="false" ht="12.75" hidden="false" customHeight="false" outlineLevel="0" collapsed="false">
      <c r="C257" s="17"/>
      <c r="D257" s="17"/>
      <c r="E257" s="17"/>
      <c r="F257" s="17"/>
    </row>
    <row r="258" customFormat="false" ht="12.75" hidden="false" customHeight="false" outlineLevel="0" collapsed="false">
      <c r="C258" s="17"/>
      <c r="D258" s="17"/>
      <c r="E258" s="17"/>
      <c r="F258" s="17"/>
    </row>
    <row r="259" customFormat="false" ht="12.75" hidden="false" customHeight="false" outlineLevel="0" collapsed="false">
      <c r="C259" s="17"/>
      <c r="D259" s="17"/>
      <c r="E259" s="17"/>
      <c r="F259" s="17"/>
    </row>
    <row r="260" customFormat="false" ht="12.75" hidden="false" customHeight="false" outlineLevel="0" collapsed="false">
      <c r="C260" s="17"/>
      <c r="D260" s="17"/>
      <c r="E260" s="17"/>
      <c r="F260" s="17"/>
    </row>
    <row r="261" customFormat="false" ht="12.75" hidden="false" customHeight="false" outlineLevel="0" collapsed="false">
      <c r="C261" s="17"/>
      <c r="D261" s="17"/>
      <c r="E261" s="17"/>
      <c r="F261" s="17"/>
    </row>
    <row r="262" customFormat="false" ht="12.75" hidden="false" customHeight="false" outlineLevel="0" collapsed="false">
      <c r="C262" s="17"/>
      <c r="D262" s="17"/>
      <c r="E262" s="17"/>
      <c r="F262" s="17"/>
    </row>
    <row r="263" customFormat="false" ht="12.75" hidden="false" customHeight="false" outlineLevel="0" collapsed="false">
      <c r="C263" s="17"/>
      <c r="D263" s="17"/>
      <c r="E263" s="17"/>
      <c r="F263" s="17"/>
    </row>
    <row r="264" customFormat="false" ht="12.75" hidden="false" customHeight="false" outlineLevel="0" collapsed="false">
      <c r="C264" s="17"/>
      <c r="D264" s="17"/>
      <c r="E264" s="17"/>
      <c r="F264" s="17"/>
    </row>
    <row r="265" customFormat="false" ht="12.75" hidden="false" customHeight="false" outlineLevel="0" collapsed="false">
      <c r="C265" s="17"/>
      <c r="D265" s="17"/>
      <c r="E265" s="17"/>
      <c r="F265" s="17"/>
    </row>
    <row r="266" customFormat="false" ht="12.75" hidden="false" customHeight="false" outlineLevel="0" collapsed="false">
      <c r="C266" s="17"/>
      <c r="D266" s="17"/>
      <c r="E266" s="17"/>
      <c r="F266" s="17"/>
    </row>
    <row r="267" customFormat="false" ht="12.75" hidden="false" customHeight="false" outlineLevel="0" collapsed="false">
      <c r="C267" s="17"/>
      <c r="D267" s="17"/>
      <c r="E267" s="17"/>
      <c r="F267" s="17"/>
    </row>
    <row r="268" customFormat="false" ht="12.75" hidden="false" customHeight="false" outlineLevel="0" collapsed="false">
      <c r="C268" s="17"/>
      <c r="D268" s="17"/>
      <c r="E268" s="17"/>
      <c r="F268" s="17"/>
    </row>
    <row r="269" customFormat="false" ht="12.75" hidden="false" customHeight="false" outlineLevel="0" collapsed="false">
      <c r="C269" s="17"/>
      <c r="D269" s="17"/>
      <c r="E269" s="17"/>
      <c r="F269" s="17"/>
    </row>
    <row r="270" customFormat="false" ht="12.75" hidden="false" customHeight="false" outlineLevel="0" collapsed="false">
      <c r="C270" s="17"/>
      <c r="D270" s="17"/>
      <c r="E270" s="17"/>
      <c r="F270" s="17"/>
    </row>
    <row r="271" customFormat="false" ht="12.75" hidden="false" customHeight="false" outlineLevel="0" collapsed="false">
      <c r="C271" s="17"/>
      <c r="D271" s="17"/>
      <c r="E271" s="17"/>
      <c r="F271" s="17"/>
    </row>
    <row r="272" customFormat="false" ht="12.75" hidden="false" customHeight="false" outlineLevel="0" collapsed="false">
      <c r="C272" s="17"/>
      <c r="D272" s="17"/>
      <c r="E272" s="17"/>
      <c r="F272" s="17"/>
    </row>
    <row r="273" customFormat="false" ht="12.75" hidden="false" customHeight="false" outlineLevel="0" collapsed="false">
      <c r="C273" s="17"/>
      <c r="D273" s="17"/>
      <c r="E273" s="17"/>
      <c r="F273" s="17"/>
    </row>
    <row r="274" customFormat="false" ht="12.75" hidden="false" customHeight="false" outlineLevel="0" collapsed="false">
      <c r="C274" s="17"/>
      <c r="D274" s="17"/>
      <c r="E274" s="17"/>
      <c r="F274" s="17"/>
    </row>
    <row r="275" customFormat="false" ht="12.75" hidden="false" customHeight="false" outlineLevel="0" collapsed="false">
      <c r="C275" s="17"/>
      <c r="D275" s="17"/>
      <c r="E275" s="17"/>
      <c r="F275" s="17"/>
    </row>
    <row r="276" customFormat="false" ht="12.75" hidden="false" customHeight="false" outlineLevel="0" collapsed="false">
      <c r="C276" s="17"/>
      <c r="D276" s="17"/>
      <c r="E276" s="17"/>
      <c r="F276" s="17"/>
    </row>
    <row r="277" customFormat="false" ht="12.75" hidden="false" customHeight="false" outlineLevel="0" collapsed="false">
      <c r="C277" s="17"/>
      <c r="D277" s="17"/>
      <c r="E277" s="17"/>
      <c r="F277" s="17"/>
    </row>
    <row r="278" customFormat="false" ht="12.75" hidden="false" customHeight="false" outlineLevel="0" collapsed="false">
      <c r="C278" s="17"/>
      <c r="D278" s="17"/>
      <c r="E278" s="17"/>
      <c r="F278" s="17"/>
    </row>
    <row r="279" customFormat="false" ht="12.75" hidden="false" customHeight="false" outlineLevel="0" collapsed="false">
      <c r="C279" s="17"/>
      <c r="D279" s="17"/>
      <c r="E279" s="17"/>
      <c r="F279" s="17"/>
    </row>
    <row r="280" customFormat="false" ht="12.75" hidden="false" customHeight="false" outlineLevel="0" collapsed="false">
      <c r="C280" s="17"/>
      <c r="D280" s="17"/>
      <c r="E280" s="17"/>
      <c r="F280" s="17"/>
    </row>
    <row r="281" customFormat="false" ht="12.75" hidden="false" customHeight="false" outlineLevel="0" collapsed="false">
      <c r="C281" s="17"/>
      <c r="D281" s="17"/>
      <c r="E281" s="17"/>
      <c r="F281" s="17"/>
    </row>
    <row r="282" customFormat="false" ht="12.75" hidden="false" customHeight="false" outlineLevel="0" collapsed="false">
      <c r="C282" s="17"/>
      <c r="D282" s="17"/>
      <c r="E282" s="17"/>
      <c r="F282" s="17"/>
    </row>
    <row r="283" customFormat="false" ht="12.75" hidden="false" customHeight="false" outlineLevel="0" collapsed="false">
      <c r="C283" s="17"/>
      <c r="D283" s="17"/>
      <c r="E283" s="17"/>
      <c r="F283" s="17"/>
    </row>
    <row r="284" customFormat="false" ht="12.75" hidden="false" customHeight="false" outlineLevel="0" collapsed="false">
      <c r="C284" s="17"/>
      <c r="D284" s="17"/>
      <c r="E284" s="17"/>
      <c r="F284" s="17"/>
    </row>
    <row r="285" customFormat="false" ht="12.75" hidden="false" customHeight="false" outlineLevel="0" collapsed="false">
      <c r="C285" s="17"/>
      <c r="D285" s="17"/>
      <c r="E285" s="17"/>
      <c r="F285" s="17"/>
    </row>
    <row r="286" customFormat="false" ht="12.75" hidden="false" customHeight="false" outlineLevel="0" collapsed="false">
      <c r="C286" s="17"/>
      <c r="D286" s="17"/>
      <c r="E286" s="17"/>
      <c r="F286" s="17"/>
    </row>
    <row r="287" customFormat="false" ht="12.75" hidden="false" customHeight="false" outlineLevel="0" collapsed="false">
      <c r="C287" s="17"/>
      <c r="D287" s="17"/>
      <c r="E287" s="17"/>
      <c r="F287" s="17"/>
    </row>
    <row r="288" customFormat="false" ht="12.75" hidden="false" customHeight="false" outlineLevel="0" collapsed="false">
      <c r="C288" s="17"/>
      <c r="D288" s="17"/>
      <c r="E288" s="17"/>
      <c r="F288" s="17"/>
    </row>
    <row r="289" customFormat="false" ht="12.75" hidden="false" customHeight="false" outlineLevel="0" collapsed="false">
      <c r="C289" s="17"/>
      <c r="D289" s="17"/>
      <c r="E289" s="17"/>
      <c r="F289" s="17"/>
    </row>
    <row r="290" customFormat="false" ht="12.75" hidden="false" customHeight="false" outlineLevel="0" collapsed="false">
      <c r="C290" s="17"/>
      <c r="D290" s="17"/>
      <c r="E290" s="17"/>
      <c r="F290" s="17"/>
    </row>
    <row r="291" customFormat="false" ht="12.75" hidden="false" customHeight="false" outlineLevel="0" collapsed="false">
      <c r="C291" s="17"/>
      <c r="D291" s="17"/>
      <c r="E291" s="17"/>
      <c r="F291" s="17"/>
    </row>
    <row r="292" customFormat="false" ht="12.75" hidden="false" customHeight="false" outlineLevel="0" collapsed="false">
      <c r="C292" s="17"/>
      <c r="D292" s="17"/>
      <c r="E292" s="17"/>
      <c r="F292" s="17"/>
    </row>
    <row r="293" customFormat="false" ht="12.75" hidden="false" customHeight="false" outlineLevel="0" collapsed="false">
      <c r="C293" s="17"/>
      <c r="D293" s="17"/>
      <c r="E293" s="17"/>
      <c r="F293" s="17"/>
    </row>
    <row r="294" customFormat="false" ht="12.75" hidden="false" customHeight="false" outlineLevel="0" collapsed="false">
      <c r="C294" s="17"/>
      <c r="D294" s="17"/>
      <c r="E294" s="17"/>
      <c r="F294" s="17"/>
    </row>
    <row r="295" customFormat="false" ht="12.75" hidden="false" customHeight="false" outlineLevel="0" collapsed="false">
      <c r="C295" s="17"/>
      <c r="D295" s="17"/>
      <c r="E295" s="17"/>
      <c r="F295" s="17"/>
    </row>
    <row r="296" customFormat="false" ht="12.75" hidden="false" customHeight="false" outlineLevel="0" collapsed="false">
      <c r="C296" s="17"/>
      <c r="D296" s="17"/>
      <c r="E296" s="17"/>
      <c r="F296" s="17"/>
    </row>
    <row r="297" customFormat="false" ht="12.75" hidden="false" customHeight="false" outlineLevel="0" collapsed="false">
      <c r="C297" s="17"/>
      <c r="D297" s="17"/>
      <c r="E297" s="17"/>
      <c r="F297" s="17"/>
    </row>
    <row r="298" customFormat="false" ht="12.75" hidden="false" customHeight="false" outlineLevel="0" collapsed="false">
      <c r="C298" s="17"/>
      <c r="D298" s="17"/>
      <c r="E298" s="17"/>
      <c r="F298" s="17"/>
    </row>
    <row r="299" customFormat="false" ht="12.75" hidden="false" customHeight="false" outlineLevel="0" collapsed="false">
      <c r="C299" s="17"/>
      <c r="D299" s="17"/>
      <c r="E299" s="17"/>
      <c r="F299" s="17"/>
    </row>
    <row r="300" customFormat="false" ht="12.75" hidden="false" customHeight="false" outlineLevel="0" collapsed="false">
      <c r="C300" s="17"/>
      <c r="D300" s="17"/>
      <c r="E300" s="17"/>
      <c r="F300" s="17"/>
    </row>
    <row r="301" customFormat="false" ht="12.75" hidden="false" customHeight="false" outlineLevel="0" collapsed="false">
      <c r="C301" s="17"/>
      <c r="D301" s="17"/>
      <c r="E301" s="17"/>
      <c r="F301" s="17"/>
    </row>
    <row r="302" customFormat="false" ht="12.75" hidden="false" customHeight="false" outlineLevel="0" collapsed="false">
      <c r="C302" s="17"/>
      <c r="D302" s="17"/>
      <c r="E302" s="17"/>
      <c r="F302" s="17"/>
    </row>
    <row r="303" customFormat="false" ht="12.75" hidden="false" customHeight="false" outlineLevel="0" collapsed="false">
      <c r="C303" s="17"/>
      <c r="D303" s="17"/>
      <c r="E303" s="17"/>
      <c r="F303" s="17"/>
    </row>
    <row r="304" customFormat="false" ht="12.75" hidden="false" customHeight="false" outlineLevel="0" collapsed="false">
      <c r="C304" s="17"/>
      <c r="D304" s="17"/>
      <c r="E304" s="17"/>
      <c r="F304" s="17"/>
    </row>
    <row r="305" customFormat="false" ht="12.75" hidden="false" customHeight="false" outlineLevel="0" collapsed="false">
      <c r="C305" s="17"/>
      <c r="D305" s="17"/>
      <c r="E305" s="17"/>
      <c r="F305" s="17"/>
    </row>
    <row r="306" customFormat="false" ht="12.75" hidden="false" customHeight="false" outlineLevel="0" collapsed="false">
      <c r="C306" s="17"/>
      <c r="D306" s="17"/>
      <c r="E306" s="17"/>
      <c r="F306" s="17"/>
    </row>
    <row r="307" customFormat="false" ht="12.75" hidden="false" customHeight="false" outlineLevel="0" collapsed="false">
      <c r="C307" s="17"/>
      <c r="D307" s="17"/>
      <c r="E307" s="17"/>
      <c r="F307" s="17"/>
    </row>
    <row r="308" customFormat="false" ht="12.75" hidden="false" customHeight="false" outlineLevel="0" collapsed="false">
      <c r="C308" s="17"/>
      <c r="D308" s="17"/>
      <c r="E308" s="17"/>
      <c r="F308" s="17"/>
    </row>
    <row r="309" customFormat="false" ht="12.75" hidden="false" customHeight="false" outlineLevel="0" collapsed="false">
      <c r="C309" s="17"/>
      <c r="D309" s="17"/>
      <c r="E309" s="17"/>
      <c r="F309" s="17"/>
    </row>
    <row r="310" customFormat="false" ht="12.75" hidden="false" customHeight="false" outlineLevel="0" collapsed="false">
      <c r="C310" s="17"/>
      <c r="D310" s="17"/>
      <c r="E310" s="17"/>
      <c r="F310" s="17"/>
    </row>
    <row r="311" customFormat="false" ht="12.75" hidden="false" customHeight="false" outlineLevel="0" collapsed="false">
      <c r="C311" s="17"/>
      <c r="D311" s="17"/>
      <c r="E311" s="17"/>
      <c r="F311" s="17"/>
    </row>
    <row r="312" customFormat="false" ht="12.75" hidden="false" customHeight="false" outlineLevel="0" collapsed="false">
      <c r="C312" s="17"/>
      <c r="D312" s="17"/>
      <c r="E312" s="17"/>
      <c r="F312" s="17"/>
    </row>
    <row r="313" customFormat="false" ht="12.75" hidden="false" customHeight="false" outlineLevel="0" collapsed="false">
      <c r="C313" s="17"/>
      <c r="D313" s="17"/>
      <c r="E313" s="17"/>
      <c r="F313" s="17"/>
    </row>
    <row r="314" customFormat="false" ht="12.75" hidden="false" customHeight="false" outlineLevel="0" collapsed="false">
      <c r="C314" s="17"/>
      <c r="D314" s="17"/>
      <c r="E314" s="17"/>
      <c r="F314" s="17"/>
    </row>
    <row r="315" customFormat="false" ht="12.75" hidden="false" customHeight="false" outlineLevel="0" collapsed="false">
      <c r="C315" s="17"/>
      <c r="D315" s="17"/>
      <c r="E315" s="17"/>
      <c r="F315" s="17"/>
    </row>
    <row r="316" customFormat="false" ht="12.75" hidden="false" customHeight="false" outlineLevel="0" collapsed="false">
      <c r="C316" s="17"/>
      <c r="D316" s="17"/>
      <c r="E316" s="17"/>
      <c r="F316" s="17"/>
    </row>
    <row r="317" customFormat="false" ht="12.75" hidden="false" customHeight="false" outlineLevel="0" collapsed="false">
      <c r="C317" s="17"/>
      <c r="D317" s="17"/>
      <c r="E317" s="17"/>
      <c r="F317" s="17"/>
    </row>
    <row r="318" customFormat="false" ht="12.75" hidden="false" customHeight="false" outlineLevel="0" collapsed="false">
      <c r="C318" s="17"/>
      <c r="D318" s="17"/>
      <c r="E318" s="17"/>
      <c r="F318" s="17"/>
    </row>
    <row r="319" customFormat="false" ht="12.75" hidden="false" customHeight="false" outlineLevel="0" collapsed="false">
      <c r="C319" s="17"/>
      <c r="D319" s="17"/>
      <c r="E319" s="17"/>
      <c r="F319" s="17"/>
    </row>
    <row r="320" customFormat="false" ht="12.75" hidden="false" customHeight="false" outlineLevel="0" collapsed="false">
      <c r="C320" s="17"/>
      <c r="D320" s="17"/>
      <c r="E320" s="17"/>
      <c r="F320" s="17"/>
    </row>
    <row r="321" customFormat="false" ht="12.75" hidden="false" customHeight="false" outlineLevel="0" collapsed="false">
      <c r="C321" s="17"/>
      <c r="D321" s="17"/>
      <c r="E321" s="17"/>
      <c r="F321" s="17"/>
    </row>
    <row r="322" customFormat="false" ht="12.75" hidden="false" customHeight="false" outlineLevel="0" collapsed="false">
      <c r="C322" s="17"/>
      <c r="D322" s="17"/>
      <c r="E322" s="17"/>
      <c r="F322" s="17"/>
    </row>
    <row r="323" customFormat="false" ht="12.75" hidden="false" customHeight="false" outlineLevel="0" collapsed="false">
      <c r="C323" s="17"/>
      <c r="D323" s="17"/>
      <c r="E323" s="17"/>
      <c r="F323" s="17"/>
    </row>
    <row r="324" customFormat="false" ht="12.75" hidden="false" customHeight="false" outlineLevel="0" collapsed="false">
      <c r="C324" s="17"/>
      <c r="D324" s="17"/>
      <c r="E324" s="17"/>
      <c r="F324" s="17"/>
    </row>
    <row r="325" customFormat="false" ht="12.75" hidden="false" customHeight="false" outlineLevel="0" collapsed="false">
      <c r="C325" s="17"/>
      <c r="D325" s="17"/>
      <c r="E325" s="17"/>
      <c r="F325" s="17"/>
    </row>
    <row r="326" customFormat="false" ht="12.75" hidden="false" customHeight="false" outlineLevel="0" collapsed="false">
      <c r="C326" s="17"/>
      <c r="D326" s="17"/>
      <c r="E326" s="17"/>
      <c r="F326" s="17"/>
    </row>
    <row r="327" customFormat="false" ht="12.75" hidden="false" customHeight="false" outlineLevel="0" collapsed="false">
      <c r="C327" s="17"/>
      <c r="D327" s="17"/>
      <c r="E327" s="17"/>
      <c r="F327" s="17"/>
    </row>
    <row r="328" customFormat="false" ht="12.75" hidden="false" customHeight="false" outlineLevel="0" collapsed="false">
      <c r="C328" s="17"/>
      <c r="D328" s="17"/>
      <c r="E328" s="17"/>
      <c r="F328" s="17"/>
    </row>
    <row r="329" customFormat="false" ht="12.75" hidden="false" customHeight="false" outlineLevel="0" collapsed="false">
      <c r="C329" s="17"/>
      <c r="D329" s="17"/>
      <c r="E329" s="17"/>
      <c r="F329" s="17"/>
    </row>
    <row r="330" customFormat="false" ht="12.75" hidden="false" customHeight="false" outlineLevel="0" collapsed="false">
      <c r="C330" s="17"/>
      <c r="D330" s="17"/>
      <c r="E330" s="17"/>
      <c r="F330" s="17"/>
    </row>
    <row r="331" customFormat="false" ht="12.75" hidden="false" customHeight="false" outlineLevel="0" collapsed="false">
      <c r="C331" s="17"/>
      <c r="D331" s="17"/>
      <c r="E331" s="17"/>
      <c r="F331" s="17"/>
    </row>
    <row r="332" customFormat="false" ht="12.75" hidden="false" customHeight="false" outlineLevel="0" collapsed="false">
      <c r="C332" s="17"/>
      <c r="D332" s="17"/>
      <c r="E332" s="17"/>
      <c r="F332" s="17"/>
    </row>
    <row r="333" customFormat="false" ht="12.75" hidden="false" customHeight="false" outlineLevel="0" collapsed="false">
      <c r="C333" s="17"/>
      <c r="D333" s="17"/>
      <c r="E333" s="17"/>
      <c r="F333" s="17"/>
    </row>
    <row r="334" customFormat="false" ht="12.75" hidden="false" customHeight="false" outlineLevel="0" collapsed="false">
      <c r="C334" s="17"/>
      <c r="D334" s="17"/>
      <c r="E334" s="17"/>
      <c r="F334" s="17"/>
    </row>
    <row r="335" customFormat="false" ht="12.75" hidden="false" customHeight="false" outlineLevel="0" collapsed="false">
      <c r="C335" s="17"/>
      <c r="D335" s="17"/>
      <c r="E335" s="17"/>
      <c r="F335" s="17"/>
    </row>
    <row r="336" customFormat="false" ht="12.75" hidden="false" customHeight="false" outlineLevel="0" collapsed="false">
      <c r="C336" s="17"/>
      <c r="D336" s="17"/>
      <c r="E336" s="17"/>
      <c r="F336" s="17"/>
    </row>
    <row r="337" customFormat="false" ht="12.75" hidden="false" customHeight="false" outlineLevel="0" collapsed="false">
      <c r="C337" s="17"/>
      <c r="D337" s="17"/>
      <c r="E337" s="17"/>
      <c r="F337" s="17"/>
    </row>
    <row r="338" customFormat="false" ht="12.75" hidden="false" customHeight="false" outlineLevel="0" collapsed="false">
      <c r="C338" s="17"/>
      <c r="D338" s="17"/>
      <c r="E338" s="17"/>
      <c r="F338" s="17"/>
    </row>
    <row r="339" customFormat="false" ht="12.75" hidden="false" customHeight="false" outlineLevel="0" collapsed="false">
      <c r="C339" s="17"/>
      <c r="D339" s="17"/>
      <c r="E339" s="17"/>
      <c r="F339" s="17"/>
    </row>
    <row r="340" customFormat="false" ht="12.75" hidden="false" customHeight="false" outlineLevel="0" collapsed="false">
      <c r="C340" s="17"/>
      <c r="D340" s="17"/>
      <c r="E340" s="17"/>
      <c r="F340" s="17"/>
    </row>
    <row r="341" customFormat="false" ht="12.75" hidden="false" customHeight="false" outlineLevel="0" collapsed="false">
      <c r="C341" s="17"/>
      <c r="D341" s="17"/>
      <c r="E341" s="17"/>
      <c r="F341" s="17"/>
    </row>
    <row r="342" customFormat="false" ht="12.75" hidden="false" customHeight="false" outlineLevel="0" collapsed="false">
      <c r="C342" s="17"/>
      <c r="D342" s="17"/>
      <c r="E342" s="17"/>
      <c r="F342" s="17"/>
    </row>
    <row r="343" customFormat="false" ht="12.75" hidden="false" customHeight="false" outlineLevel="0" collapsed="false">
      <c r="C343" s="17"/>
      <c r="D343" s="17"/>
      <c r="E343" s="17"/>
      <c r="F343" s="17"/>
    </row>
    <row r="344" customFormat="false" ht="12.75" hidden="false" customHeight="false" outlineLevel="0" collapsed="false">
      <c r="C344" s="17"/>
      <c r="D344" s="17"/>
      <c r="E344" s="17"/>
      <c r="F344" s="17"/>
    </row>
    <row r="345" customFormat="false" ht="12.75" hidden="false" customHeight="false" outlineLevel="0" collapsed="false">
      <c r="C345" s="17"/>
      <c r="D345" s="17"/>
      <c r="E345" s="17"/>
      <c r="F345" s="17"/>
    </row>
    <row r="346" customFormat="false" ht="12.75" hidden="false" customHeight="false" outlineLevel="0" collapsed="false">
      <c r="C346" s="17"/>
      <c r="D346" s="17"/>
      <c r="E346" s="17"/>
      <c r="F346" s="17"/>
    </row>
    <row r="347" customFormat="false" ht="12.75" hidden="false" customHeight="false" outlineLevel="0" collapsed="false">
      <c r="C347" s="17"/>
      <c r="D347" s="17"/>
      <c r="E347" s="17"/>
      <c r="F347" s="17"/>
    </row>
    <row r="348" customFormat="false" ht="12.75" hidden="false" customHeight="false" outlineLevel="0" collapsed="false">
      <c r="C348" s="17"/>
      <c r="D348" s="17"/>
      <c r="E348" s="17"/>
      <c r="F348" s="17"/>
    </row>
    <row r="349" customFormat="false" ht="12.75" hidden="false" customHeight="false" outlineLevel="0" collapsed="false">
      <c r="C349" s="17"/>
      <c r="D349" s="17"/>
      <c r="E349" s="17"/>
      <c r="F349" s="17"/>
    </row>
    <row r="350" customFormat="false" ht="12.75" hidden="false" customHeight="false" outlineLevel="0" collapsed="false">
      <c r="C350" s="17"/>
      <c r="D350" s="17"/>
      <c r="E350" s="17"/>
      <c r="F350" s="17"/>
    </row>
    <row r="351" customFormat="false" ht="12.75" hidden="false" customHeight="false" outlineLevel="0" collapsed="false">
      <c r="C351" s="17"/>
      <c r="D351" s="17"/>
      <c r="E351" s="17"/>
      <c r="F351" s="17"/>
    </row>
    <row r="352" customFormat="false" ht="12.75" hidden="false" customHeight="false" outlineLevel="0" collapsed="false">
      <c r="C352" s="17"/>
      <c r="D352" s="17"/>
      <c r="E352" s="17"/>
      <c r="F352" s="17"/>
    </row>
    <row r="353" customFormat="false" ht="12.75" hidden="false" customHeight="false" outlineLevel="0" collapsed="false">
      <c r="C353" s="17"/>
      <c r="D353" s="17"/>
      <c r="E353" s="17"/>
      <c r="F353" s="17"/>
    </row>
    <row r="354" customFormat="false" ht="12.75" hidden="false" customHeight="false" outlineLevel="0" collapsed="false">
      <c r="C354" s="17"/>
      <c r="D354" s="17"/>
      <c r="E354" s="17"/>
      <c r="F354" s="17"/>
    </row>
    <row r="355" customFormat="false" ht="12.75" hidden="false" customHeight="false" outlineLevel="0" collapsed="false">
      <c r="C355" s="17"/>
      <c r="D355" s="17"/>
      <c r="E355" s="17"/>
      <c r="F355" s="17"/>
    </row>
    <row r="356" customFormat="false" ht="12.75" hidden="false" customHeight="false" outlineLevel="0" collapsed="false">
      <c r="C356" s="17"/>
      <c r="D356" s="17"/>
      <c r="E356" s="17"/>
      <c r="F356" s="17"/>
    </row>
    <row r="357" customFormat="false" ht="12.75" hidden="false" customHeight="false" outlineLevel="0" collapsed="false">
      <c r="C357" s="17"/>
      <c r="D357" s="17"/>
      <c r="E357" s="17"/>
      <c r="F357" s="17"/>
    </row>
    <row r="358" customFormat="false" ht="12.75" hidden="false" customHeight="false" outlineLevel="0" collapsed="false">
      <c r="C358" s="17"/>
      <c r="D358" s="17"/>
      <c r="E358" s="17"/>
      <c r="F358" s="17"/>
    </row>
    <row r="359" customFormat="false" ht="12.75" hidden="false" customHeight="false" outlineLevel="0" collapsed="false">
      <c r="C359" s="17"/>
      <c r="D359" s="17"/>
      <c r="E359" s="17"/>
      <c r="F359" s="17"/>
    </row>
    <row r="360" customFormat="false" ht="12.75" hidden="false" customHeight="false" outlineLevel="0" collapsed="false">
      <c r="C360" s="17"/>
      <c r="D360" s="17"/>
      <c r="E360" s="17"/>
      <c r="F360" s="17"/>
    </row>
    <row r="361" customFormat="false" ht="12.75" hidden="false" customHeight="false" outlineLevel="0" collapsed="false">
      <c r="C361" s="17"/>
      <c r="D361" s="17"/>
      <c r="E361" s="17"/>
      <c r="F361" s="17"/>
    </row>
    <row r="362" customFormat="false" ht="12.75" hidden="false" customHeight="false" outlineLevel="0" collapsed="false">
      <c r="C362" s="17"/>
      <c r="D362" s="17"/>
      <c r="E362" s="17"/>
      <c r="F362" s="17"/>
    </row>
    <row r="363" customFormat="false" ht="12.75" hidden="false" customHeight="false" outlineLevel="0" collapsed="false">
      <c r="C363" s="17"/>
      <c r="D363" s="17"/>
      <c r="E363" s="17"/>
      <c r="F363" s="17"/>
    </row>
    <row r="364" customFormat="false" ht="12.75" hidden="false" customHeight="false" outlineLevel="0" collapsed="false">
      <c r="C364" s="17"/>
      <c r="D364" s="17"/>
      <c r="E364" s="17"/>
      <c r="F364" s="17"/>
    </row>
    <row r="365" customFormat="false" ht="12.75" hidden="false" customHeight="false" outlineLevel="0" collapsed="false">
      <c r="C365" s="17"/>
      <c r="D365" s="17"/>
      <c r="E365" s="17"/>
      <c r="F365" s="17"/>
    </row>
    <row r="366" customFormat="false" ht="12.75" hidden="false" customHeight="false" outlineLevel="0" collapsed="false">
      <c r="C366" s="17"/>
      <c r="D366" s="17"/>
      <c r="E366" s="17"/>
      <c r="F366" s="17"/>
    </row>
    <row r="367" customFormat="false" ht="12.75" hidden="false" customHeight="false" outlineLevel="0" collapsed="false">
      <c r="C367" s="17"/>
      <c r="D367" s="17"/>
      <c r="E367" s="17"/>
      <c r="F367" s="17"/>
    </row>
    <row r="368" customFormat="false" ht="12.75" hidden="false" customHeight="false" outlineLevel="0" collapsed="false">
      <c r="C368" s="17"/>
      <c r="D368" s="17"/>
      <c r="E368" s="17"/>
      <c r="F368" s="17"/>
    </row>
    <row r="369" customFormat="false" ht="12.75" hidden="false" customHeight="false" outlineLevel="0" collapsed="false">
      <c r="C369" s="17"/>
      <c r="D369" s="17"/>
      <c r="E369" s="17"/>
      <c r="F369" s="17"/>
    </row>
    <row r="370" customFormat="false" ht="12.75" hidden="false" customHeight="false" outlineLevel="0" collapsed="false">
      <c r="C370" s="17"/>
      <c r="D370" s="17"/>
      <c r="E370" s="17"/>
      <c r="F370" s="17"/>
    </row>
    <row r="371" customFormat="false" ht="12.75" hidden="false" customHeight="false" outlineLevel="0" collapsed="false">
      <c r="C371" s="17"/>
      <c r="D371" s="17"/>
      <c r="E371" s="17"/>
      <c r="F371" s="17"/>
    </row>
    <row r="372" customFormat="false" ht="12.75" hidden="false" customHeight="false" outlineLevel="0" collapsed="false">
      <c r="C372" s="17"/>
      <c r="D372" s="17"/>
      <c r="E372" s="17"/>
      <c r="F372" s="17"/>
    </row>
    <row r="373" customFormat="false" ht="12.75" hidden="false" customHeight="false" outlineLevel="0" collapsed="false">
      <c r="C373" s="17"/>
      <c r="D373" s="17"/>
      <c r="E373" s="17"/>
      <c r="F373" s="17"/>
    </row>
    <row r="374" customFormat="false" ht="12.75" hidden="false" customHeight="false" outlineLevel="0" collapsed="false">
      <c r="C374" s="17"/>
      <c r="D374" s="17"/>
      <c r="E374" s="17"/>
      <c r="F374" s="17"/>
    </row>
    <row r="375" customFormat="false" ht="12.75" hidden="false" customHeight="false" outlineLevel="0" collapsed="false">
      <c r="C375" s="17"/>
      <c r="D375" s="17"/>
      <c r="E375" s="17"/>
      <c r="F375" s="17"/>
    </row>
    <row r="376" customFormat="false" ht="12.75" hidden="false" customHeight="false" outlineLevel="0" collapsed="false">
      <c r="C376" s="17"/>
      <c r="D376" s="17"/>
      <c r="E376" s="17"/>
      <c r="F376" s="17"/>
    </row>
    <row r="377" customFormat="false" ht="12.75" hidden="false" customHeight="false" outlineLevel="0" collapsed="false">
      <c r="C377" s="17"/>
      <c r="D377" s="17"/>
      <c r="E377" s="17"/>
      <c r="F377" s="17"/>
    </row>
    <row r="378" customFormat="false" ht="12.75" hidden="false" customHeight="false" outlineLevel="0" collapsed="false">
      <c r="C378" s="17"/>
      <c r="D378" s="17"/>
      <c r="E378" s="17"/>
      <c r="F378" s="17"/>
    </row>
    <row r="379" customFormat="false" ht="12.75" hidden="false" customHeight="false" outlineLevel="0" collapsed="false">
      <c r="C379" s="17"/>
      <c r="D379" s="17"/>
      <c r="E379" s="17"/>
      <c r="F379" s="17"/>
    </row>
    <row r="380" customFormat="false" ht="12.75" hidden="false" customHeight="false" outlineLevel="0" collapsed="false">
      <c r="C380" s="17"/>
      <c r="D380" s="17"/>
      <c r="E380" s="17"/>
      <c r="F380" s="17"/>
    </row>
    <row r="381" customFormat="false" ht="12.75" hidden="false" customHeight="false" outlineLevel="0" collapsed="false">
      <c r="C381" s="17"/>
      <c r="D381" s="17"/>
      <c r="E381" s="17"/>
      <c r="F381" s="17"/>
    </row>
    <row r="382" customFormat="false" ht="12.75" hidden="false" customHeight="false" outlineLevel="0" collapsed="false">
      <c r="C382" s="17"/>
      <c r="D382" s="17"/>
      <c r="E382" s="17"/>
      <c r="F382" s="17"/>
    </row>
    <row r="383" customFormat="false" ht="12.75" hidden="false" customHeight="false" outlineLevel="0" collapsed="false">
      <c r="C383" s="17"/>
      <c r="D383" s="17"/>
      <c r="E383" s="17"/>
      <c r="F383" s="17"/>
    </row>
    <row r="384" customFormat="false" ht="12.75" hidden="false" customHeight="false" outlineLevel="0" collapsed="false">
      <c r="C384" s="17"/>
      <c r="D384" s="17"/>
      <c r="E384" s="17"/>
      <c r="F384" s="17"/>
    </row>
    <row r="385" customFormat="false" ht="12.75" hidden="false" customHeight="false" outlineLevel="0" collapsed="false">
      <c r="C385" s="17"/>
      <c r="D385" s="17"/>
      <c r="E385" s="17"/>
      <c r="F385" s="17"/>
    </row>
    <row r="386" customFormat="false" ht="12.75" hidden="false" customHeight="false" outlineLevel="0" collapsed="false">
      <c r="C386" s="17"/>
      <c r="D386" s="17"/>
      <c r="E386" s="17"/>
      <c r="F386" s="17"/>
    </row>
    <row r="387" customFormat="false" ht="12.75" hidden="false" customHeight="false" outlineLevel="0" collapsed="false">
      <c r="C387" s="17"/>
      <c r="D387" s="17"/>
      <c r="E387" s="17"/>
      <c r="F387" s="17"/>
    </row>
    <row r="388" customFormat="false" ht="12.75" hidden="false" customHeight="false" outlineLevel="0" collapsed="false">
      <c r="C388" s="17"/>
      <c r="D388" s="17"/>
      <c r="E388" s="17"/>
      <c r="F388" s="17"/>
    </row>
    <row r="389" customFormat="false" ht="12.75" hidden="false" customHeight="false" outlineLevel="0" collapsed="false">
      <c r="C389" s="17"/>
      <c r="D389" s="17"/>
      <c r="E389" s="17"/>
      <c r="F389" s="17"/>
    </row>
    <row r="390" customFormat="false" ht="12.75" hidden="false" customHeight="false" outlineLevel="0" collapsed="false">
      <c r="C390" s="17"/>
      <c r="D390" s="17"/>
      <c r="E390" s="17"/>
      <c r="F390" s="17"/>
    </row>
    <row r="391" customFormat="false" ht="12.75" hidden="false" customHeight="false" outlineLevel="0" collapsed="false">
      <c r="C391" s="17"/>
      <c r="D391" s="17"/>
      <c r="E391" s="17"/>
      <c r="F391" s="17"/>
    </row>
    <row r="392" customFormat="false" ht="12.75" hidden="false" customHeight="false" outlineLevel="0" collapsed="false">
      <c r="C392" s="17"/>
      <c r="D392" s="17"/>
      <c r="E392" s="17"/>
      <c r="F392" s="17"/>
    </row>
    <row r="393" customFormat="false" ht="12.75" hidden="false" customHeight="false" outlineLevel="0" collapsed="false">
      <c r="C393" s="17"/>
      <c r="D393" s="17"/>
      <c r="E393" s="17"/>
      <c r="F393" s="17"/>
    </row>
    <row r="394" customFormat="false" ht="12.75" hidden="false" customHeight="false" outlineLevel="0" collapsed="false">
      <c r="C394" s="17"/>
      <c r="D394" s="17"/>
      <c r="E394" s="17"/>
      <c r="F394" s="17"/>
    </row>
    <row r="395" customFormat="false" ht="12.75" hidden="false" customHeight="false" outlineLevel="0" collapsed="false">
      <c r="C395" s="17"/>
      <c r="D395" s="17"/>
      <c r="E395" s="17"/>
      <c r="F395" s="17"/>
    </row>
    <row r="396" customFormat="false" ht="12.75" hidden="false" customHeight="false" outlineLevel="0" collapsed="false">
      <c r="C396" s="17"/>
      <c r="D396" s="17"/>
      <c r="E396" s="17"/>
      <c r="F396" s="17"/>
    </row>
    <row r="397" customFormat="false" ht="12.75" hidden="false" customHeight="false" outlineLevel="0" collapsed="false">
      <c r="C397" s="17"/>
      <c r="D397" s="17"/>
      <c r="E397" s="17"/>
      <c r="F397" s="17"/>
    </row>
    <row r="398" customFormat="false" ht="12.75" hidden="false" customHeight="false" outlineLevel="0" collapsed="false">
      <c r="C398" s="17"/>
      <c r="D398" s="17"/>
      <c r="E398" s="17"/>
      <c r="F398" s="17"/>
    </row>
    <row r="399" customFormat="false" ht="12.75" hidden="false" customHeight="false" outlineLevel="0" collapsed="false">
      <c r="C399" s="17"/>
      <c r="D399" s="17"/>
      <c r="E399" s="17"/>
      <c r="F399" s="17"/>
    </row>
    <row r="400" customFormat="false" ht="12.75" hidden="false" customHeight="false" outlineLevel="0" collapsed="false">
      <c r="C400" s="17"/>
      <c r="D400" s="17"/>
      <c r="E400" s="17"/>
      <c r="F400" s="17"/>
    </row>
    <row r="401" customFormat="false" ht="12.75" hidden="false" customHeight="false" outlineLevel="0" collapsed="false">
      <c r="C401" s="17"/>
      <c r="D401" s="17"/>
      <c r="E401" s="17"/>
      <c r="F401" s="17"/>
    </row>
    <row r="402" customFormat="false" ht="12.75" hidden="false" customHeight="false" outlineLevel="0" collapsed="false">
      <c r="C402" s="17"/>
      <c r="D402" s="17"/>
      <c r="E402" s="17"/>
      <c r="F402" s="17"/>
    </row>
    <row r="403" customFormat="false" ht="12.75" hidden="false" customHeight="false" outlineLevel="0" collapsed="false">
      <c r="C403" s="17"/>
      <c r="D403" s="17"/>
      <c r="E403" s="17"/>
      <c r="F403" s="17"/>
    </row>
    <row r="404" customFormat="false" ht="12.75" hidden="false" customHeight="false" outlineLevel="0" collapsed="false">
      <c r="C404" s="17"/>
      <c r="D404" s="17"/>
      <c r="E404" s="17"/>
      <c r="F404" s="17"/>
    </row>
    <row r="405" customFormat="false" ht="12.75" hidden="false" customHeight="false" outlineLevel="0" collapsed="false">
      <c r="C405" s="17"/>
      <c r="D405" s="17"/>
      <c r="E405" s="17"/>
      <c r="F405" s="17"/>
    </row>
    <row r="406" customFormat="false" ht="12.75" hidden="false" customHeight="false" outlineLevel="0" collapsed="false">
      <c r="C406" s="17"/>
      <c r="D406" s="17"/>
      <c r="E406" s="17"/>
      <c r="F406" s="17"/>
    </row>
    <row r="407" customFormat="false" ht="12.75" hidden="false" customHeight="false" outlineLevel="0" collapsed="false">
      <c r="C407" s="17"/>
      <c r="D407" s="17"/>
      <c r="E407" s="17"/>
      <c r="F407" s="17"/>
    </row>
    <row r="408" customFormat="false" ht="12.75" hidden="false" customHeight="false" outlineLevel="0" collapsed="false">
      <c r="C408" s="17"/>
      <c r="D408" s="17"/>
      <c r="E408" s="17"/>
      <c r="F408" s="17"/>
    </row>
    <row r="409" customFormat="false" ht="12.75" hidden="false" customHeight="false" outlineLevel="0" collapsed="false">
      <c r="C409" s="17"/>
      <c r="D409" s="17"/>
      <c r="E409" s="17"/>
      <c r="F409" s="17"/>
    </row>
    <row r="410" customFormat="false" ht="12.75" hidden="false" customHeight="false" outlineLevel="0" collapsed="false">
      <c r="C410" s="17"/>
      <c r="D410" s="17"/>
      <c r="E410" s="17"/>
      <c r="F410" s="17"/>
    </row>
    <row r="411" customFormat="false" ht="12.75" hidden="false" customHeight="false" outlineLevel="0" collapsed="false">
      <c r="C411" s="17"/>
      <c r="D411" s="17"/>
      <c r="E411" s="17"/>
      <c r="F411" s="17"/>
    </row>
    <row r="412" customFormat="false" ht="12.75" hidden="false" customHeight="false" outlineLevel="0" collapsed="false">
      <c r="C412" s="17"/>
      <c r="D412" s="17"/>
      <c r="E412" s="17"/>
      <c r="F412" s="17"/>
    </row>
    <row r="413" customFormat="false" ht="12.75" hidden="false" customHeight="false" outlineLevel="0" collapsed="false">
      <c r="C413" s="17"/>
      <c r="D413" s="17"/>
      <c r="E413" s="17"/>
      <c r="F413" s="17"/>
    </row>
    <row r="414" customFormat="false" ht="12.75" hidden="false" customHeight="false" outlineLevel="0" collapsed="false">
      <c r="C414" s="17"/>
      <c r="D414" s="17"/>
      <c r="E414" s="17"/>
      <c r="F414" s="17"/>
    </row>
    <row r="415" customFormat="false" ht="12.75" hidden="false" customHeight="false" outlineLevel="0" collapsed="false">
      <c r="C415" s="17"/>
      <c r="D415" s="17"/>
      <c r="E415" s="17"/>
      <c r="F415" s="17"/>
    </row>
    <row r="416" customFormat="false" ht="12.75" hidden="false" customHeight="false" outlineLevel="0" collapsed="false">
      <c r="C416" s="17"/>
      <c r="D416" s="17"/>
      <c r="E416" s="17"/>
      <c r="F416" s="17"/>
    </row>
    <row r="417" customFormat="false" ht="12.75" hidden="false" customHeight="false" outlineLevel="0" collapsed="false">
      <c r="C417" s="17"/>
      <c r="D417" s="17"/>
      <c r="E417" s="17"/>
      <c r="F417" s="17"/>
    </row>
    <row r="418" customFormat="false" ht="12.75" hidden="false" customHeight="false" outlineLevel="0" collapsed="false">
      <c r="C418" s="17"/>
      <c r="D418" s="17"/>
      <c r="E418" s="17"/>
      <c r="F418" s="17"/>
    </row>
    <row r="419" customFormat="false" ht="12.75" hidden="false" customHeight="false" outlineLevel="0" collapsed="false">
      <c r="C419" s="17"/>
      <c r="D419" s="17"/>
      <c r="E419" s="17"/>
      <c r="F419" s="17"/>
    </row>
    <row r="420" customFormat="false" ht="12.75" hidden="false" customHeight="false" outlineLevel="0" collapsed="false">
      <c r="C420" s="17"/>
      <c r="D420" s="17"/>
      <c r="E420" s="17"/>
      <c r="F420" s="17"/>
    </row>
    <row r="421" customFormat="false" ht="12.75" hidden="false" customHeight="false" outlineLevel="0" collapsed="false">
      <c r="C421" s="17"/>
      <c r="D421" s="17"/>
      <c r="E421" s="17"/>
      <c r="F421" s="17"/>
    </row>
    <row r="422" customFormat="false" ht="12.75" hidden="false" customHeight="false" outlineLevel="0" collapsed="false">
      <c r="C422" s="17"/>
      <c r="D422" s="17"/>
      <c r="E422" s="17"/>
      <c r="F422" s="17"/>
    </row>
    <row r="423" customFormat="false" ht="12.75" hidden="false" customHeight="false" outlineLevel="0" collapsed="false">
      <c r="C423" s="17"/>
      <c r="D423" s="17"/>
      <c r="E423" s="17"/>
      <c r="F423" s="17"/>
    </row>
    <row r="424" customFormat="false" ht="12.75" hidden="false" customHeight="false" outlineLevel="0" collapsed="false">
      <c r="C424" s="17"/>
      <c r="D424" s="17"/>
      <c r="E424" s="17"/>
      <c r="F424" s="17"/>
    </row>
    <row r="425" customFormat="false" ht="12.75" hidden="false" customHeight="false" outlineLevel="0" collapsed="false">
      <c r="C425" s="17"/>
      <c r="D425" s="17"/>
      <c r="E425" s="17"/>
      <c r="F425" s="17"/>
    </row>
    <row r="426" customFormat="false" ht="12.75" hidden="false" customHeight="false" outlineLevel="0" collapsed="false">
      <c r="C426" s="17"/>
      <c r="D426" s="17"/>
      <c r="E426" s="17"/>
      <c r="F426" s="17"/>
    </row>
    <row r="427" customFormat="false" ht="12.75" hidden="false" customHeight="false" outlineLevel="0" collapsed="false">
      <c r="C427" s="17"/>
      <c r="D427" s="17"/>
      <c r="E427" s="17"/>
      <c r="F427" s="17"/>
    </row>
    <row r="428" customFormat="false" ht="12.75" hidden="false" customHeight="false" outlineLevel="0" collapsed="false">
      <c r="C428" s="17"/>
      <c r="D428" s="17"/>
      <c r="E428" s="17"/>
      <c r="F428" s="17"/>
    </row>
    <row r="429" customFormat="false" ht="12.75" hidden="false" customHeight="false" outlineLevel="0" collapsed="false">
      <c r="C429" s="17"/>
      <c r="D429" s="17"/>
      <c r="E429" s="17"/>
      <c r="F429" s="17"/>
    </row>
    <row r="430" customFormat="false" ht="12.75" hidden="false" customHeight="false" outlineLevel="0" collapsed="false">
      <c r="C430" s="17"/>
      <c r="D430" s="17"/>
      <c r="E430" s="17"/>
      <c r="F430" s="17"/>
    </row>
    <row r="431" customFormat="false" ht="12.75" hidden="false" customHeight="false" outlineLevel="0" collapsed="false">
      <c r="C431" s="17"/>
      <c r="D431" s="17"/>
      <c r="E431" s="17"/>
      <c r="F431" s="17"/>
    </row>
    <row r="432" customFormat="false" ht="12.75" hidden="false" customHeight="false" outlineLevel="0" collapsed="false">
      <c r="C432" s="17"/>
      <c r="D432" s="17"/>
      <c r="E432" s="17"/>
      <c r="F432" s="17"/>
    </row>
    <row r="433" customFormat="false" ht="12.75" hidden="false" customHeight="false" outlineLevel="0" collapsed="false">
      <c r="C433" s="17"/>
      <c r="D433" s="17"/>
      <c r="E433" s="17"/>
      <c r="F433" s="17"/>
    </row>
    <row r="434" customFormat="false" ht="12.75" hidden="false" customHeight="false" outlineLevel="0" collapsed="false">
      <c r="C434" s="17"/>
      <c r="D434" s="17"/>
      <c r="E434" s="17"/>
      <c r="F434" s="17"/>
    </row>
    <row r="435" customFormat="false" ht="12.75" hidden="false" customHeight="false" outlineLevel="0" collapsed="false">
      <c r="C435" s="17"/>
      <c r="D435" s="17"/>
      <c r="E435" s="17"/>
      <c r="F435" s="17"/>
    </row>
    <row r="436" customFormat="false" ht="12.75" hidden="false" customHeight="false" outlineLevel="0" collapsed="false">
      <c r="C436" s="17"/>
      <c r="D436" s="17"/>
      <c r="E436" s="17"/>
      <c r="F436" s="17"/>
    </row>
    <row r="437" customFormat="false" ht="12.75" hidden="false" customHeight="false" outlineLevel="0" collapsed="false">
      <c r="C437" s="17"/>
      <c r="D437" s="17"/>
      <c r="E437" s="17"/>
      <c r="F437" s="17"/>
    </row>
    <row r="438" customFormat="false" ht="12.75" hidden="false" customHeight="false" outlineLevel="0" collapsed="false">
      <c r="C438" s="17"/>
      <c r="D438" s="17"/>
      <c r="E438" s="17"/>
      <c r="F438" s="17"/>
    </row>
    <row r="439" customFormat="false" ht="12.75" hidden="false" customHeight="false" outlineLevel="0" collapsed="false">
      <c r="C439" s="17"/>
      <c r="D439" s="17"/>
      <c r="E439" s="17"/>
      <c r="F439" s="17"/>
    </row>
    <row r="440" customFormat="false" ht="12.75" hidden="false" customHeight="false" outlineLevel="0" collapsed="false">
      <c r="C440" s="17"/>
      <c r="D440" s="17"/>
      <c r="E440" s="17"/>
      <c r="F440" s="17"/>
    </row>
    <row r="441" customFormat="false" ht="12.75" hidden="false" customHeight="false" outlineLevel="0" collapsed="false">
      <c r="C441" s="17"/>
      <c r="D441" s="17"/>
      <c r="E441" s="17"/>
      <c r="F441" s="17"/>
    </row>
    <row r="442" customFormat="false" ht="12.75" hidden="false" customHeight="false" outlineLevel="0" collapsed="false">
      <c r="C442" s="17"/>
      <c r="D442" s="17"/>
      <c r="E442" s="17"/>
      <c r="F442" s="17"/>
    </row>
    <row r="443" customFormat="false" ht="12.75" hidden="false" customHeight="false" outlineLevel="0" collapsed="false">
      <c r="C443" s="17"/>
      <c r="D443" s="17"/>
      <c r="E443" s="17"/>
      <c r="F443" s="17"/>
    </row>
    <row r="444" customFormat="false" ht="12.75" hidden="false" customHeight="false" outlineLevel="0" collapsed="false">
      <c r="C444" s="17"/>
      <c r="D444" s="17"/>
      <c r="E444" s="17"/>
      <c r="F444" s="17"/>
    </row>
    <row r="445" customFormat="false" ht="12.75" hidden="false" customHeight="false" outlineLevel="0" collapsed="false">
      <c r="C445" s="17"/>
      <c r="D445" s="17"/>
      <c r="E445" s="17"/>
      <c r="F445" s="17"/>
    </row>
    <row r="446" customFormat="false" ht="12.75" hidden="false" customHeight="false" outlineLevel="0" collapsed="false">
      <c r="C446" s="17"/>
      <c r="D446" s="17"/>
      <c r="E446" s="17"/>
      <c r="F446" s="17"/>
    </row>
    <row r="447" customFormat="false" ht="12.75" hidden="false" customHeight="false" outlineLevel="0" collapsed="false">
      <c r="C447" s="17"/>
      <c r="D447" s="17"/>
      <c r="E447" s="17"/>
      <c r="F447" s="17"/>
    </row>
    <row r="448" customFormat="false" ht="12.75" hidden="false" customHeight="false" outlineLevel="0" collapsed="false">
      <c r="C448" s="17"/>
      <c r="D448" s="17"/>
      <c r="E448" s="17"/>
      <c r="F448" s="17"/>
    </row>
    <row r="449" customFormat="false" ht="12.75" hidden="false" customHeight="false" outlineLevel="0" collapsed="false">
      <c r="C449" s="17"/>
      <c r="D449" s="17"/>
      <c r="E449" s="17"/>
      <c r="F449" s="17"/>
    </row>
    <row r="450" customFormat="false" ht="12.75" hidden="false" customHeight="false" outlineLevel="0" collapsed="false">
      <c r="C450" s="17"/>
      <c r="D450" s="17"/>
      <c r="E450" s="17"/>
      <c r="F450" s="17"/>
    </row>
    <row r="451" customFormat="false" ht="12.75" hidden="false" customHeight="false" outlineLevel="0" collapsed="false">
      <c r="C451" s="17"/>
      <c r="D451" s="17"/>
      <c r="E451" s="17"/>
      <c r="F451" s="17"/>
    </row>
    <row r="452" customFormat="false" ht="12.75" hidden="false" customHeight="false" outlineLevel="0" collapsed="false">
      <c r="C452" s="17"/>
      <c r="D452" s="17"/>
      <c r="E452" s="17"/>
      <c r="F452" s="17"/>
    </row>
    <row r="453" customFormat="false" ht="12.75" hidden="false" customHeight="false" outlineLevel="0" collapsed="false">
      <c r="C453" s="17"/>
      <c r="D453" s="17"/>
      <c r="E453" s="17"/>
      <c r="F453" s="17"/>
    </row>
    <row r="454" customFormat="false" ht="12.75" hidden="false" customHeight="false" outlineLevel="0" collapsed="false">
      <c r="C454" s="17"/>
      <c r="D454" s="17"/>
      <c r="E454" s="17"/>
      <c r="F454" s="17"/>
    </row>
    <row r="455" customFormat="false" ht="12.75" hidden="false" customHeight="false" outlineLevel="0" collapsed="false">
      <c r="C455" s="17"/>
      <c r="D455" s="17"/>
      <c r="E455" s="17"/>
      <c r="F455" s="17"/>
    </row>
    <row r="456" customFormat="false" ht="12.75" hidden="false" customHeight="false" outlineLevel="0" collapsed="false">
      <c r="C456" s="17"/>
      <c r="D456" s="17"/>
      <c r="E456" s="17"/>
      <c r="F456" s="17"/>
    </row>
    <row r="457" customFormat="false" ht="12.75" hidden="false" customHeight="false" outlineLevel="0" collapsed="false">
      <c r="C457" s="17"/>
      <c r="D457" s="17"/>
      <c r="E457" s="17"/>
      <c r="F457" s="17"/>
    </row>
    <row r="458" customFormat="false" ht="12.75" hidden="false" customHeight="false" outlineLevel="0" collapsed="false">
      <c r="C458" s="17"/>
      <c r="D458" s="17"/>
      <c r="E458" s="17"/>
      <c r="F458" s="17"/>
    </row>
    <row r="459" customFormat="false" ht="12.75" hidden="false" customHeight="false" outlineLevel="0" collapsed="false">
      <c r="C459" s="17"/>
      <c r="D459" s="17"/>
      <c r="E459" s="17"/>
      <c r="F459" s="17"/>
    </row>
    <row r="460" customFormat="false" ht="12.75" hidden="false" customHeight="false" outlineLevel="0" collapsed="false">
      <c r="C460" s="17"/>
      <c r="D460" s="17"/>
      <c r="E460" s="17"/>
      <c r="F460" s="17"/>
    </row>
    <row r="461" customFormat="false" ht="12.75" hidden="false" customHeight="false" outlineLevel="0" collapsed="false">
      <c r="C461" s="17"/>
      <c r="D461" s="17"/>
      <c r="E461" s="17"/>
      <c r="F461" s="17"/>
    </row>
    <row r="462" customFormat="false" ht="12.75" hidden="false" customHeight="false" outlineLevel="0" collapsed="false">
      <c r="C462" s="17"/>
      <c r="D462" s="17"/>
      <c r="E462" s="17"/>
      <c r="F462" s="17"/>
    </row>
    <row r="463" customFormat="false" ht="12.75" hidden="false" customHeight="false" outlineLevel="0" collapsed="false">
      <c r="C463" s="17"/>
      <c r="D463" s="17"/>
      <c r="E463" s="17"/>
      <c r="F463" s="17"/>
    </row>
    <row r="464" customFormat="false" ht="12.75" hidden="false" customHeight="false" outlineLevel="0" collapsed="false">
      <c r="C464" s="17"/>
      <c r="D464" s="17"/>
      <c r="E464" s="17"/>
      <c r="F464" s="17"/>
    </row>
    <row r="465" customFormat="false" ht="12.75" hidden="false" customHeight="false" outlineLevel="0" collapsed="false">
      <c r="C465" s="17"/>
      <c r="D465" s="17"/>
      <c r="E465" s="17"/>
      <c r="F465" s="17"/>
    </row>
    <row r="466" customFormat="false" ht="12.75" hidden="false" customHeight="false" outlineLevel="0" collapsed="false">
      <c r="C466" s="17"/>
      <c r="D466" s="17"/>
      <c r="E466" s="17"/>
      <c r="F466" s="17"/>
    </row>
    <row r="467" customFormat="false" ht="12.75" hidden="false" customHeight="false" outlineLevel="0" collapsed="false">
      <c r="C467" s="17"/>
      <c r="D467" s="17"/>
      <c r="E467" s="17"/>
      <c r="F467" s="17"/>
    </row>
    <row r="468" customFormat="false" ht="12.75" hidden="false" customHeight="false" outlineLevel="0" collapsed="false">
      <c r="C468" s="17"/>
      <c r="D468" s="17"/>
      <c r="E468" s="17"/>
      <c r="F468" s="17"/>
    </row>
    <row r="469" customFormat="false" ht="12.75" hidden="false" customHeight="false" outlineLevel="0" collapsed="false">
      <c r="C469" s="17"/>
      <c r="D469" s="17"/>
      <c r="E469" s="17"/>
      <c r="F469" s="17"/>
    </row>
    <row r="470" customFormat="false" ht="12.75" hidden="false" customHeight="false" outlineLevel="0" collapsed="false">
      <c r="C470" s="17"/>
      <c r="D470" s="17"/>
      <c r="E470" s="17"/>
      <c r="F470" s="17"/>
    </row>
    <row r="471" customFormat="false" ht="12.75" hidden="false" customHeight="false" outlineLevel="0" collapsed="false">
      <c r="C471" s="17"/>
      <c r="D471" s="17"/>
      <c r="E471" s="17"/>
      <c r="F471" s="17"/>
    </row>
    <row r="472" customFormat="false" ht="12.75" hidden="false" customHeight="false" outlineLevel="0" collapsed="false">
      <c r="C472" s="17"/>
      <c r="D472" s="17"/>
      <c r="E472" s="17"/>
      <c r="F472" s="17"/>
    </row>
    <row r="473" customFormat="false" ht="12.75" hidden="false" customHeight="false" outlineLevel="0" collapsed="false">
      <c r="C473" s="17"/>
      <c r="D473" s="17"/>
      <c r="E473" s="17"/>
      <c r="F473" s="17"/>
    </row>
    <row r="474" customFormat="false" ht="12.75" hidden="false" customHeight="false" outlineLevel="0" collapsed="false">
      <c r="C474" s="17"/>
      <c r="D474" s="17"/>
      <c r="E474" s="17"/>
      <c r="F474" s="17"/>
    </row>
    <row r="475" customFormat="false" ht="12.75" hidden="false" customHeight="false" outlineLevel="0" collapsed="false">
      <c r="C475" s="17"/>
      <c r="D475" s="17"/>
      <c r="E475" s="17"/>
      <c r="F475" s="17"/>
    </row>
    <row r="476" customFormat="false" ht="12.75" hidden="false" customHeight="false" outlineLevel="0" collapsed="false">
      <c r="C476" s="17"/>
      <c r="D476" s="17"/>
      <c r="E476" s="17"/>
      <c r="F476" s="17"/>
    </row>
    <row r="477" customFormat="false" ht="12.75" hidden="false" customHeight="false" outlineLevel="0" collapsed="false">
      <c r="C477" s="17"/>
      <c r="D477" s="17"/>
      <c r="E477" s="17"/>
      <c r="F477" s="17"/>
    </row>
    <row r="478" customFormat="false" ht="12.75" hidden="false" customHeight="false" outlineLevel="0" collapsed="false">
      <c r="C478" s="17"/>
      <c r="D478" s="17"/>
      <c r="E478" s="17"/>
      <c r="F478" s="17"/>
    </row>
    <row r="479" customFormat="false" ht="12.75" hidden="false" customHeight="false" outlineLevel="0" collapsed="false">
      <c r="C479" s="17"/>
      <c r="D479" s="17"/>
      <c r="E479" s="17"/>
      <c r="F479" s="17"/>
    </row>
    <row r="480" customFormat="false" ht="12.75" hidden="false" customHeight="false" outlineLevel="0" collapsed="false">
      <c r="C480" s="17"/>
      <c r="D480" s="17"/>
      <c r="E480" s="17"/>
      <c r="F480" s="17"/>
    </row>
    <row r="481" customFormat="false" ht="12.75" hidden="false" customHeight="false" outlineLevel="0" collapsed="false">
      <c r="C481" s="17"/>
      <c r="D481" s="17"/>
      <c r="E481" s="17"/>
      <c r="F481" s="17"/>
    </row>
    <row r="482" customFormat="false" ht="12.75" hidden="false" customHeight="false" outlineLevel="0" collapsed="false">
      <c r="C482" s="17"/>
      <c r="D482" s="17"/>
      <c r="E482" s="17"/>
      <c r="F482" s="17"/>
    </row>
    <row r="483" customFormat="false" ht="12.75" hidden="false" customHeight="false" outlineLevel="0" collapsed="false">
      <c r="C483" s="17"/>
      <c r="D483" s="17"/>
      <c r="E483" s="17"/>
      <c r="F483" s="17"/>
    </row>
    <row r="484" customFormat="false" ht="12.75" hidden="false" customHeight="false" outlineLevel="0" collapsed="false">
      <c r="C484" s="17"/>
      <c r="D484" s="17"/>
      <c r="E484" s="17"/>
      <c r="F484" s="17"/>
    </row>
    <row r="485" customFormat="false" ht="12.75" hidden="false" customHeight="false" outlineLevel="0" collapsed="false">
      <c r="C485" s="17"/>
      <c r="D485" s="17"/>
      <c r="E485" s="17"/>
      <c r="F485" s="17"/>
    </row>
    <row r="486" customFormat="false" ht="12.75" hidden="false" customHeight="false" outlineLevel="0" collapsed="false">
      <c r="C486" s="17"/>
      <c r="D486" s="17"/>
      <c r="E486" s="17"/>
      <c r="F486" s="17"/>
    </row>
    <row r="487" customFormat="false" ht="12.75" hidden="false" customHeight="false" outlineLevel="0" collapsed="false">
      <c r="C487" s="17"/>
      <c r="D487" s="17"/>
      <c r="E487" s="17"/>
      <c r="F487" s="17"/>
    </row>
    <row r="488" customFormat="false" ht="12.75" hidden="false" customHeight="false" outlineLevel="0" collapsed="false">
      <c r="C488" s="17"/>
      <c r="D488" s="17"/>
      <c r="E488" s="17"/>
      <c r="F488" s="17"/>
    </row>
    <row r="489" customFormat="false" ht="12.75" hidden="false" customHeight="false" outlineLevel="0" collapsed="false">
      <c r="C489" s="17"/>
      <c r="D489" s="17"/>
      <c r="E489" s="17"/>
      <c r="F489" s="17"/>
    </row>
    <row r="490" customFormat="false" ht="12.75" hidden="false" customHeight="false" outlineLevel="0" collapsed="false">
      <c r="C490" s="17"/>
      <c r="D490" s="17"/>
      <c r="E490" s="17"/>
      <c r="F490" s="17"/>
    </row>
    <row r="491" customFormat="false" ht="12.75" hidden="false" customHeight="false" outlineLevel="0" collapsed="false">
      <c r="C491" s="17"/>
      <c r="D491" s="17"/>
      <c r="E491" s="17"/>
      <c r="F491" s="17"/>
    </row>
    <row r="492" customFormat="false" ht="12.75" hidden="false" customHeight="false" outlineLevel="0" collapsed="false">
      <c r="C492" s="17"/>
      <c r="D492" s="17"/>
      <c r="E492" s="17"/>
      <c r="F492" s="17"/>
    </row>
    <row r="493" customFormat="false" ht="12.75" hidden="false" customHeight="false" outlineLevel="0" collapsed="false">
      <c r="C493" s="17"/>
      <c r="D493" s="17"/>
      <c r="E493" s="17"/>
      <c r="F493" s="17"/>
    </row>
    <row r="494" customFormat="false" ht="12.75" hidden="false" customHeight="false" outlineLevel="0" collapsed="false">
      <c r="C494" s="17"/>
      <c r="D494" s="17"/>
      <c r="E494" s="17"/>
      <c r="F494" s="17"/>
    </row>
    <row r="495" customFormat="false" ht="12.75" hidden="false" customHeight="false" outlineLevel="0" collapsed="false">
      <c r="C495" s="17"/>
      <c r="D495" s="17"/>
      <c r="E495" s="17"/>
      <c r="F495" s="17"/>
    </row>
    <row r="496" customFormat="false" ht="12.75" hidden="false" customHeight="false" outlineLevel="0" collapsed="false">
      <c r="C496" s="17"/>
      <c r="D496" s="17"/>
      <c r="E496" s="17"/>
      <c r="F496" s="17"/>
    </row>
    <row r="497" customFormat="false" ht="12.75" hidden="false" customHeight="false" outlineLevel="0" collapsed="false">
      <c r="C497" s="17"/>
      <c r="D497" s="17"/>
      <c r="E497" s="17"/>
      <c r="F497" s="17"/>
    </row>
    <row r="498" customFormat="false" ht="12.75" hidden="false" customHeight="false" outlineLevel="0" collapsed="false">
      <c r="C498" s="17"/>
      <c r="D498" s="17"/>
      <c r="E498" s="17"/>
      <c r="F498" s="17"/>
    </row>
    <row r="499" customFormat="false" ht="12.75" hidden="false" customHeight="false" outlineLevel="0" collapsed="false">
      <c r="C499" s="17"/>
      <c r="D499" s="17"/>
      <c r="E499" s="17"/>
      <c r="F499" s="17"/>
    </row>
    <row r="500" customFormat="false" ht="12.75" hidden="false" customHeight="false" outlineLevel="0" collapsed="false">
      <c r="C500" s="17"/>
      <c r="D500" s="17"/>
      <c r="E500" s="17"/>
      <c r="F500" s="17"/>
    </row>
    <row r="501" customFormat="false" ht="12.75" hidden="false" customHeight="false" outlineLevel="0" collapsed="false">
      <c r="C501" s="17"/>
      <c r="D501" s="17"/>
      <c r="E501" s="17"/>
      <c r="F501" s="17"/>
    </row>
    <row r="502" customFormat="false" ht="12.75" hidden="false" customHeight="false" outlineLevel="0" collapsed="false">
      <c r="C502" s="17"/>
      <c r="D502" s="17"/>
      <c r="E502" s="17"/>
      <c r="F502" s="17"/>
    </row>
    <row r="503" customFormat="false" ht="12.75" hidden="false" customHeight="false" outlineLevel="0" collapsed="false">
      <c r="C503" s="17"/>
      <c r="D503" s="17"/>
      <c r="E503" s="17"/>
      <c r="F503" s="17"/>
    </row>
    <row r="504" customFormat="false" ht="12.75" hidden="false" customHeight="false" outlineLevel="0" collapsed="false">
      <c r="C504" s="17"/>
      <c r="D504" s="17"/>
      <c r="E504" s="17"/>
      <c r="F504" s="17"/>
    </row>
    <row r="505" customFormat="false" ht="12.75" hidden="false" customHeight="false" outlineLevel="0" collapsed="false">
      <c r="C505" s="17"/>
      <c r="D505" s="17"/>
      <c r="E505" s="17"/>
      <c r="F505" s="17"/>
    </row>
    <row r="506" customFormat="false" ht="12.75" hidden="false" customHeight="false" outlineLevel="0" collapsed="false">
      <c r="C506" s="17"/>
      <c r="D506" s="17"/>
      <c r="E506" s="17"/>
      <c r="F506" s="17"/>
    </row>
    <row r="507" customFormat="false" ht="12.75" hidden="false" customHeight="false" outlineLevel="0" collapsed="false">
      <c r="C507" s="17"/>
      <c r="D507" s="17"/>
      <c r="E507" s="17"/>
      <c r="F507" s="17"/>
    </row>
    <row r="508" customFormat="false" ht="12.75" hidden="false" customHeight="false" outlineLevel="0" collapsed="false">
      <c r="C508" s="17"/>
      <c r="D508" s="17"/>
      <c r="E508" s="17"/>
      <c r="F508" s="17"/>
    </row>
    <row r="509" customFormat="false" ht="12.75" hidden="false" customHeight="false" outlineLevel="0" collapsed="false">
      <c r="C509" s="17"/>
      <c r="D509" s="17"/>
      <c r="E509" s="17"/>
      <c r="F509" s="17"/>
    </row>
    <row r="510" customFormat="false" ht="12.75" hidden="false" customHeight="false" outlineLevel="0" collapsed="false">
      <c r="C510" s="17"/>
      <c r="D510" s="17"/>
      <c r="E510" s="17"/>
      <c r="F510" s="17"/>
    </row>
    <row r="511" customFormat="false" ht="12.75" hidden="false" customHeight="false" outlineLevel="0" collapsed="false">
      <c r="C511" s="17"/>
      <c r="D511" s="17"/>
      <c r="E511" s="17"/>
      <c r="F511" s="17"/>
    </row>
    <row r="512" customFormat="false" ht="12.75" hidden="false" customHeight="false" outlineLevel="0" collapsed="false">
      <c r="C512" s="17"/>
      <c r="D512" s="17"/>
      <c r="E512" s="17"/>
      <c r="F512" s="17"/>
    </row>
    <row r="513" customFormat="false" ht="12.75" hidden="false" customHeight="false" outlineLevel="0" collapsed="false">
      <c r="C513" s="17"/>
      <c r="D513" s="17"/>
      <c r="E513" s="17"/>
      <c r="F513" s="17"/>
    </row>
    <row r="514" customFormat="false" ht="12.75" hidden="false" customHeight="false" outlineLevel="0" collapsed="false">
      <c r="C514" s="17"/>
      <c r="D514" s="17"/>
      <c r="E514" s="17"/>
      <c r="F514" s="17"/>
    </row>
    <row r="515" customFormat="false" ht="12.75" hidden="false" customHeight="false" outlineLevel="0" collapsed="false">
      <c r="C515" s="17"/>
      <c r="D515" s="17"/>
      <c r="E515" s="17"/>
      <c r="F515" s="17"/>
    </row>
    <row r="516" customFormat="false" ht="12.75" hidden="false" customHeight="false" outlineLevel="0" collapsed="false">
      <c r="C516" s="17"/>
      <c r="D516" s="17"/>
      <c r="E516" s="17"/>
      <c r="F516" s="17"/>
    </row>
    <row r="517" customFormat="false" ht="12.75" hidden="false" customHeight="false" outlineLevel="0" collapsed="false">
      <c r="C517" s="17"/>
      <c r="D517" s="17"/>
      <c r="E517" s="17"/>
      <c r="F517" s="17"/>
    </row>
    <row r="518" customFormat="false" ht="12.75" hidden="false" customHeight="false" outlineLevel="0" collapsed="false">
      <c r="C518" s="17"/>
      <c r="D518" s="17"/>
      <c r="E518" s="17"/>
      <c r="F518" s="17"/>
    </row>
    <row r="519" customFormat="false" ht="12.75" hidden="false" customHeight="false" outlineLevel="0" collapsed="false">
      <c r="C519" s="17"/>
      <c r="D519" s="17"/>
      <c r="E519" s="17"/>
      <c r="F519" s="17"/>
    </row>
    <row r="520" customFormat="false" ht="12.75" hidden="false" customHeight="false" outlineLevel="0" collapsed="false">
      <c r="C520" s="17"/>
      <c r="D520" s="17"/>
      <c r="E520" s="17"/>
      <c r="F520" s="17"/>
    </row>
    <row r="521" customFormat="false" ht="12.75" hidden="false" customHeight="false" outlineLevel="0" collapsed="false">
      <c r="C521" s="17"/>
      <c r="D521" s="17"/>
      <c r="E521" s="17"/>
      <c r="F521" s="17"/>
    </row>
    <row r="522" customFormat="false" ht="12.75" hidden="false" customHeight="false" outlineLevel="0" collapsed="false">
      <c r="C522" s="17"/>
      <c r="D522" s="17"/>
      <c r="E522" s="17"/>
      <c r="F522" s="17"/>
    </row>
    <row r="523" customFormat="false" ht="12.75" hidden="false" customHeight="false" outlineLevel="0" collapsed="false">
      <c r="C523" s="17"/>
      <c r="D523" s="17"/>
      <c r="E523" s="17"/>
      <c r="F523" s="17"/>
    </row>
    <row r="524" customFormat="false" ht="12.75" hidden="false" customHeight="false" outlineLevel="0" collapsed="false">
      <c r="C524" s="17"/>
      <c r="D524" s="17"/>
      <c r="E524" s="17"/>
      <c r="F524" s="17"/>
    </row>
    <row r="525" customFormat="false" ht="12.75" hidden="false" customHeight="false" outlineLevel="0" collapsed="false">
      <c r="C525" s="17"/>
      <c r="D525" s="17"/>
      <c r="E525" s="17"/>
      <c r="F525" s="17"/>
    </row>
    <row r="526" customFormat="false" ht="12.75" hidden="false" customHeight="false" outlineLevel="0" collapsed="false">
      <c r="C526" s="17"/>
      <c r="D526" s="17"/>
      <c r="E526" s="17"/>
      <c r="F526" s="17"/>
    </row>
    <row r="527" customFormat="false" ht="12.75" hidden="false" customHeight="false" outlineLevel="0" collapsed="false">
      <c r="C527" s="17"/>
      <c r="D527" s="17"/>
      <c r="E527" s="17"/>
      <c r="F527" s="17"/>
    </row>
    <row r="528" customFormat="false" ht="12.75" hidden="false" customHeight="false" outlineLevel="0" collapsed="false">
      <c r="C528" s="17"/>
      <c r="D528" s="17"/>
      <c r="E528" s="17"/>
      <c r="F528" s="17"/>
    </row>
    <row r="529" customFormat="false" ht="12.75" hidden="false" customHeight="false" outlineLevel="0" collapsed="false">
      <c r="C529" s="17"/>
      <c r="D529" s="17"/>
      <c r="E529" s="17"/>
      <c r="F529" s="17"/>
    </row>
    <row r="530" customFormat="false" ht="12.75" hidden="false" customHeight="false" outlineLevel="0" collapsed="false">
      <c r="C530" s="17"/>
      <c r="D530" s="17"/>
      <c r="E530" s="17"/>
      <c r="F530" s="17"/>
    </row>
    <row r="531" customFormat="false" ht="12.75" hidden="false" customHeight="false" outlineLevel="0" collapsed="false">
      <c r="C531" s="17"/>
      <c r="D531" s="17"/>
      <c r="E531" s="17"/>
      <c r="F531" s="17"/>
    </row>
    <row r="532" customFormat="false" ht="12.75" hidden="false" customHeight="false" outlineLevel="0" collapsed="false">
      <c r="C532" s="17"/>
      <c r="D532" s="17"/>
      <c r="E532" s="17"/>
      <c r="F532" s="17"/>
    </row>
    <row r="533" customFormat="false" ht="12.75" hidden="false" customHeight="false" outlineLevel="0" collapsed="false">
      <c r="C533" s="17"/>
      <c r="D533" s="17"/>
      <c r="E533" s="17"/>
      <c r="F533" s="17"/>
    </row>
    <row r="534" customFormat="false" ht="12.75" hidden="false" customHeight="false" outlineLevel="0" collapsed="false">
      <c r="C534" s="17"/>
      <c r="D534" s="17"/>
      <c r="E534" s="17"/>
      <c r="F534" s="17"/>
    </row>
    <row r="535" customFormat="false" ht="12.75" hidden="false" customHeight="false" outlineLevel="0" collapsed="false">
      <c r="C535" s="17"/>
      <c r="D535" s="17"/>
      <c r="E535" s="17"/>
      <c r="F535" s="17"/>
    </row>
    <row r="536" customFormat="false" ht="12.75" hidden="false" customHeight="false" outlineLevel="0" collapsed="false">
      <c r="C536" s="17"/>
      <c r="D536" s="17"/>
      <c r="E536" s="17"/>
      <c r="F536" s="17"/>
    </row>
    <row r="537" customFormat="false" ht="12.75" hidden="false" customHeight="false" outlineLevel="0" collapsed="false">
      <c r="C537" s="17"/>
      <c r="D537" s="17"/>
      <c r="E537" s="17"/>
      <c r="F537" s="17"/>
    </row>
    <row r="538" customFormat="false" ht="12.75" hidden="false" customHeight="false" outlineLevel="0" collapsed="false">
      <c r="C538" s="17"/>
      <c r="D538" s="17"/>
      <c r="E538" s="17"/>
      <c r="F538" s="17"/>
    </row>
    <row r="539" customFormat="false" ht="12.75" hidden="false" customHeight="false" outlineLevel="0" collapsed="false">
      <c r="C539" s="17"/>
      <c r="D539" s="17"/>
      <c r="E539" s="17"/>
      <c r="F539" s="17"/>
    </row>
    <row r="540" customFormat="false" ht="12.75" hidden="false" customHeight="false" outlineLevel="0" collapsed="false">
      <c r="C540" s="17"/>
      <c r="D540" s="17"/>
      <c r="E540" s="17"/>
      <c r="F540" s="17"/>
    </row>
    <row r="541" customFormat="false" ht="12.75" hidden="false" customHeight="false" outlineLevel="0" collapsed="false">
      <c r="C541" s="17"/>
      <c r="D541" s="17"/>
      <c r="E541" s="17"/>
      <c r="F541" s="17"/>
    </row>
    <row r="542" customFormat="false" ht="12.75" hidden="false" customHeight="false" outlineLevel="0" collapsed="false">
      <c r="C542" s="17"/>
      <c r="D542" s="17"/>
      <c r="E542" s="17"/>
      <c r="F542" s="17"/>
    </row>
    <row r="543" customFormat="false" ht="12.75" hidden="false" customHeight="false" outlineLevel="0" collapsed="false">
      <c r="C543" s="17"/>
      <c r="D543" s="17"/>
      <c r="E543" s="17"/>
      <c r="F543" s="17"/>
    </row>
    <row r="544" customFormat="false" ht="12.75" hidden="false" customHeight="false" outlineLevel="0" collapsed="false">
      <c r="C544" s="17"/>
      <c r="D544" s="17"/>
      <c r="E544" s="17"/>
      <c r="F544" s="17"/>
    </row>
    <row r="545" customFormat="false" ht="12.75" hidden="false" customHeight="false" outlineLevel="0" collapsed="false">
      <c r="C545" s="17"/>
      <c r="D545" s="17"/>
      <c r="E545" s="17"/>
      <c r="F545" s="17"/>
    </row>
    <row r="546" customFormat="false" ht="12.75" hidden="false" customHeight="false" outlineLevel="0" collapsed="false">
      <c r="C546" s="17"/>
      <c r="D546" s="17"/>
      <c r="E546" s="17"/>
      <c r="F546" s="17"/>
    </row>
    <row r="547" customFormat="false" ht="12.75" hidden="false" customHeight="false" outlineLevel="0" collapsed="false">
      <c r="C547" s="17"/>
      <c r="D547" s="17"/>
      <c r="E547" s="17"/>
      <c r="F547" s="17"/>
    </row>
    <row r="548" customFormat="false" ht="12.75" hidden="false" customHeight="false" outlineLevel="0" collapsed="false">
      <c r="C548" s="17"/>
      <c r="D548" s="17"/>
      <c r="E548" s="17"/>
      <c r="F548" s="17"/>
    </row>
    <row r="549" customFormat="false" ht="12.75" hidden="false" customHeight="false" outlineLevel="0" collapsed="false">
      <c r="C549" s="17"/>
      <c r="D549" s="17"/>
      <c r="E549" s="17"/>
      <c r="F549" s="17"/>
    </row>
    <row r="550" customFormat="false" ht="12.75" hidden="false" customHeight="false" outlineLevel="0" collapsed="false">
      <c r="C550" s="17"/>
      <c r="D550" s="17"/>
      <c r="E550" s="17"/>
      <c r="F550" s="17"/>
    </row>
    <row r="551" customFormat="false" ht="12.75" hidden="false" customHeight="false" outlineLevel="0" collapsed="false">
      <c r="C551" s="17"/>
      <c r="D551" s="17"/>
      <c r="E551" s="17"/>
      <c r="F551" s="17"/>
    </row>
    <row r="552" customFormat="false" ht="12.75" hidden="false" customHeight="false" outlineLevel="0" collapsed="false">
      <c r="C552" s="17"/>
      <c r="D552" s="17"/>
      <c r="E552" s="17"/>
      <c r="F552" s="17"/>
    </row>
    <row r="553" customFormat="false" ht="12.75" hidden="false" customHeight="false" outlineLevel="0" collapsed="false">
      <c r="C553" s="17"/>
      <c r="D553" s="17"/>
      <c r="E553" s="17"/>
      <c r="F553" s="17"/>
    </row>
    <row r="554" customFormat="false" ht="12.75" hidden="false" customHeight="false" outlineLevel="0" collapsed="false">
      <c r="C554" s="17"/>
      <c r="D554" s="17"/>
      <c r="E554" s="17"/>
      <c r="F554" s="17"/>
    </row>
    <row r="555" customFormat="false" ht="12.75" hidden="false" customHeight="false" outlineLevel="0" collapsed="false">
      <c r="C555" s="17"/>
      <c r="D555" s="17"/>
      <c r="E555" s="17"/>
      <c r="F555" s="17"/>
    </row>
    <row r="556" customFormat="false" ht="12.75" hidden="false" customHeight="false" outlineLevel="0" collapsed="false">
      <c r="C556" s="17"/>
      <c r="D556" s="17"/>
      <c r="E556" s="17"/>
      <c r="F556" s="17"/>
    </row>
    <row r="557" customFormat="false" ht="12.75" hidden="false" customHeight="false" outlineLevel="0" collapsed="false">
      <c r="C557" s="17"/>
      <c r="D557" s="17"/>
      <c r="E557" s="17"/>
      <c r="F557" s="17"/>
    </row>
    <row r="558" customFormat="false" ht="12.75" hidden="false" customHeight="false" outlineLevel="0" collapsed="false">
      <c r="C558" s="17"/>
      <c r="D558" s="17"/>
      <c r="E558" s="17"/>
      <c r="F558" s="17"/>
    </row>
    <row r="559" customFormat="false" ht="12.75" hidden="false" customHeight="false" outlineLevel="0" collapsed="false">
      <c r="C559" s="17"/>
      <c r="D559" s="17"/>
      <c r="E559" s="17"/>
      <c r="F559" s="17"/>
    </row>
    <row r="560" customFormat="false" ht="12.75" hidden="false" customHeight="false" outlineLevel="0" collapsed="false">
      <c r="C560" s="17"/>
      <c r="D560" s="17"/>
      <c r="E560" s="17"/>
      <c r="F560" s="17"/>
    </row>
    <row r="561" customFormat="false" ht="12.75" hidden="false" customHeight="false" outlineLevel="0" collapsed="false">
      <c r="C561" s="17"/>
      <c r="D561" s="17"/>
      <c r="E561" s="17"/>
      <c r="F561" s="17"/>
    </row>
    <row r="562" customFormat="false" ht="12.75" hidden="false" customHeight="false" outlineLevel="0" collapsed="false">
      <c r="C562" s="17"/>
      <c r="D562" s="17"/>
      <c r="E562" s="17"/>
      <c r="F562" s="17"/>
    </row>
    <row r="563" customFormat="false" ht="12.75" hidden="false" customHeight="false" outlineLevel="0" collapsed="false">
      <c r="C563" s="17"/>
      <c r="D563" s="17"/>
      <c r="E563" s="17"/>
      <c r="F563" s="17"/>
    </row>
    <row r="564" customFormat="false" ht="12.75" hidden="false" customHeight="false" outlineLevel="0" collapsed="false">
      <c r="C564" s="17"/>
      <c r="D564" s="17"/>
      <c r="E564" s="17"/>
      <c r="F564" s="17"/>
    </row>
    <row r="565" customFormat="false" ht="12.75" hidden="false" customHeight="false" outlineLevel="0" collapsed="false">
      <c r="C565" s="17"/>
      <c r="D565" s="17"/>
      <c r="E565" s="17"/>
      <c r="F565" s="17"/>
    </row>
    <row r="566" customFormat="false" ht="12.75" hidden="false" customHeight="false" outlineLevel="0" collapsed="false">
      <c r="C566" s="17"/>
      <c r="D566" s="17"/>
      <c r="E566" s="17"/>
      <c r="F566" s="17"/>
    </row>
    <row r="567" customFormat="false" ht="12.75" hidden="false" customHeight="false" outlineLevel="0" collapsed="false">
      <c r="C567" s="17"/>
      <c r="D567" s="17"/>
      <c r="E567" s="17"/>
      <c r="F567" s="17"/>
    </row>
    <row r="568" customFormat="false" ht="12.75" hidden="false" customHeight="false" outlineLevel="0" collapsed="false">
      <c r="C568" s="17"/>
      <c r="D568" s="17"/>
      <c r="E568" s="17"/>
      <c r="F568" s="17"/>
    </row>
    <row r="569" customFormat="false" ht="12.75" hidden="false" customHeight="false" outlineLevel="0" collapsed="false">
      <c r="C569" s="17"/>
      <c r="D569" s="17"/>
      <c r="E569" s="17"/>
      <c r="F569" s="17"/>
    </row>
    <row r="570" customFormat="false" ht="12.75" hidden="false" customHeight="false" outlineLevel="0" collapsed="false">
      <c r="C570" s="17"/>
      <c r="D570" s="17"/>
      <c r="E570" s="17"/>
      <c r="F570" s="17"/>
    </row>
    <row r="571" customFormat="false" ht="12.75" hidden="false" customHeight="false" outlineLevel="0" collapsed="false">
      <c r="C571" s="17"/>
      <c r="D571" s="17"/>
      <c r="E571" s="17"/>
      <c r="F571" s="17"/>
    </row>
    <row r="572" customFormat="false" ht="12.75" hidden="false" customHeight="false" outlineLevel="0" collapsed="false">
      <c r="C572" s="17"/>
      <c r="D572" s="17"/>
      <c r="E572" s="17"/>
      <c r="F572" s="17"/>
    </row>
    <row r="573" customFormat="false" ht="12.75" hidden="false" customHeight="false" outlineLevel="0" collapsed="false">
      <c r="C573" s="17"/>
      <c r="D573" s="17"/>
      <c r="E573" s="17"/>
      <c r="F573" s="17"/>
    </row>
    <row r="574" customFormat="false" ht="12.75" hidden="false" customHeight="false" outlineLevel="0" collapsed="false">
      <c r="C574" s="17"/>
      <c r="D574" s="17"/>
      <c r="E574" s="17"/>
      <c r="F574" s="17"/>
    </row>
    <row r="575" customFormat="false" ht="12.75" hidden="false" customHeight="false" outlineLevel="0" collapsed="false">
      <c r="C575" s="17"/>
      <c r="D575" s="17"/>
      <c r="E575" s="17"/>
      <c r="F575" s="17"/>
    </row>
    <row r="576" customFormat="false" ht="12.75" hidden="false" customHeight="false" outlineLevel="0" collapsed="false">
      <c r="C576" s="17"/>
      <c r="D576" s="17"/>
      <c r="E576" s="17"/>
      <c r="F576" s="17"/>
    </row>
    <row r="577" customFormat="false" ht="12.75" hidden="false" customHeight="false" outlineLevel="0" collapsed="false">
      <c r="C577" s="17"/>
      <c r="D577" s="17"/>
      <c r="E577" s="17"/>
      <c r="F577" s="17"/>
    </row>
    <row r="578" customFormat="false" ht="12.75" hidden="false" customHeight="false" outlineLevel="0" collapsed="false">
      <c r="C578" s="17"/>
      <c r="D578" s="17"/>
      <c r="E578" s="17"/>
      <c r="F578" s="17"/>
    </row>
    <row r="579" customFormat="false" ht="12.75" hidden="false" customHeight="false" outlineLevel="0" collapsed="false">
      <c r="C579" s="17"/>
      <c r="D579" s="17"/>
      <c r="E579" s="17"/>
      <c r="F579" s="17"/>
    </row>
    <row r="580" customFormat="false" ht="12.75" hidden="false" customHeight="false" outlineLevel="0" collapsed="false">
      <c r="C580" s="17"/>
      <c r="D580" s="17"/>
      <c r="E580" s="17"/>
      <c r="F580" s="17"/>
    </row>
    <row r="581" customFormat="false" ht="12.75" hidden="false" customHeight="false" outlineLevel="0" collapsed="false">
      <c r="C581" s="17"/>
      <c r="D581" s="17"/>
      <c r="E581" s="17"/>
      <c r="F581" s="17"/>
    </row>
    <row r="582" customFormat="false" ht="12.75" hidden="false" customHeight="false" outlineLevel="0" collapsed="false">
      <c r="C582" s="17"/>
      <c r="D582" s="17"/>
      <c r="E582" s="17"/>
      <c r="F582" s="17"/>
    </row>
    <row r="583" customFormat="false" ht="12.75" hidden="false" customHeight="false" outlineLevel="0" collapsed="false">
      <c r="C583" s="17"/>
      <c r="D583" s="17"/>
      <c r="E583" s="17"/>
      <c r="F583" s="17"/>
    </row>
    <row r="584" customFormat="false" ht="12.75" hidden="false" customHeight="false" outlineLevel="0" collapsed="false">
      <c r="C584" s="17"/>
      <c r="D584" s="17"/>
      <c r="E584" s="17"/>
      <c r="F584" s="17"/>
    </row>
    <row r="585" customFormat="false" ht="12.75" hidden="false" customHeight="false" outlineLevel="0" collapsed="false">
      <c r="C585" s="17"/>
      <c r="D585" s="17"/>
      <c r="E585" s="17"/>
      <c r="F585" s="17"/>
    </row>
    <row r="586" customFormat="false" ht="12.75" hidden="false" customHeight="false" outlineLevel="0" collapsed="false">
      <c r="C586" s="17"/>
      <c r="D586" s="17"/>
      <c r="E586" s="17"/>
      <c r="F586" s="17"/>
    </row>
    <row r="587" customFormat="false" ht="12.75" hidden="false" customHeight="false" outlineLevel="0" collapsed="false">
      <c r="C587" s="17"/>
      <c r="D587" s="17"/>
      <c r="E587" s="17"/>
      <c r="F587" s="17"/>
    </row>
    <row r="588" customFormat="false" ht="12.75" hidden="false" customHeight="false" outlineLevel="0" collapsed="false">
      <c r="C588" s="17"/>
      <c r="D588" s="17"/>
      <c r="E588" s="17"/>
      <c r="F588" s="17"/>
    </row>
    <row r="589" customFormat="false" ht="12.75" hidden="false" customHeight="false" outlineLevel="0" collapsed="false">
      <c r="C589" s="17"/>
      <c r="D589" s="17"/>
      <c r="E589" s="17"/>
      <c r="F589" s="17"/>
    </row>
    <row r="590" customFormat="false" ht="12.75" hidden="false" customHeight="false" outlineLevel="0" collapsed="false">
      <c r="C590" s="17"/>
      <c r="D590" s="17"/>
      <c r="E590" s="17"/>
      <c r="F590" s="17"/>
    </row>
    <row r="591" customFormat="false" ht="12.75" hidden="false" customHeight="false" outlineLevel="0" collapsed="false">
      <c r="C591" s="17"/>
      <c r="D591" s="17"/>
      <c r="E591" s="17"/>
      <c r="F591" s="17"/>
    </row>
    <row r="592" customFormat="false" ht="12.75" hidden="false" customHeight="false" outlineLevel="0" collapsed="false">
      <c r="C592" s="17"/>
      <c r="D592" s="17"/>
      <c r="E592" s="17"/>
      <c r="F592" s="17"/>
    </row>
    <row r="593" customFormat="false" ht="12.75" hidden="false" customHeight="false" outlineLevel="0" collapsed="false">
      <c r="C593" s="17"/>
      <c r="D593" s="17"/>
      <c r="E593" s="17"/>
      <c r="F593" s="17"/>
    </row>
    <row r="594" customFormat="false" ht="12.75" hidden="false" customHeight="false" outlineLevel="0" collapsed="false">
      <c r="C594" s="17"/>
      <c r="D594" s="17"/>
      <c r="E594" s="17"/>
      <c r="F594" s="17"/>
    </row>
    <row r="595" customFormat="false" ht="12.75" hidden="false" customHeight="false" outlineLevel="0" collapsed="false">
      <c r="C595" s="17"/>
      <c r="D595" s="17"/>
      <c r="E595" s="17"/>
      <c r="F595" s="17"/>
    </row>
    <row r="596" customFormat="false" ht="12.75" hidden="false" customHeight="false" outlineLevel="0" collapsed="false">
      <c r="C596" s="17"/>
      <c r="D596" s="17"/>
      <c r="E596" s="17"/>
      <c r="F596" s="17"/>
    </row>
    <row r="597" customFormat="false" ht="12.75" hidden="false" customHeight="false" outlineLevel="0" collapsed="false">
      <c r="C597" s="17"/>
      <c r="D597" s="17"/>
      <c r="E597" s="17"/>
      <c r="F597" s="17"/>
    </row>
    <row r="598" customFormat="false" ht="12.75" hidden="false" customHeight="false" outlineLevel="0" collapsed="false">
      <c r="C598" s="17"/>
      <c r="D598" s="17"/>
      <c r="E598" s="17"/>
      <c r="F598" s="17"/>
    </row>
    <row r="599" customFormat="false" ht="12.75" hidden="false" customHeight="false" outlineLevel="0" collapsed="false">
      <c r="C599" s="17"/>
      <c r="D599" s="17"/>
      <c r="E599" s="17"/>
      <c r="F599" s="17"/>
    </row>
    <row r="600" customFormat="false" ht="12.75" hidden="false" customHeight="false" outlineLevel="0" collapsed="false">
      <c r="C600" s="17"/>
      <c r="D600" s="17"/>
      <c r="E600" s="17"/>
      <c r="F600" s="17"/>
    </row>
    <row r="601" customFormat="false" ht="12.75" hidden="false" customHeight="false" outlineLevel="0" collapsed="false">
      <c r="C601" s="17"/>
      <c r="D601" s="17"/>
      <c r="E601" s="17"/>
      <c r="F601" s="17"/>
    </row>
    <row r="602" customFormat="false" ht="12.75" hidden="false" customHeight="false" outlineLevel="0" collapsed="false">
      <c r="C602" s="17"/>
      <c r="D602" s="17"/>
      <c r="E602" s="17"/>
      <c r="F602" s="17"/>
    </row>
    <row r="603" customFormat="false" ht="12.75" hidden="false" customHeight="false" outlineLevel="0" collapsed="false">
      <c r="C603" s="17"/>
      <c r="D603" s="17"/>
      <c r="E603" s="17"/>
      <c r="F603" s="17"/>
    </row>
    <row r="604" customFormat="false" ht="12.75" hidden="false" customHeight="false" outlineLevel="0" collapsed="false">
      <c r="C604" s="17"/>
      <c r="D604" s="17"/>
      <c r="E604" s="17"/>
      <c r="F604" s="17"/>
    </row>
    <row r="605" customFormat="false" ht="12.75" hidden="false" customHeight="false" outlineLevel="0" collapsed="false">
      <c r="C605" s="17"/>
      <c r="D605" s="17"/>
      <c r="E605" s="17"/>
      <c r="F605" s="17"/>
    </row>
    <row r="606" customFormat="false" ht="12.75" hidden="false" customHeight="false" outlineLevel="0" collapsed="false">
      <c r="C606" s="17"/>
      <c r="D606" s="17"/>
      <c r="E606" s="17"/>
      <c r="F606" s="17"/>
    </row>
    <row r="607" customFormat="false" ht="12.75" hidden="false" customHeight="false" outlineLevel="0" collapsed="false">
      <c r="C607" s="17"/>
      <c r="D607" s="17"/>
      <c r="E607" s="17"/>
      <c r="F607" s="17"/>
    </row>
    <row r="608" customFormat="false" ht="12.75" hidden="false" customHeight="false" outlineLevel="0" collapsed="false">
      <c r="C608" s="17"/>
      <c r="D608" s="17"/>
      <c r="E608" s="17"/>
      <c r="F608" s="17"/>
    </row>
    <row r="609" customFormat="false" ht="12.75" hidden="false" customHeight="false" outlineLevel="0" collapsed="false">
      <c r="C609" s="17"/>
      <c r="D609" s="17"/>
      <c r="E609" s="17"/>
      <c r="F609" s="17"/>
    </row>
    <row r="610" customFormat="false" ht="12.75" hidden="false" customHeight="false" outlineLevel="0" collapsed="false">
      <c r="C610" s="17"/>
      <c r="D610" s="17"/>
      <c r="E610" s="17"/>
      <c r="F610" s="17"/>
    </row>
    <row r="611" customFormat="false" ht="12.75" hidden="false" customHeight="false" outlineLevel="0" collapsed="false">
      <c r="C611" s="17"/>
      <c r="D611" s="17"/>
      <c r="E611" s="17"/>
      <c r="F611" s="17"/>
    </row>
    <row r="612" customFormat="false" ht="12.75" hidden="false" customHeight="false" outlineLevel="0" collapsed="false">
      <c r="C612" s="17"/>
      <c r="D612" s="17"/>
      <c r="E612" s="17"/>
      <c r="F612" s="17"/>
    </row>
    <row r="613" customFormat="false" ht="12.75" hidden="false" customHeight="false" outlineLevel="0" collapsed="false">
      <c r="C613" s="17"/>
      <c r="D613" s="17"/>
      <c r="E613" s="17"/>
      <c r="F613" s="17"/>
    </row>
    <row r="614" customFormat="false" ht="12.75" hidden="false" customHeight="false" outlineLevel="0" collapsed="false">
      <c r="C614" s="17"/>
      <c r="D614" s="17"/>
      <c r="E614" s="17"/>
      <c r="F614" s="17"/>
    </row>
    <row r="615" customFormat="false" ht="12.75" hidden="false" customHeight="false" outlineLevel="0" collapsed="false">
      <c r="C615" s="17"/>
      <c r="D615" s="17"/>
      <c r="E615" s="17"/>
      <c r="F615" s="17"/>
    </row>
    <row r="616" customFormat="false" ht="12.75" hidden="false" customHeight="false" outlineLevel="0" collapsed="false">
      <c r="C616" s="17"/>
      <c r="D616" s="17"/>
      <c r="E616" s="17"/>
      <c r="F616" s="17"/>
    </row>
    <row r="617" customFormat="false" ht="12.75" hidden="false" customHeight="false" outlineLevel="0" collapsed="false">
      <c r="C617" s="17"/>
      <c r="D617" s="17"/>
      <c r="E617" s="17"/>
      <c r="F617" s="17"/>
    </row>
    <row r="618" customFormat="false" ht="12.75" hidden="false" customHeight="false" outlineLevel="0" collapsed="false">
      <c r="C618" s="17"/>
      <c r="D618" s="17"/>
      <c r="E618" s="17"/>
      <c r="F618" s="17"/>
    </row>
    <row r="619" customFormat="false" ht="12.75" hidden="false" customHeight="false" outlineLevel="0" collapsed="false">
      <c r="C619" s="17"/>
      <c r="D619" s="17"/>
      <c r="E619" s="17"/>
      <c r="F619" s="17"/>
    </row>
    <row r="620" customFormat="false" ht="12.75" hidden="false" customHeight="false" outlineLevel="0" collapsed="false">
      <c r="C620" s="17"/>
      <c r="D620" s="17"/>
      <c r="E620" s="17"/>
      <c r="F620" s="17"/>
    </row>
    <row r="621" customFormat="false" ht="12.75" hidden="false" customHeight="false" outlineLevel="0" collapsed="false">
      <c r="C621" s="17"/>
      <c r="D621" s="17"/>
      <c r="E621" s="17"/>
      <c r="F621" s="17"/>
    </row>
    <row r="622" customFormat="false" ht="12.75" hidden="false" customHeight="false" outlineLevel="0" collapsed="false">
      <c r="C622" s="17"/>
      <c r="D622" s="17"/>
      <c r="E622" s="17"/>
      <c r="F622" s="17"/>
    </row>
    <row r="623" customFormat="false" ht="12.75" hidden="false" customHeight="false" outlineLevel="0" collapsed="false">
      <c r="C623" s="17"/>
      <c r="D623" s="17"/>
      <c r="E623" s="17"/>
      <c r="F623" s="17"/>
    </row>
    <row r="624" customFormat="false" ht="12.75" hidden="false" customHeight="false" outlineLevel="0" collapsed="false">
      <c r="C624" s="17"/>
      <c r="D624" s="17"/>
      <c r="E624" s="17"/>
      <c r="F624" s="17"/>
    </row>
    <row r="625" customFormat="false" ht="12.75" hidden="false" customHeight="false" outlineLevel="0" collapsed="false">
      <c r="C625" s="17"/>
      <c r="D625" s="17"/>
      <c r="E625" s="17"/>
      <c r="F625" s="17"/>
    </row>
    <row r="626" customFormat="false" ht="12.75" hidden="false" customHeight="false" outlineLevel="0" collapsed="false">
      <c r="C626" s="17"/>
      <c r="D626" s="17"/>
      <c r="E626" s="17"/>
      <c r="F626" s="17"/>
    </row>
    <row r="627" customFormat="false" ht="12.75" hidden="false" customHeight="false" outlineLevel="0" collapsed="false">
      <c r="C627" s="17"/>
      <c r="D627" s="17"/>
      <c r="E627" s="17"/>
      <c r="F627" s="17"/>
    </row>
    <row r="628" customFormat="false" ht="12.75" hidden="false" customHeight="false" outlineLevel="0" collapsed="false">
      <c r="C628" s="17"/>
      <c r="D628" s="17"/>
      <c r="E628" s="17"/>
      <c r="F628" s="17"/>
    </row>
    <row r="629" customFormat="false" ht="12.75" hidden="false" customHeight="false" outlineLevel="0" collapsed="false">
      <c r="C629" s="17"/>
      <c r="D629" s="17"/>
      <c r="E629" s="17"/>
      <c r="F629" s="17"/>
    </row>
    <row r="630" customFormat="false" ht="12.75" hidden="false" customHeight="false" outlineLevel="0" collapsed="false">
      <c r="C630" s="17"/>
      <c r="D630" s="17"/>
      <c r="E630" s="17"/>
      <c r="F630" s="17"/>
    </row>
    <row r="631" customFormat="false" ht="12.75" hidden="false" customHeight="false" outlineLevel="0" collapsed="false">
      <c r="C631" s="17"/>
      <c r="D631" s="17"/>
      <c r="E631" s="17"/>
      <c r="F631" s="17"/>
    </row>
    <row r="632" customFormat="false" ht="12.75" hidden="false" customHeight="false" outlineLevel="0" collapsed="false">
      <c r="C632" s="17"/>
      <c r="D632" s="17"/>
      <c r="E632" s="17"/>
      <c r="F632" s="17"/>
    </row>
    <row r="633" customFormat="false" ht="12.75" hidden="false" customHeight="false" outlineLevel="0" collapsed="false">
      <c r="C633" s="17"/>
      <c r="D633" s="17"/>
      <c r="E633" s="17"/>
      <c r="F633" s="17"/>
    </row>
    <row r="634" customFormat="false" ht="12.75" hidden="false" customHeight="false" outlineLevel="0" collapsed="false">
      <c r="C634" s="17"/>
      <c r="D634" s="17"/>
      <c r="E634" s="17"/>
      <c r="F634" s="17"/>
    </row>
    <row r="635" customFormat="false" ht="12.75" hidden="false" customHeight="false" outlineLevel="0" collapsed="false">
      <c r="C635" s="17"/>
      <c r="D635" s="17"/>
      <c r="E635" s="17"/>
      <c r="F635" s="17"/>
    </row>
    <row r="636" customFormat="false" ht="12.75" hidden="false" customHeight="false" outlineLevel="0" collapsed="false">
      <c r="C636" s="17"/>
      <c r="D636" s="17"/>
      <c r="E636" s="17"/>
      <c r="F636" s="17"/>
    </row>
    <row r="637" customFormat="false" ht="12.75" hidden="false" customHeight="false" outlineLevel="0" collapsed="false">
      <c r="C637" s="17"/>
      <c r="D637" s="17"/>
      <c r="E637" s="17"/>
      <c r="F637" s="17"/>
    </row>
    <row r="638" customFormat="false" ht="12.75" hidden="false" customHeight="false" outlineLevel="0" collapsed="false">
      <c r="C638" s="17"/>
      <c r="D638" s="17"/>
      <c r="E638" s="17"/>
      <c r="F638" s="17"/>
    </row>
    <row r="639" customFormat="false" ht="12.75" hidden="false" customHeight="false" outlineLevel="0" collapsed="false">
      <c r="C639" s="17"/>
      <c r="D639" s="17"/>
      <c r="E639" s="17"/>
      <c r="F639" s="17"/>
    </row>
    <row r="640" customFormat="false" ht="12.75" hidden="false" customHeight="false" outlineLevel="0" collapsed="false">
      <c r="C640" s="17"/>
      <c r="D640" s="17"/>
      <c r="E640" s="17"/>
      <c r="F640" s="17"/>
    </row>
    <row r="641" customFormat="false" ht="12.75" hidden="false" customHeight="false" outlineLevel="0" collapsed="false">
      <c r="C641" s="17"/>
      <c r="D641" s="17"/>
      <c r="E641" s="17"/>
      <c r="F641" s="17"/>
    </row>
    <row r="642" customFormat="false" ht="12.75" hidden="false" customHeight="false" outlineLevel="0" collapsed="false">
      <c r="C642" s="17"/>
      <c r="D642" s="17"/>
      <c r="E642" s="17"/>
      <c r="F642" s="17"/>
    </row>
    <row r="643" customFormat="false" ht="12.75" hidden="false" customHeight="false" outlineLevel="0" collapsed="false">
      <c r="C643" s="17"/>
      <c r="D643" s="17"/>
      <c r="E643" s="17"/>
      <c r="F643" s="17"/>
    </row>
    <row r="644" customFormat="false" ht="12.75" hidden="false" customHeight="false" outlineLevel="0" collapsed="false">
      <c r="C644" s="17"/>
      <c r="D644" s="17"/>
      <c r="E644" s="17"/>
      <c r="F644" s="17"/>
    </row>
    <row r="645" customFormat="false" ht="12.75" hidden="false" customHeight="false" outlineLevel="0" collapsed="false">
      <c r="C645" s="17"/>
      <c r="D645" s="17"/>
      <c r="E645" s="17"/>
      <c r="F645" s="17"/>
    </row>
    <row r="646" customFormat="false" ht="12.75" hidden="false" customHeight="false" outlineLevel="0" collapsed="false">
      <c r="C646" s="17"/>
      <c r="D646" s="17"/>
      <c r="E646" s="17"/>
      <c r="F646" s="17"/>
    </row>
    <row r="647" customFormat="false" ht="12.75" hidden="false" customHeight="false" outlineLevel="0" collapsed="false">
      <c r="C647" s="17"/>
      <c r="D647" s="17"/>
      <c r="E647" s="17"/>
      <c r="F647" s="17"/>
    </row>
    <row r="648" customFormat="false" ht="12.75" hidden="false" customHeight="false" outlineLevel="0" collapsed="false">
      <c r="C648" s="17"/>
      <c r="D648" s="17"/>
      <c r="E648" s="17"/>
      <c r="F648" s="17"/>
    </row>
    <row r="649" customFormat="false" ht="12.75" hidden="false" customHeight="false" outlineLevel="0" collapsed="false">
      <c r="C649" s="17"/>
      <c r="D649" s="17"/>
      <c r="E649" s="17"/>
      <c r="F649" s="17"/>
    </row>
    <row r="650" customFormat="false" ht="12.75" hidden="false" customHeight="false" outlineLevel="0" collapsed="false">
      <c r="C650" s="17"/>
      <c r="D650" s="17"/>
      <c r="E650" s="17"/>
      <c r="F650" s="17"/>
    </row>
    <row r="651" customFormat="false" ht="12.75" hidden="false" customHeight="false" outlineLevel="0" collapsed="false">
      <c r="C651" s="17"/>
      <c r="D651" s="17"/>
      <c r="E651" s="17"/>
      <c r="F651" s="17"/>
    </row>
    <row r="652" customFormat="false" ht="12.75" hidden="false" customHeight="false" outlineLevel="0" collapsed="false">
      <c r="C652" s="17"/>
      <c r="D652" s="17"/>
      <c r="E652" s="17"/>
      <c r="F652" s="17"/>
    </row>
    <row r="653" customFormat="false" ht="12.75" hidden="false" customHeight="false" outlineLevel="0" collapsed="false">
      <c r="C653" s="17"/>
      <c r="D653" s="17"/>
      <c r="E653" s="17"/>
      <c r="F653" s="17"/>
    </row>
    <row r="654" customFormat="false" ht="12.75" hidden="false" customHeight="false" outlineLevel="0" collapsed="false">
      <c r="C654" s="17"/>
      <c r="D654" s="17"/>
      <c r="E654" s="17"/>
      <c r="F654" s="17"/>
    </row>
    <row r="655" customFormat="false" ht="12.75" hidden="false" customHeight="false" outlineLevel="0" collapsed="false">
      <c r="C655" s="17"/>
      <c r="D655" s="17"/>
      <c r="E655" s="17"/>
      <c r="F655" s="17"/>
    </row>
    <row r="656" customFormat="false" ht="12.75" hidden="false" customHeight="false" outlineLevel="0" collapsed="false">
      <c r="C656" s="17"/>
      <c r="D656" s="17"/>
      <c r="E656" s="17"/>
      <c r="F656" s="17"/>
    </row>
    <row r="657" customFormat="false" ht="12.75" hidden="false" customHeight="false" outlineLevel="0" collapsed="false">
      <c r="C657" s="17"/>
      <c r="D657" s="17"/>
      <c r="E657" s="17"/>
      <c r="F657" s="17"/>
    </row>
    <row r="658" customFormat="false" ht="12.75" hidden="false" customHeight="false" outlineLevel="0" collapsed="false">
      <c r="C658" s="17"/>
      <c r="D658" s="17"/>
      <c r="E658" s="17"/>
      <c r="F658" s="17"/>
    </row>
    <row r="659" customFormat="false" ht="12.75" hidden="false" customHeight="false" outlineLevel="0" collapsed="false">
      <c r="C659" s="17"/>
      <c r="D659" s="17"/>
      <c r="E659" s="17"/>
      <c r="F659" s="17"/>
    </row>
    <row r="660" customFormat="false" ht="12.75" hidden="false" customHeight="false" outlineLevel="0" collapsed="false">
      <c r="C660" s="17"/>
      <c r="D660" s="17"/>
      <c r="E660" s="17"/>
      <c r="F660" s="17"/>
    </row>
    <row r="661" customFormat="false" ht="12.75" hidden="false" customHeight="false" outlineLevel="0" collapsed="false">
      <c r="C661" s="17"/>
      <c r="D661" s="17"/>
      <c r="E661" s="17"/>
      <c r="F661" s="17"/>
    </row>
    <row r="662" customFormat="false" ht="12.75" hidden="false" customHeight="false" outlineLevel="0" collapsed="false">
      <c r="C662" s="17"/>
      <c r="D662" s="17"/>
      <c r="E662" s="17"/>
      <c r="F662" s="17"/>
    </row>
    <row r="663" customFormat="false" ht="12.75" hidden="false" customHeight="false" outlineLevel="0" collapsed="false">
      <c r="C663" s="17"/>
      <c r="D663" s="17"/>
      <c r="E663" s="17"/>
      <c r="F663" s="17"/>
    </row>
    <row r="664" customFormat="false" ht="12.75" hidden="false" customHeight="false" outlineLevel="0" collapsed="false">
      <c r="C664" s="17"/>
      <c r="D664" s="17"/>
      <c r="E664" s="17"/>
      <c r="F664" s="17"/>
    </row>
    <row r="665" customFormat="false" ht="12.75" hidden="false" customHeight="false" outlineLevel="0" collapsed="false">
      <c r="C665" s="17"/>
      <c r="D665" s="17"/>
      <c r="E665" s="17"/>
      <c r="F665" s="17"/>
    </row>
    <row r="666" customFormat="false" ht="12.75" hidden="false" customHeight="false" outlineLevel="0" collapsed="false">
      <c r="C666" s="17"/>
      <c r="D666" s="17"/>
      <c r="E666" s="17"/>
      <c r="F666" s="17"/>
    </row>
    <row r="667" customFormat="false" ht="12.75" hidden="false" customHeight="false" outlineLevel="0" collapsed="false">
      <c r="C667" s="17"/>
      <c r="D667" s="17"/>
      <c r="E667" s="17"/>
      <c r="F667" s="17"/>
    </row>
    <row r="668" customFormat="false" ht="12.75" hidden="false" customHeight="false" outlineLevel="0" collapsed="false">
      <c r="C668" s="17"/>
      <c r="D668" s="17"/>
      <c r="E668" s="17"/>
      <c r="F668" s="17"/>
    </row>
    <row r="669" customFormat="false" ht="12.75" hidden="false" customHeight="false" outlineLevel="0" collapsed="false">
      <c r="C669" s="17"/>
      <c r="D669" s="17"/>
      <c r="E669" s="17"/>
      <c r="F669" s="17"/>
    </row>
    <row r="670" customFormat="false" ht="12.75" hidden="false" customHeight="false" outlineLevel="0" collapsed="false">
      <c r="C670" s="17"/>
      <c r="D670" s="17"/>
      <c r="E670" s="17"/>
      <c r="F670" s="17"/>
    </row>
    <row r="671" customFormat="false" ht="12.75" hidden="false" customHeight="false" outlineLevel="0" collapsed="false">
      <c r="C671" s="17"/>
      <c r="D671" s="17"/>
      <c r="E671" s="17"/>
      <c r="F671" s="17"/>
    </row>
    <row r="672" customFormat="false" ht="12.75" hidden="false" customHeight="false" outlineLevel="0" collapsed="false">
      <c r="C672" s="17"/>
      <c r="D672" s="17"/>
      <c r="E672" s="17"/>
      <c r="F672" s="17"/>
    </row>
    <row r="673" customFormat="false" ht="12.75" hidden="false" customHeight="false" outlineLevel="0" collapsed="false">
      <c r="C673" s="17"/>
      <c r="D673" s="17"/>
      <c r="E673" s="17"/>
      <c r="F673" s="17"/>
    </row>
    <row r="674" customFormat="false" ht="12.75" hidden="false" customHeight="false" outlineLevel="0" collapsed="false">
      <c r="C674" s="17"/>
      <c r="D674" s="17"/>
      <c r="E674" s="17"/>
      <c r="F674" s="17"/>
    </row>
    <row r="675" customFormat="false" ht="12.75" hidden="false" customHeight="false" outlineLevel="0" collapsed="false">
      <c r="C675" s="17"/>
      <c r="D675" s="17"/>
      <c r="E675" s="17"/>
      <c r="F675" s="17"/>
    </row>
    <row r="676" customFormat="false" ht="12.75" hidden="false" customHeight="false" outlineLevel="0" collapsed="false">
      <c r="C676" s="17"/>
      <c r="D676" s="17"/>
      <c r="E676" s="17"/>
      <c r="F676" s="17"/>
    </row>
    <row r="677" customFormat="false" ht="12.75" hidden="false" customHeight="false" outlineLevel="0" collapsed="false">
      <c r="C677" s="17"/>
      <c r="D677" s="17"/>
      <c r="E677" s="17"/>
      <c r="F677" s="17"/>
    </row>
    <row r="678" customFormat="false" ht="12.75" hidden="false" customHeight="false" outlineLevel="0" collapsed="false">
      <c r="C678" s="17"/>
      <c r="D678" s="17"/>
      <c r="E678" s="17"/>
      <c r="F678" s="17"/>
    </row>
    <row r="679" customFormat="false" ht="12.75" hidden="false" customHeight="false" outlineLevel="0" collapsed="false">
      <c r="C679" s="17"/>
      <c r="D679" s="17"/>
      <c r="E679" s="17"/>
      <c r="F679" s="17"/>
    </row>
    <row r="680" customFormat="false" ht="12.75" hidden="false" customHeight="false" outlineLevel="0" collapsed="false">
      <c r="C680" s="17"/>
      <c r="D680" s="17"/>
      <c r="E680" s="17"/>
      <c r="F680" s="17"/>
    </row>
    <row r="681" customFormat="false" ht="12.75" hidden="false" customHeight="false" outlineLevel="0" collapsed="false">
      <c r="C681" s="17"/>
      <c r="D681" s="17"/>
      <c r="E681" s="17"/>
      <c r="F681" s="17"/>
    </row>
    <row r="682" customFormat="false" ht="12.75" hidden="false" customHeight="false" outlineLevel="0" collapsed="false">
      <c r="C682" s="17"/>
      <c r="D682" s="17"/>
      <c r="E682" s="17"/>
      <c r="F682" s="17"/>
    </row>
    <row r="683" customFormat="false" ht="12.75" hidden="false" customHeight="false" outlineLevel="0" collapsed="false">
      <c r="C683" s="17"/>
      <c r="D683" s="17"/>
      <c r="E683" s="17"/>
      <c r="F683" s="17"/>
    </row>
    <row r="684" customFormat="false" ht="12.75" hidden="false" customHeight="false" outlineLevel="0" collapsed="false">
      <c r="C684" s="17"/>
      <c r="D684" s="17"/>
      <c r="E684" s="17"/>
      <c r="F684" s="17"/>
    </row>
    <row r="685" customFormat="false" ht="12.75" hidden="false" customHeight="false" outlineLevel="0" collapsed="false">
      <c r="C685" s="17"/>
      <c r="D685" s="17"/>
      <c r="E685" s="17"/>
      <c r="F685" s="17"/>
    </row>
    <row r="686" customFormat="false" ht="12.75" hidden="false" customHeight="false" outlineLevel="0" collapsed="false">
      <c r="C686" s="17"/>
      <c r="D686" s="17"/>
      <c r="E686" s="17"/>
      <c r="F686" s="17"/>
    </row>
    <row r="687" customFormat="false" ht="12.75" hidden="false" customHeight="false" outlineLevel="0" collapsed="false">
      <c r="C687" s="17"/>
      <c r="D687" s="17"/>
      <c r="E687" s="17"/>
      <c r="F687" s="17"/>
    </row>
    <row r="688" customFormat="false" ht="12.75" hidden="false" customHeight="false" outlineLevel="0" collapsed="false">
      <c r="C688" s="17"/>
      <c r="D688" s="17"/>
      <c r="E688" s="17"/>
      <c r="F688" s="17"/>
    </row>
    <row r="689" customFormat="false" ht="12.75" hidden="false" customHeight="false" outlineLevel="0" collapsed="false">
      <c r="C689" s="17"/>
      <c r="D689" s="17"/>
      <c r="E689" s="17"/>
      <c r="F689" s="17"/>
    </row>
    <row r="690" customFormat="false" ht="12.75" hidden="false" customHeight="false" outlineLevel="0" collapsed="false">
      <c r="C690" s="17"/>
      <c r="D690" s="17"/>
      <c r="E690" s="17"/>
      <c r="F690" s="17"/>
    </row>
    <row r="691" customFormat="false" ht="12.75" hidden="false" customHeight="false" outlineLevel="0" collapsed="false">
      <c r="C691" s="17"/>
      <c r="D691" s="17"/>
      <c r="E691" s="17"/>
      <c r="F691" s="17"/>
    </row>
    <row r="692" customFormat="false" ht="12.75" hidden="false" customHeight="false" outlineLevel="0" collapsed="false">
      <c r="C692" s="17"/>
      <c r="D692" s="17"/>
      <c r="E692" s="17"/>
      <c r="F692" s="17"/>
    </row>
    <row r="693" customFormat="false" ht="12.75" hidden="false" customHeight="false" outlineLevel="0" collapsed="false">
      <c r="C693" s="17"/>
      <c r="D693" s="17"/>
      <c r="E693" s="17"/>
      <c r="F693" s="17"/>
    </row>
    <row r="694" customFormat="false" ht="12.75" hidden="false" customHeight="false" outlineLevel="0" collapsed="false">
      <c r="C694" s="17"/>
      <c r="D694" s="17"/>
      <c r="E694" s="17"/>
      <c r="F694" s="17"/>
    </row>
    <row r="695" customFormat="false" ht="12.75" hidden="false" customHeight="false" outlineLevel="0" collapsed="false">
      <c r="C695" s="17"/>
      <c r="D695" s="17"/>
      <c r="E695" s="17"/>
      <c r="F695" s="17"/>
    </row>
    <row r="696" customFormat="false" ht="12.75" hidden="false" customHeight="false" outlineLevel="0" collapsed="false">
      <c r="C696" s="17"/>
      <c r="D696" s="17"/>
      <c r="E696" s="17"/>
      <c r="F696" s="17"/>
    </row>
    <row r="697" customFormat="false" ht="12.75" hidden="false" customHeight="false" outlineLevel="0" collapsed="false">
      <c r="C697" s="17"/>
      <c r="D697" s="17"/>
      <c r="E697" s="17"/>
      <c r="F697" s="17"/>
    </row>
    <row r="698" customFormat="false" ht="12.75" hidden="false" customHeight="false" outlineLevel="0" collapsed="false">
      <c r="C698" s="17"/>
      <c r="D698" s="17"/>
      <c r="E698" s="17"/>
      <c r="F698" s="17"/>
    </row>
    <row r="699" customFormat="false" ht="12.75" hidden="false" customHeight="false" outlineLevel="0" collapsed="false">
      <c r="C699" s="17"/>
      <c r="D699" s="17"/>
      <c r="E699" s="17"/>
      <c r="F699" s="17"/>
    </row>
    <row r="700" customFormat="false" ht="12.75" hidden="false" customHeight="false" outlineLevel="0" collapsed="false">
      <c r="C700" s="17"/>
      <c r="D700" s="17"/>
      <c r="E700" s="17"/>
      <c r="F700" s="17"/>
    </row>
    <row r="701" customFormat="false" ht="12.75" hidden="false" customHeight="false" outlineLevel="0" collapsed="false">
      <c r="C701" s="17"/>
      <c r="D701" s="17"/>
      <c r="E701" s="17"/>
      <c r="F701" s="17"/>
    </row>
    <row r="702" customFormat="false" ht="12.75" hidden="false" customHeight="false" outlineLevel="0" collapsed="false">
      <c r="C702" s="17"/>
      <c r="D702" s="17"/>
      <c r="E702" s="17"/>
      <c r="F702" s="17"/>
    </row>
    <row r="703" customFormat="false" ht="12.75" hidden="false" customHeight="false" outlineLevel="0" collapsed="false">
      <c r="C703" s="17"/>
      <c r="D703" s="17"/>
      <c r="E703" s="17"/>
      <c r="F703" s="17"/>
    </row>
    <row r="704" customFormat="false" ht="12.75" hidden="false" customHeight="false" outlineLevel="0" collapsed="false">
      <c r="C704" s="17"/>
      <c r="D704" s="17"/>
      <c r="E704" s="17"/>
      <c r="F704" s="17"/>
    </row>
    <row r="705" customFormat="false" ht="12.75" hidden="false" customHeight="false" outlineLevel="0" collapsed="false">
      <c r="C705" s="17"/>
      <c r="D705" s="17"/>
      <c r="E705" s="17"/>
      <c r="F705" s="17"/>
    </row>
    <row r="706" customFormat="false" ht="12.75" hidden="false" customHeight="false" outlineLevel="0" collapsed="false">
      <c r="C706" s="17"/>
      <c r="D706" s="17"/>
      <c r="E706" s="17"/>
      <c r="F706" s="17"/>
    </row>
    <row r="707" customFormat="false" ht="12.75" hidden="false" customHeight="false" outlineLevel="0" collapsed="false">
      <c r="C707" s="17"/>
      <c r="D707" s="17"/>
      <c r="E707" s="17"/>
      <c r="F707" s="17"/>
    </row>
    <row r="708" customFormat="false" ht="12.75" hidden="false" customHeight="false" outlineLevel="0" collapsed="false">
      <c r="C708" s="17"/>
      <c r="D708" s="17"/>
      <c r="E708" s="17"/>
      <c r="F708" s="17"/>
    </row>
    <row r="709" customFormat="false" ht="12.75" hidden="false" customHeight="false" outlineLevel="0" collapsed="false">
      <c r="C709" s="17"/>
      <c r="D709" s="17"/>
      <c r="E709" s="17"/>
      <c r="F709" s="17"/>
    </row>
    <row r="710" customFormat="false" ht="12.75" hidden="false" customHeight="false" outlineLevel="0" collapsed="false">
      <c r="C710" s="17"/>
      <c r="D710" s="17"/>
      <c r="E710" s="17"/>
      <c r="F710" s="17"/>
    </row>
    <row r="711" customFormat="false" ht="12.75" hidden="false" customHeight="false" outlineLevel="0" collapsed="false">
      <c r="C711" s="17"/>
      <c r="D711" s="17"/>
      <c r="E711" s="17"/>
      <c r="F711" s="17"/>
    </row>
    <row r="712" customFormat="false" ht="12.75" hidden="false" customHeight="false" outlineLevel="0" collapsed="false">
      <c r="C712" s="17"/>
      <c r="D712" s="17"/>
      <c r="E712" s="17"/>
      <c r="F712" s="17"/>
    </row>
    <row r="713" customFormat="false" ht="12.75" hidden="false" customHeight="false" outlineLevel="0" collapsed="false">
      <c r="C713" s="17"/>
      <c r="D713" s="17"/>
      <c r="E713" s="17"/>
      <c r="F713" s="17"/>
    </row>
    <row r="714" customFormat="false" ht="12.75" hidden="false" customHeight="false" outlineLevel="0" collapsed="false">
      <c r="C714" s="17"/>
      <c r="D714" s="17"/>
      <c r="E714" s="17"/>
      <c r="F714" s="17"/>
    </row>
    <row r="715" customFormat="false" ht="12.75" hidden="false" customHeight="false" outlineLevel="0" collapsed="false">
      <c r="C715" s="17"/>
      <c r="D715" s="17"/>
      <c r="E715" s="17"/>
      <c r="F715" s="17"/>
    </row>
    <row r="716" customFormat="false" ht="12.75" hidden="false" customHeight="false" outlineLevel="0" collapsed="false">
      <c r="C716" s="17"/>
      <c r="D716" s="17"/>
      <c r="E716" s="17"/>
      <c r="F716" s="17"/>
    </row>
    <row r="717" customFormat="false" ht="12.75" hidden="false" customHeight="false" outlineLevel="0" collapsed="false">
      <c r="C717" s="17"/>
      <c r="D717" s="17"/>
      <c r="E717" s="17"/>
      <c r="F717" s="17"/>
    </row>
    <row r="718" customFormat="false" ht="12.75" hidden="false" customHeight="false" outlineLevel="0" collapsed="false">
      <c r="C718" s="17"/>
      <c r="D718" s="17"/>
      <c r="E718" s="17"/>
      <c r="F718" s="17"/>
    </row>
    <row r="719" customFormat="false" ht="12.75" hidden="false" customHeight="false" outlineLevel="0" collapsed="false">
      <c r="C719" s="17"/>
      <c r="D719" s="17"/>
      <c r="E719" s="17"/>
      <c r="F719" s="17"/>
    </row>
    <row r="720" customFormat="false" ht="12.75" hidden="false" customHeight="false" outlineLevel="0" collapsed="false">
      <c r="C720" s="17"/>
      <c r="D720" s="17"/>
      <c r="E720" s="17"/>
      <c r="F720" s="17"/>
    </row>
    <row r="721" customFormat="false" ht="12.75" hidden="false" customHeight="false" outlineLevel="0" collapsed="false">
      <c r="C721" s="17"/>
      <c r="D721" s="17"/>
      <c r="E721" s="17"/>
      <c r="F721" s="17"/>
    </row>
    <row r="722" customFormat="false" ht="12.75" hidden="false" customHeight="false" outlineLevel="0" collapsed="false">
      <c r="C722" s="17"/>
      <c r="D722" s="17"/>
      <c r="E722" s="17"/>
      <c r="F722" s="17"/>
    </row>
    <row r="723" customFormat="false" ht="12.75" hidden="false" customHeight="false" outlineLevel="0" collapsed="false">
      <c r="C723" s="17"/>
      <c r="D723" s="17"/>
      <c r="E723" s="17"/>
      <c r="F723" s="17"/>
    </row>
    <row r="724" customFormat="false" ht="12.75" hidden="false" customHeight="false" outlineLevel="0" collapsed="false">
      <c r="C724" s="17"/>
      <c r="D724" s="17"/>
      <c r="E724" s="17"/>
      <c r="F724" s="17"/>
    </row>
    <row r="725" customFormat="false" ht="12.75" hidden="false" customHeight="false" outlineLevel="0" collapsed="false">
      <c r="C725" s="17"/>
      <c r="D725" s="17"/>
      <c r="E725" s="17"/>
      <c r="F725" s="17"/>
    </row>
    <row r="726" customFormat="false" ht="12.75" hidden="false" customHeight="false" outlineLevel="0" collapsed="false">
      <c r="C726" s="17"/>
      <c r="D726" s="17"/>
      <c r="E726" s="17"/>
      <c r="F726" s="17"/>
    </row>
    <row r="727" customFormat="false" ht="12.75" hidden="false" customHeight="false" outlineLevel="0" collapsed="false">
      <c r="C727" s="17"/>
      <c r="D727" s="17"/>
      <c r="E727" s="17"/>
      <c r="F727" s="17"/>
    </row>
    <row r="728" customFormat="false" ht="12.75" hidden="false" customHeight="false" outlineLevel="0" collapsed="false">
      <c r="C728" s="17"/>
      <c r="D728" s="17"/>
      <c r="E728" s="17"/>
      <c r="F728" s="17"/>
    </row>
    <row r="729" customFormat="false" ht="12.75" hidden="false" customHeight="false" outlineLevel="0" collapsed="false">
      <c r="C729" s="17"/>
      <c r="D729" s="17"/>
      <c r="E729" s="17"/>
      <c r="F729" s="17"/>
    </row>
    <row r="730" customFormat="false" ht="12.75" hidden="false" customHeight="false" outlineLevel="0" collapsed="false">
      <c r="C730" s="17"/>
      <c r="D730" s="17"/>
      <c r="E730" s="17"/>
      <c r="F730" s="17"/>
    </row>
    <row r="731" customFormat="false" ht="12.75" hidden="false" customHeight="false" outlineLevel="0" collapsed="false">
      <c r="C731" s="17"/>
      <c r="D731" s="17"/>
      <c r="E731" s="17"/>
      <c r="F731" s="17"/>
    </row>
    <row r="732" customFormat="false" ht="12.75" hidden="false" customHeight="false" outlineLevel="0" collapsed="false">
      <c r="C732" s="17"/>
      <c r="D732" s="17"/>
      <c r="E732" s="17"/>
      <c r="F732" s="17"/>
    </row>
    <row r="733" customFormat="false" ht="12.75" hidden="false" customHeight="false" outlineLevel="0" collapsed="false">
      <c r="C733" s="17"/>
      <c r="D733" s="17"/>
      <c r="E733" s="17"/>
      <c r="F733" s="17"/>
    </row>
    <row r="734" customFormat="false" ht="12.75" hidden="false" customHeight="false" outlineLevel="0" collapsed="false">
      <c r="C734" s="17"/>
      <c r="D734" s="17"/>
      <c r="E734" s="17"/>
      <c r="F734" s="17"/>
    </row>
    <row r="735" customFormat="false" ht="12.75" hidden="false" customHeight="false" outlineLevel="0" collapsed="false">
      <c r="C735" s="17"/>
      <c r="D735" s="17"/>
      <c r="E735" s="17"/>
      <c r="F735" s="17"/>
    </row>
    <row r="736" customFormat="false" ht="12.75" hidden="false" customHeight="false" outlineLevel="0" collapsed="false">
      <c r="C736" s="17"/>
      <c r="D736" s="17"/>
      <c r="E736" s="17"/>
      <c r="F736" s="17"/>
    </row>
    <row r="737" customFormat="false" ht="12.75" hidden="false" customHeight="false" outlineLevel="0" collapsed="false">
      <c r="C737" s="17"/>
      <c r="D737" s="17"/>
      <c r="E737" s="17"/>
      <c r="F737" s="17"/>
    </row>
    <row r="738" customFormat="false" ht="12.75" hidden="false" customHeight="false" outlineLevel="0" collapsed="false">
      <c r="C738" s="17"/>
      <c r="D738" s="17"/>
      <c r="E738" s="17"/>
      <c r="F738" s="17"/>
    </row>
    <row r="739" customFormat="false" ht="12.75" hidden="false" customHeight="false" outlineLevel="0" collapsed="false">
      <c r="C739" s="17"/>
      <c r="D739" s="17"/>
      <c r="E739" s="17"/>
      <c r="F739" s="17"/>
    </row>
    <row r="740" customFormat="false" ht="12.75" hidden="false" customHeight="false" outlineLevel="0" collapsed="false">
      <c r="C740" s="17"/>
      <c r="D740" s="17"/>
      <c r="E740" s="17"/>
      <c r="F740" s="17"/>
    </row>
    <row r="741" customFormat="false" ht="12.75" hidden="false" customHeight="false" outlineLevel="0" collapsed="false">
      <c r="C741" s="17"/>
      <c r="D741" s="17"/>
      <c r="E741" s="17"/>
      <c r="F741" s="17"/>
    </row>
    <row r="742" customFormat="false" ht="12.75" hidden="false" customHeight="false" outlineLevel="0" collapsed="false">
      <c r="C742" s="17"/>
      <c r="D742" s="17"/>
      <c r="E742" s="17"/>
      <c r="F742" s="17"/>
    </row>
    <row r="743" customFormat="false" ht="12.75" hidden="false" customHeight="false" outlineLevel="0" collapsed="false">
      <c r="C743" s="17"/>
      <c r="D743" s="17"/>
      <c r="E743" s="17"/>
      <c r="F743" s="17"/>
    </row>
    <row r="744" customFormat="false" ht="12.75" hidden="false" customHeight="false" outlineLevel="0" collapsed="false">
      <c r="C744" s="17"/>
      <c r="D744" s="17"/>
      <c r="E744" s="17"/>
      <c r="F744" s="17"/>
    </row>
    <row r="745" customFormat="false" ht="12.75" hidden="false" customHeight="false" outlineLevel="0" collapsed="false">
      <c r="C745" s="17"/>
      <c r="D745" s="17"/>
      <c r="E745" s="17"/>
      <c r="F745" s="17"/>
    </row>
    <row r="746" customFormat="false" ht="12.75" hidden="false" customHeight="false" outlineLevel="0" collapsed="false">
      <c r="C746" s="17"/>
      <c r="D746" s="17"/>
      <c r="E746" s="17"/>
      <c r="F746" s="17"/>
    </row>
    <row r="747" customFormat="false" ht="12.75" hidden="false" customHeight="false" outlineLevel="0" collapsed="false">
      <c r="C747" s="17"/>
      <c r="D747" s="17"/>
      <c r="E747" s="17"/>
      <c r="F747" s="17"/>
    </row>
    <row r="748" customFormat="false" ht="12.75" hidden="false" customHeight="false" outlineLevel="0" collapsed="false">
      <c r="C748" s="17"/>
      <c r="D748" s="17"/>
      <c r="E748" s="17"/>
      <c r="F748" s="17"/>
    </row>
    <row r="749" customFormat="false" ht="12.75" hidden="false" customHeight="false" outlineLevel="0" collapsed="false">
      <c r="C749" s="17"/>
      <c r="D749" s="17"/>
      <c r="E749" s="17"/>
      <c r="F749" s="17"/>
    </row>
    <row r="750" customFormat="false" ht="12.75" hidden="false" customHeight="false" outlineLevel="0" collapsed="false">
      <c r="C750" s="17"/>
      <c r="D750" s="17"/>
      <c r="E750" s="17"/>
      <c r="F750" s="17"/>
    </row>
    <row r="751" customFormat="false" ht="12.75" hidden="false" customHeight="false" outlineLevel="0" collapsed="false">
      <c r="C751" s="17"/>
      <c r="D751" s="17"/>
      <c r="E751" s="17"/>
      <c r="F751" s="17"/>
    </row>
    <row r="752" customFormat="false" ht="12.75" hidden="false" customHeight="false" outlineLevel="0" collapsed="false">
      <c r="C752" s="17"/>
      <c r="D752" s="17"/>
      <c r="E752" s="17"/>
      <c r="F752" s="17"/>
    </row>
    <row r="753" customFormat="false" ht="12.75" hidden="false" customHeight="false" outlineLevel="0" collapsed="false">
      <c r="C753" s="17"/>
      <c r="D753" s="17"/>
      <c r="E753" s="17"/>
      <c r="F753" s="17"/>
    </row>
    <row r="754" customFormat="false" ht="12.75" hidden="false" customHeight="false" outlineLevel="0" collapsed="false">
      <c r="C754" s="17"/>
      <c r="D754" s="17"/>
      <c r="E754" s="17"/>
      <c r="F754" s="17"/>
    </row>
    <row r="755" customFormat="false" ht="12.75" hidden="false" customHeight="false" outlineLevel="0" collapsed="false">
      <c r="C755" s="17"/>
      <c r="D755" s="17"/>
      <c r="E755" s="17"/>
      <c r="F755" s="17"/>
    </row>
    <row r="756" customFormat="false" ht="12.75" hidden="false" customHeight="false" outlineLevel="0" collapsed="false">
      <c r="C756" s="17"/>
      <c r="D756" s="17"/>
      <c r="E756" s="17"/>
      <c r="F756" s="17"/>
    </row>
    <row r="757" customFormat="false" ht="12.75" hidden="false" customHeight="false" outlineLevel="0" collapsed="false">
      <c r="C757" s="17"/>
      <c r="D757" s="17"/>
      <c r="E757" s="17"/>
      <c r="F757" s="17"/>
    </row>
    <row r="758" customFormat="false" ht="12.75" hidden="false" customHeight="false" outlineLevel="0" collapsed="false">
      <c r="C758" s="17"/>
      <c r="D758" s="17"/>
      <c r="E758" s="17"/>
      <c r="F758" s="17"/>
    </row>
    <row r="759" customFormat="false" ht="12.75" hidden="false" customHeight="false" outlineLevel="0" collapsed="false">
      <c r="C759" s="17"/>
      <c r="D759" s="17"/>
      <c r="E759" s="17"/>
      <c r="F759" s="17"/>
    </row>
    <row r="760" customFormat="false" ht="12.75" hidden="false" customHeight="false" outlineLevel="0" collapsed="false">
      <c r="C760" s="17"/>
      <c r="D760" s="17"/>
      <c r="E760" s="17"/>
      <c r="F760" s="17"/>
    </row>
    <row r="761" customFormat="false" ht="12.75" hidden="false" customHeight="false" outlineLevel="0" collapsed="false">
      <c r="C761" s="17"/>
      <c r="D761" s="17"/>
      <c r="E761" s="17"/>
      <c r="F761" s="17"/>
    </row>
    <row r="762" customFormat="false" ht="12.75" hidden="false" customHeight="false" outlineLevel="0" collapsed="false">
      <c r="C762" s="17"/>
      <c r="D762" s="17"/>
      <c r="E762" s="17"/>
      <c r="F762" s="17"/>
    </row>
    <row r="763" customFormat="false" ht="12.75" hidden="false" customHeight="false" outlineLevel="0" collapsed="false">
      <c r="C763" s="17"/>
      <c r="D763" s="17"/>
      <c r="E763" s="17"/>
      <c r="F763" s="17"/>
    </row>
    <row r="764" customFormat="false" ht="12.75" hidden="false" customHeight="false" outlineLevel="0" collapsed="false">
      <c r="C764" s="17"/>
      <c r="D764" s="17"/>
      <c r="E764" s="17"/>
      <c r="F764" s="17"/>
    </row>
    <row r="765" customFormat="false" ht="12.75" hidden="false" customHeight="false" outlineLevel="0" collapsed="false">
      <c r="C765" s="17"/>
      <c r="D765" s="17"/>
      <c r="E765" s="17"/>
      <c r="F765" s="17"/>
    </row>
    <row r="766" customFormat="false" ht="12.75" hidden="false" customHeight="false" outlineLevel="0" collapsed="false">
      <c r="C766" s="17"/>
      <c r="D766" s="17"/>
      <c r="E766" s="17"/>
      <c r="F766" s="17"/>
    </row>
    <row r="767" customFormat="false" ht="12.75" hidden="false" customHeight="false" outlineLevel="0" collapsed="false">
      <c r="C767" s="17"/>
      <c r="D767" s="17"/>
      <c r="E767" s="17"/>
      <c r="F767" s="17"/>
    </row>
    <row r="768" customFormat="false" ht="12.75" hidden="false" customHeight="false" outlineLevel="0" collapsed="false">
      <c r="C768" s="17"/>
      <c r="D768" s="17"/>
      <c r="E768" s="17"/>
      <c r="F768" s="17"/>
    </row>
    <row r="769" customFormat="false" ht="12.75" hidden="false" customHeight="false" outlineLevel="0" collapsed="false">
      <c r="C769" s="17"/>
      <c r="D769" s="17"/>
      <c r="E769" s="17"/>
      <c r="F769" s="17"/>
    </row>
    <row r="770" customFormat="false" ht="12.75" hidden="false" customHeight="false" outlineLevel="0" collapsed="false">
      <c r="C770" s="17"/>
      <c r="D770" s="17"/>
      <c r="E770" s="17"/>
      <c r="F770" s="17"/>
    </row>
    <row r="771" customFormat="false" ht="12.75" hidden="false" customHeight="false" outlineLevel="0" collapsed="false">
      <c r="C771" s="17"/>
      <c r="D771" s="17"/>
      <c r="E771" s="17"/>
      <c r="F771" s="17"/>
    </row>
    <row r="772" customFormat="false" ht="12.75" hidden="false" customHeight="false" outlineLevel="0" collapsed="false">
      <c r="C772" s="17"/>
      <c r="D772" s="17"/>
      <c r="E772" s="17"/>
      <c r="F772" s="17"/>
    </row>
    <row r="773" customFormat="false" ht="12.75" hidden="false" customHeight="false" outlineLevel="0" collapsed="false">
      <c r="C773" s="17"/>
      <c r="D773" s="17"/>
      <c r="E773" s="17"/>
      <c r="F773" s="17"/>
    </row>
    <row r="774" customFormat="false" ht="12.75" hidden="false" customHeight="false" outlineLevel="0" collapsed="false">
      <c r="C774" s="17"/>
      <c r="D774" s="17"/>
      <c r="E774" s="17"/>
      <c r="F774" s="17"/>
    </row>
    <row r="775" customFormat="false" ht="12.75" hidden="false" customHeight="false" outlineLevel="0" collapsed="false">
      <c r="C775" s="17"/>
      <c r="D775" s="17"/>
      <c r="E775" s="17"/>
      <c r="F775" s="17"/>
    </row>
    <row r="776" customFormat="false" ht="12.75" hidden="false" customHeight="false" outlineLevel="0" collapsed="false">
      <c r="C776" s="17"/>
      <c r="D776" s="17"/>
      <c r="E776" s="17"/>
      <c r="F776" s="17"/>
    </row>
    <row r="777" customFormat="false" ht="12.75" hidden="false" customHeight="false" outlineLevel="0" collapsed="false">
      <c r="C777" s="17"/>
      <c r="D777" s="17"/>
      <c r="E777" s="17"/>
      <c r="F777" s="17"/>
    </row>
    <row r="778" customFormat="false" ht="12.75" hidden="false" customHeight="false" outlineLevel="0" collapsed="false">
      <c r="C778" s="17"/>
      <c r="D778" s="17"/>
      <c r="E778" s="17"/>
      <c r="F778" s="17"/>
    </row>
    <row r="779" customFormat="false" ht="12.75" hidden="false" customHeight="false" outlineLevel="0" collapsed="false">
      <c r="C779" s="17"/>
      <c r="D779" s="17"/>
      <c r="E779" s="17"/>
      <c r="F779" s="17"/>
    </row>
    <row r="780" customFormat="false" ht="12.75" hidden="false" customHeight="false" outlineLevel="0" collapsed="false">
      <c r="C780" s="17"/>
      <c r="D780" s="17"/>
      <c r="E780" s="17"/>
      <c r="F780" s="17"/>
    </row>
    <row r="781" customFormat="false" ht="12.75" hidden="false" customHeight="false" outlineLevel="0" collapsed="false">
      <c r="C781" s="17"/>
      <c r="D781" s="17"/>
      <c r="E781" s="17"/>
      <c r="F781" s="17"/>
    </row>
    <row r="782" customFormat="false" ht="12.75" hidden="false" customHeight="false" outlineLevel="0" collapsed="false">
      <c r="C782" s="17"/>
      <c r="D782" s="17"/>
      <c r="E782" s="17"/>
      <c r="F782" s="17"/>
    </row>
    <row r="783" customFormat="false" ht="12.75" hidden="false" customHeight="false" outlineLevel="0" collapsed="false">
      <c r="C783" s="17"/>
      <c r="D783" s="17"/>
      <c r="E783" s="17"/>
      <c r="F783" s="17"/>
    </row>
    <row r="784" customFormat="false" ht="12.75" hidden="false" customHeight="false" outlineLevel="0" collapsed="false">
      <c r="C784" s="17"/>
      <c r="D784" s="17"/>
      <c r="E784" s="17"/>
      <c r="F784" s="17"/>
    </row>
    <row r="785" customFormat="false" ht="12.75" hidden="false" customHeight="false" outlineLevel="0" collapsed="false">
      <c r="C785" s="17"/>
      <c r="D785" s="17"/>
      <c r="E785" s="17"/>
      <c r="F785" s="17"/>
    </row>
    <row r="786" customFormat="false" ht="12.75" hidden="false" customHeight="false" outlineLevel="0" collapsed="false">
      <c r="C786" s="17"/>
      <c r="D786" s="17"/>
      <c r="E786" s="17"/>
      <c r="F786" s="17"/>
    </row>
    <row r="787" customFormat="false" ht="12.75" hidden="false" customHeight="false" outlineLevel="0" collapsed="false">
      <c r="C787" s="17"/>
      <c r="D787" s="17"/>
      <c r="E787" s="17"/>
      <c r="F787" s="17"/>
    </row>
    <row r="788" customFormat="false" ht="12.75" hidden="false" customHeight="false" outlineLevel="0" collapsed="false">
      <c r="C788" s="17"/>
      <c r="D788" s="17"/>
      <c r="E788" s="17"/>
      <c r="F788" s="17"/>
    </row>
    <row r="789" customFormat="false" ht="12.75" hidden="false" customHeight="false" outlineLevel="0" collapsed="false">
      <c r="C789" s="17"/>
      <c r="D789" s="17"/>
      <c r="E789" s="17"/>
      <c r="F789" s="17"/>
    </row>
    <row r="790" customFormat="false" ht="12.75" hidden="false" customHeight="false" outlineLevel="0" collapsed="false">
      <c r="C790" s="17"/>
      <c r="D790" s="17"/>
      <c r="E790" s="17"/>
      <c r="F790" s="17"/>
    </row>
    <row r="791" customFormat="false" ht="12.75" hidden="false" customHeight="false" outlineLevel="0" collapsed="false">
      <c r="C791" s="17"/>
      <c r="D791" s="17"/>
      <c r="E791" s="17"/>
      <c r="F791" s="17"/>
    </row>
    <row r="792" customFormat="false" ht="12.75" hidden="false" customHeight="false" outlineLevel="0" collapsed="false">
      <c r="C792" s="17"/>
      <c r="D792" s="17"/>
      <c r="E792" s="17"/>
      <c r="F792" s="17"/>
    </row>
    <row r="793" customFormat="false" ht="12.75" hidden="false" customHeight="false" outlineLevel="0" collapsed="false">
      <c r="C793" s="17"/>
      <c r="D793" s="17"/>
      <c r="E793" s="17"/>
      <c r="F793" s="17"/>
    </row>
    <row r="794" customFormat="false" ht="12.75" hidden="false" customHeight="false" outlineLevel="0" collapsed="false">
      <c r="C794" s="17"/>
      <c r="D794" s="17"/>
      <c r="E794" s="17"/>
      <c r="F794" s="17"/>
    </row>
    <row r="795" customFormat="false" ht="12.75" hidden="false" customHeight="false" outlineLevel="0" collapsed="false">
      <c r="C795" s="17"/>
      <c r="D795" s="17"/>
      <c r="E795" s="17"/>
      <c r="F795" s="17"/>
    </row>
    <row r="796" customFormat="false" ht="12.75" hidden="false" customHeight="false" outlineLevel="0" collapsed="false">
      <c r="C796" s="17"/>
      <c r="D796" s="17"/>
      <c r="E796" s="17"/>
      <c r="F796" s="17"/>
    </row>
    <row r="797" customFormat="false" ht="12.75" hidden="false" customHeight="false" outlineLevel="0" collapsed="false">
      <c r="C797" s="17"/>
      <c r="D797" s="17"/>
      <c r="E797" s="17"/>
      <c r="F797" s="17"/>
    </row>
    <row r="798" customFormat="false" ht="12.75" hidden="false" customHeight="false" outlineLevel="0" collapsed="false">
      <c r="C798" s="17"/>
      <c r="D798" s="17"/>
      <c r="E798" s="17"/>
      <c r="F798" s="17"/>
    </row>
    <row r="799" customFormat="false" ht="12.75" hidden="false" customHeight="false" outlineLevel="0" collapsed="false">
      <c r="C799" s="17"/>
      <c r="D799" s="17"/>
      <c r="E799" s="17"/>
      <c r="F799" s="17"/>
    </row>
    <row r="800" customFormat="false" ht="12.75" hidden="false" customHeight="false" outlineLevel="0" collapsed="false">
      <c r="C800" s="17"/>
      <c r="D800" s="17"/>
      <c r="E800" s="17"/>
      <c r="F800" s="17"/>
    </row>
    <row r="801" customFormat="false" ht="12.75" hidden="false" customHeight="false" outlineLevel="0" collapsed="false">
      <c r="C801" s="17"/>
      <c r="D801" s="17"/>
      <c r="E801" s="17"/>
      <c r="F801" s="17"/>
    </row>
    <row r="802" customFormat="false" ht="12.75" hidden="false" customHeight="false" outlineLevel="0" collapsed="false">
      <c r="C802" s="17"/>
      <c r="D802" s="17"/>
      <c r="E802" s="17"/>
      <c r="F802" s="17"/>
    </row>
    <row r="803" customFormat="false" ht="12.75" hidden="false" customHeight="false" outlineLevel="0" collapsed="false">
      <c r="C803" s="17"/>
      <c r="D803" s="17"/>
      <c r="E803" s="17"/>
      <c r="F803" s="17"/>
    </row>
    <row r="804" customFormat="false" ht="12.75" hidden="false" customHeight="false" outlineLevel="0" collapsed="false">
      <c r="C804" s="17"/>
      <c r="D804" s="17"/>
      <c r="E804" s="17"/>
      <c r="F804" s="17"/>
    </row>
    <row r="805" customFormat="false" ht="12.75" hidden="false" customHeight="false" outlineLevel="0" collapsed="false">
      <c r="C805" s="17"/>
      <c r="D805" s="17"/>
      <c r="E805" s="17"/>
      <c r="F805" s="17"/>
    </row>
    <row r="806" customFormat="false" ht="12.75" hidden="false" customHeight="false" outlineLevel="0" collapsed="false">
      <c r="C806" s="17"/>
      <c r="D806" s="17"/>
      <c r="E806" s="17"/>
      <c r="F806" s="17"/>
    </row>
    <row r="807" customFormat="false" ht="12.75" hidden="false" customHeight="false" outlineLevel="0" collapsed="false">
      <c r="C807" s="17"/>
      <c r="D807" s="17"/>
      <c r="E807" s="17"/>
      <c r="F807" s="17"/>
    </row>
    <row r="808" customFormat="false" ht="12.75" hidden="false" customHeight="false" outlineLevel="0" collapsed="false">
      <c r="C808" s="17"/>
      <c r="D808" s="17"/>
      <c r="E808" s="17"/>
      <c r="F808" s="17"/>
    </row>
    <row r="809" customFormat="false" ht="12.75" hidden="false" customHeight="false" outlineLevel="0" collapsed="false">
      <c r="C809" s="17"/>
      <c r="D809" s="17"/>
      <c r="E809" s="17"/>
      <c r="F809" s="17"/>
    </row>
    <row r="810" customFormat="false" ht="12.75" hidden="false" customHeight="false" outlineLevel="0" collapsed="false">
      <c r="C810" s="17"/>
      <c r="D810" s="17"/>
      <c r="E810" s="17"/>
      <c r="F810" s="17"/>
    </row>
    <row r="811" customFormat="false" ht="12.75" hidden="false" customHeight="false" outlineLevel="0" collapsed="false">
      <c r="C811" s="17"/>
      <c r="D811" s="17"/>
      <c r="E811" s="17"/>
      <c r="F811" s="17"/>
    </row>
    <row r="812" customFormat="false" ht="12.75" hidden="false" customHeight="false" outlineLevel="0" collapsed="false">
      <c r="C812" s="17"/>
      <c r="D812" s="17"/>
      <c r="E812" s="17"/>
      <c r="F812" s="17"/>
    </row>
    <row r="813" customFormat="false" ht="12.75" hidden="false" customHeight="false" outlineLevel="0" collapsed="false">
      <c r="C813" s="17"/>
      <c r="D813" s="17"/>
      <c r="E813" s="17"/>
      <c r="F813" s="17"/>
    </row>
    <row r="814" customFormat="false" ht="12.75" hidden="false" customHeight="false" outlineLevel="0" collapsed="false">
      <c r="C814" s="17"/>
      <c r="D814" s="17"/>
      <c r="E814" s="17"/>
      <c r="F814" s="17"/>
    </row>
    <row r="815" customFormat="false" ht="12.75" hidden="false" customHeight="false" outlineLevel="0" collapsed="false">
      <c r="C815" s="17"/>
      <c r="D815" s="17"/>
      <c r="E815" s="17"/>
      <c r="F815" s="17"/>
    </row>
    <row r="816" customFormat="false" ht="12.75" hidden="false" customHeight="false" outlineLevel="0" collapsed="false">
      <c r="C816" s="17"/>
      <c r="D816" s="17"/>
      <c r="E816" s="17"/>
      <c r="F816" s="17"/>
    </row>
    <row r="817" customFormat="false" ht="12.75" hidden="false" customHeight="false" outlineLevel="0" collapsed="false">
      <c r="C817" s="17"/>
      <c r="D817" s="17"/>
      <c r="E817" s="17"/>
      <c r="F817" s="17"/>
    </row>
    <row r="818" customFormat="false" ht="12.75" hidden="false" customHeight="false" outlineLevel="0" collapsed="false">
      <c r="C818" s="17"/>
      <c r="D818" s="17"/>
      <c r="E818" s="17"/>
      <c r="F818" s="17"/>
    </row>
    <row r="819" customFormat="false" ht="12.75" hidden="false" customHeight="false" outlineLevel="0" collapsed="false">
      <c r="C819" s="17"/>
      <c r="D819" s="17"/>
      <c r="E819" s="17"/>
      <c r="F819" s="17"/>
    </row>
    <row r="820" customFormat="false" ht="12.75" hidden="false" customHeight="false" outlineLevel="0" collapsed="false">
      <c r="C820" s="17"/>
      <c r="D820" s="17"/>
      <c r="E820" s="17"/>
      <c r="F820" s="17"/>
    </row>
    <row r="821" customFormat="false" ht="12.75" hidden="false" customHeight="false" outlineLevel="0" collapsed="false">
      <c r="C821" s="17"/>
      <c r="D821" s="17"/>
      <c r="E821" s="17"/>
      <c r="F821" s="17"/>
    </row>
    <row r="822" customFormat="false" ht="12.75" hidden="false" customHeight="false" outlineLevel="0" collapsed="false">
      <c r="C822" s="17"/>
      <c r="D822" s="17"/>
      <c r="E822" s="17"/>
      <c r="F822" s="17"/>
    </row>
    <row r="823" customFormat="false" ht="12.75" hidden="false" customHeight="false" outlineLevel="0" collapsed="false">
      <c r="C823" s="17"/>
      <c r="D823" s="17"/>
      <c r="E823" s="17"/>
      <c r="F823" s="17"/>
    </row>
    <row r="824" customFormat="false" ht="12.75" hidden="false" customHeight="false" outlineLevel="0" collapsed="false">
      <c r="C824" s="17"/>
      <c r="D824" s="17"/>
      <c r="E824" s="17"/>
      <c r="F824" s="17"/>
    </row>
    <row r="825" customFormat="false" ht="12.75" hidden="false" customHeight="false" outlineLevel="0" collapsed="false">
      <c r="C825" s="17"/>
      <c r="D825" s="17"/>
      <c r="E825" s="17"/>
      <c r="F825" s="17"/>
    </row>
    <row r="826" customFormat="false" ht="12.75" hidden="false" customHeight="false" outlineLevel="0" collapsed="false">
      <c r="C826" s="17"/>
      <c r="D826" s="17"/>
      <c r="E826" s="17"/>
      <c r="F826" s="17"/>
    </row>
    <row r="827" customFormat="false" ht="12.75" hidden="false" customHeight="false" outlineLevel="0" collapsed="false">
      <c r="C827" s="17"/>
      <c r="D827" s="17"/>
      <c r="E827" s="17"/>
      <c r="F827" s="17"/>
    </row>
    <row r="828" customFormat="false" ht="12.75" hidden="false" customHeight="false" outlineLevel="0" collapsed="false">
      <c r="C828" s="17"/>
      <c r="D828" s="17"/>
      <c r="E828" s="17"/>
      <c r="F828" s="17"/>
    </row>
    <row r="829" customFormat="false" ht="12.75" hidden="false" customHeight="false" outlineLevel="0" collapsed="false">
      <c r="C829" s="17"/>
      <c r="D829" s="17"/>
      <c r="E829" s="17"/>
      <c r="F829" s="17"/>
    </row>
    <row r="830" customFormat="false" ht="12.75" hidden="false" customHeight="false" outlineLevel="0" collapsed="false">
      <c r="C830" s="17"/>
      <c r="D830" s="17"/>
      <c r="E830" s="17"/>
      <c r="F830" s="17"/>
    </row>
    <row r="831" customFormat="false" ht="12.75" hidden="false" customHeight="false" outlineLevel="0" collapsed="false">
      <c r="C831" s="17"/>
      <c r="D831" s="17"/>
      <c r="E831" s="17"/>
      <c r="F831" s="17"/>
    </row>
    <row r="832" customFormat="false" ht="12.75" hidden="false" customHeight="false" outlineLevel="0" collapsed="false">
      <c r="C832" s="17"/>
      <c r="D832" s="17"/>
      <c r="E832" s="17"/>
      <c r="F832" s="17"/>
    </row>
    <row r="833" customFormat="false" ht="12.75" hidden="false" customHeight="false" outlineLevel="0" collapsed="false">
      <c r="C833" s="17"/>
      <c r="D833" s="17"/>
      <c r="E833" s="17"/>
      <c r="F833" s="17"/>
    </row>
    <row r="834" customFormat="false" ht="12.75" hidden="false" customHeight="false" outlineLevel="0" collapsed="false">
      <c r="C834" s="17"/>
      <c r="D834" s="17"/>
      <c r="E834" s="17"/>
      <c r="F834" s="17"/>
    </row>
    <row r="835" customFormat="false" ht="12.75" hidden="false" customHeight="false" outlineLevel="0" collapsed="false">
      <c r="C835" s="17"/>
      <c r="D835" s="17"/>
      <c r="E835" s="17"/>
      <c r="F835" s="17"/>
    </row>
    <row r="836" customFormat="false" ht="12.75" hidden="false" customHeight="false" outlineLevel="0" collapsed="false">
      <c r="C836" s="17"/>
      <c r="D836" s="17"/>
      <c r="E836" s="17"/>
      <c r="F836" s="17"/>
    </row>
    <row r="837" customFormat="false" ht="12.75" hidden="false" customHeight="false" outlineLevel="0" collapsed="false">
      <c r="C837" s="17"/>
      <c r="D837" s="17"/>
      <c r="E837" s="17"/>
      <c r="F837" s="17"/>
    </row>
    <row r="838" customFormat="false" ht="12.75" hidden="false" customHeight="false" outlineLevel="0" collapsed="false">
      <c r="C838" s="17"/>
      <c r="D838" s="17"/>
      <c r="E838" s="17"/>
      <c r="F838" s="17"/>
    </row>
    <row r="839" customFormat="false" ht="12.75" hidden="false" customHeight="false" outlineLevel="0" collapsed="false">
      <c r="C839" s="17"/>
      <c r="D839" s="17"/>
      <c r="E839" s="17"/>
      <c r="F839" s="17"/>
    </row>
    <row r="840" customFormat="false" ht="12.75" hidden="false" customHeight="false" outlineLevel="0" collapsed="false">
      <c r="C840" s="17"/>
      <c r="D840" s="17"/>
      <c r="E840" s="17"/>
      <c r="F840" s="17"/>
    </row>
    <row r="841" customFormat="false" ht="12.75" hidden="false" customHeight="false" outlineLevel="0" collapsed="false">
      <c r="C841" s="17"/>
      <c r="D841" s="17"/>
      <c r="E841" s="17"/>
      <c r="F841" s="17"/>
    </row>
    <row r="842" customFormat="false" ht="12.75" hidden="false" customHeight="false" outlineLevel="0" collapsed="false">
      <c r="C842" s="17"/>
      <c r="D842" s="17"/>
      <c r="E842" s="17"/>
      <c r="F842" s="17"/>
    </row>
    <row r="843" customFormat="false" ht="12.75" hidden="false" customHeight="false" outlineLevel="0" collapsed="false">
      <c r="C843" s="17"/>
      <c r="D843" s="17"/>
      <c r="E843" s="17"/>
      <c r="F843" s="17"/>
    </row>
    <row r="844" customFormat="false" ht="12.75" hidden="false" customHeight="false" outlineLevel="0" collapsed="false">
      <c r="C844" s="17"/>
      <c r="D844" s="17"/>
      <c r="E844" s="17"/>
      <c r="F844" s="17"/>
    </row>
    <row r="845" customFormat="false" ht="12.75" hidden="false" customHeight="false" outlineLevel="0" collapsed="false">
      <c r="C845" s="17"/>
      <c r="D845" s="17"/>
      <c r="E845" s="17"/>
      <c r="F845" s="17"/>
    </row>
    <row r="846" customFormat="false" ht="12.75" hidden="false" customHeight="false" outlineLevel="0" collapsed="false">
      <c r="C846" s="17"/>
      <c r="D846" s="17"/>
      <c r="E846" s="17"/>
      <c r="F846" s="17"/>
    </row>
    <row r="847" customFormat="false" ht="12.75" hidden="false" customHeight="false" outlineLevel="0" collapsed="false">
      <c r="C847" s="17"/>
      <c r="D847" s="17"/>
      <c r="E847" s="17"/>
      <c r="F847" s="17"/>
    </row>
    <row r="848" customFormat="false" ht="12.75" hidden="false" customHeight="false" outlineLevel="0" collapsed="false">
      <c r="C848" s="17"/>
      <c r="D848" s="17"/>
      <c r="E848" s="17"/>
      <c r="F848" s="17"/>
    </row>
    <row r="849" customFormat="false" ht="12.75" hidden="false" customHeight="false" outlineLevel="0" collapsed="false">
      <c r="C849" s="17"/>
      <c r="D849" s="17"/>
      <c r="E849" s="17"/>
      <c r="F849" s="17"/>
    </row>
    <row r="850" customFormat="false" ht="12.75" hidden="false" customHeight="false" outlineLevel="0" collapsed="false">
      <c r="C850" s="17"/>
      <c r="D850" s="17"/>
      <c r="E850" s="17"/>
      <c r="F850" s="17"/>
    </row>
    <row r="851" customFormat="false" ht="12.75" hidden="false" customHeight="false" outlineLevel="0" collapsed="false">
      <c r="C851" s="17"/>
      <c r="D851" s="17"/>
      <c r="E851" s="17"/>
      <c r="F851" s="17"/>
    </row>
    <row r="852" customFormat="false" ht="12.75" hidden="false" customHeight="false" outlineLevel="0" collapsed="false">
      <c r="C852" s="17"/>
      <c r="D852" s="17"/>
      <c r="E852" s="17"/>
      <c r="F852" s="17"/>
    </row>
    <row r="853" customFormat="false" ht="12.75" hidden="false" customHeight="false" outlineLevel="0" collapsed="false">
      <c r="C853" s="17"/>
      <c r="D853" s="17"/>
      <c r="E853" s="17"/>
      <c r="F853" s="17"/>
    </row>
    <row r="854" customFormat="false" ht="12.75" hidden="false" customHeight="false" outlineLevel="0" collapsed="false">
      <c r="C854" s="17"/>
      <c r="D854" s="17"/>
      <c r="E854" s="17"/>
      <c r="F854" s="17"/>
    </row>
    <row r="855" customFormat="false" ht="12.75" hidden="false" customHeight="false" outlineLevel="0" collapsed="false">
      <c r="C855" s="17"/>
      <c r="D855" s="17"/>
      <c r="E855" s="17"/>
      <c r="F855" s="17"/>
    </row>
    <row r="856" customFormat="false" ht="12.75" hidden="false" customHeight="false" outlineLevel="0" collapsed="false">
      <c r="C856" s="17"/>
      <c r="D856" s="17"/>
      <c r="E856" s="17"/>
      <c r="F856" s="17"/>
    </row>
    <row r="857" customFormat="false" ht="12.75" hidden="false" customHeight="false" outlineLevel="0" collapsed="false">
      <c r="C857" s="17"/>
      <c r="D857" s="17"/>
      <c r="E857" s="17"/>
      <c r="F857" s="17"/>
    </row>
    <row r="858" customFormat="false" ht="12.75" hidden="false" customHeight="false" outlineLevel="0" collapsed="false">
      <c r="C858" s="17"/>
      <c r="D858" s="17"/>
      <c r="E858" s="17"/>
      <c r="F858" s="17"/>
    </row>
    <row r="859" customFormat="false" ht="12.75" hidden="false" customHeight="false" outlineLevel="0" collapsed="false">
      <c r="C859" s="17"/>
      <c r="D859" s="17"/>
      <c r="E859" s="17"/>
      <c r="F859" s="17"/>
    </row>
    <row r="860" customFormat="false" ht="12.75" hidden="false" customHeight="false" outlineLevel="0" collapsed="false">
      <c r="C860" s="17"/>
      <c r="D860" s="17"/>
      <c r="E860" s="17"/>
      <c r="F860" s="17"/>
    </row>
    <row r="861" customFormat="false" ht="12.75" hidden="false" customHeight="false" outlineLevel="0" collapsed="false">
      <c r="C861" s="17"/>
      <c r="D861" s="17"/>
      <c r="E861" s="17"/>
      <c r="F861" s="17"/>
    </row>
    <row r="862" customFormat="false" ht="12.75" hidden="false" customHeight="false" outlineLevel="0" collapsed="false">
      <c r="C862" s="17"/>
      <c r="D862" s="17"/>
      <c r="E862" s="17"/>
      <c r="F862" s="17"/>
    </row>
    <row r="863" customFormat="false" ht="12.75" hidden="false" customHeight="false" outlineLevel="0" collapsed="false">
      <c r="C863" s="17"/>
      <c r="D863" s="17"/>
      <c r="E863" s="17"/>
      <c r="F863" s="17"/>
    </row>
    <row r="864" customFormat="false" ht="12.75" hidden="false" customHeight="false" outlineLevel="0" collapsed="false">
      <c r="C864" s="17"/>
      <c r="D864" s="17"/>
      <c r="E864" s="17"/>
      <c r="F864" s="17"/>
    </row>
    <row r="865" customFormat="false" ht="12.75" hidden="false" customHeight="false" outlineLevel="0" collapsed="false">
      <c r="C865" s="17"/>
      <c r="D865" s="17"/>
      <c r="E865" s="17"/>
      <c r="F865" s="17"/>
    </row>
    <row r="866" customFormat="false" ht="12.75" hidden="false" customHeight="false" outlineLevel="0" collapsed="false">
      <c r="C866" s="17"/>
      <c r="D866" s="17"/>
      <c r="E866" s="17"/>
      <c r="F866" s="17"/>
    </row>
    <row r="867" customFormat="false" ht="12.75" hidden="false" customHeight="false" outlineLevel="0" collapsed="false">
      <c r="C867" s="17"/>
      <c r="D867" s="17"/>
      <c r="E867" s="17"/>
      <c r="F867" s="17"/>
    </row>
    <row r="868" customFormat="false" ht="12.75" hidden="false" customHeight="false" outlineLevel="0" collapsed="false">
      <c r="C868" s="17"/>
      <c r="D868" s="17"/>
      <c r="E868" s="17"/>
      <c r="F868" s="17"/>
    </row>
    <row r="869" customFormat="false" ht="12.75" hidden="false" customHeight="false" outlineLevel="0" collapsed="false">
      <c r="C869" s="17"/>
      <c r="D869" s="17"/>
      <c r="E869" s="17"/>
      <c r="F869" s="17"/>
    </row>
    <row r="870" customFormat="false" ht="12.75" hidden="false" customHeight="false" outlineLevel="0" collapsed="false">
      <c r="C870" s="17"/>
      <c r="D870" s="17"/>
      <c r="E870" s="17"/>
      <c r="F870" s="17"/>
    </row>
    <row r="871" customFormat="false" ht="12.75" hidden="false" customHeight="false" outlineLevel="0" collapsed="false">
      <c r="C871" s="17"/>
      <c r="D871" s="17"/>
      <c r="E871" s="17"/>
      <c r="F871" s="17"/>
    </row>
    <row r="872" customFormat="false" ht="12.75" hidden="false" customHeight="false" outlineLevel="0" collapsed="false">
      <c r="C872" s="17"/>
      <c r="D872" s="17"/>
      <c r="E872" s="17"/>
      <c r="F872" s="17"/>
    </row>
    <row r="873" customFormat="false" ht="12.75" hidden="false" customHeight="false" outlineLevel="0" collapsed="false">
      <c r="C873" s="17"/>
      <c r="D873" s="17"/>
      <c r="E873" s="17"/>
      <c r="F873" s="17"/>
    </row>
    <row r="874" customFormat="false" ht="12.75" hidden="false" customHeight="false" outlineLevel="0" collapsed="false">
      <c r="C874" s="17"/>
      <c r="D874" s="17"/>
      <c r="E874" s="17"/>
      <c r="F874" s="17"/>
    </row>
    <row r="875" customFormat="false" ht="12.75" hidden="false" customHeight="false" outlineLevel="0" collapsed="false">
      <c r="C875" s="17"/>
      <c r="D875" s="17"/>
      <c r="E875" s="17"/>
      <c r="F875" s="17"/>
    </row>
    <row r="876" customFormat="false" ht="12.75" hidden="false" customHeight="false" outlineLevel="0" collapsed="false">
      <c r="C876" s="17"/>
      <c r="D876" s="17"/>
      <c r="E876" s="17"/>
      <c r="F876" s="17"/>
    </row>
    <row r="877" customFormat="false" ht="12.75" hidden="false" customHeight="false" outlineLevel="0" collapsed="false">
      <c r="C877" s="17"/>
      <c r="D877" s="17"/>
      <c r="E877" s="17"/>
      <c r="F877" s="17"/>
    </row>
    <row r="878" customFormat="false" ht="12.75" hidden="false" customHeight="false" outlineLevel="0" collapsed="false">
      <c r="C878" s="17"/>
      <c r="D878" s="17"/>
      <c r="E878" s="17"/>
      <c r="F878" s="17"/>
    </row>
    <row r="879" customFormat="false" ht="12.75" hidden="false" customHeight="false" outlineLevel="0" collapsed="false">
      <c r="C879" s="17"/>
      <c r="D879" s="17"/>
      <c r="E879" s="17"/>
      <c r="F879" s="17"/>
    </row>
    <row r="880" customFormat="false" ht="12.75" hidden="false" customHeight="false" outlineLevel="0" collapsed="false">
      <c r="C880" s="17"/>
      <c r="D880" s="17"/>
      <c r="E880" s="17"/>
      <c r="F880" s="17"/>
    </row>
    <row r="881" customFormat="false" ht="12.75" hidden="false" customHeight="false" outlineLevel="0" collapsed="false">
      <c r="C881" s="17"/>
      <c r="D881" s="17"/>
      <c r="E881" s="17"/>
      <c r="F881" s="17"/>
    </row>
    <row r="882" customFormat="false" ht="12.75" hidden="false" customHeight="false" outlineLevel="0" collapsed="false">
      <c r="C882" s="17"/>
      <c r="D882" s="17"/>
      <c r="E882" s="17"/>
      <c r="F882" s="17"/>
    </row>
    <row r="883" customFormat="false" ht="12.75" hidden="false" customHeight="false" outlineLevel="0" collapsed="false">
      <c r="C883" s="17"/>
      <c r="D883" s="17"/>
      <c r="E883" s="17"/>
      <c r="F883" s="17"/>
    </row>
    <row r="884" customFormat="false" ht="12.75" hidden="false" customHeight="false" outlineLevel="0" collapsed="false">
      <c r="C884" s="17"/>
      <c r="D884" s="17"/>
      <c r="E884" s="17"/>
      <c r="F884" s="17"/>
    </row>
    <row r="885" customFormat="false" ht="12.75" hidden="false" customHeight="false" outlineLevel="0" collapsed="false">
      <c r="C885" s="17"/>
      <c r="D885" s="17"/>
      <c r="E885" s="17"/>
      <c r="F885" s="17"/>
    </row>
    <row r="886" customFormat="false" ht="12.75" hidden="false" customHeight="false" outlineLevel="0" collapsed="false">
      <c r="C886" s="17"/>
      <c r="D886" s="17"/>
      <c r="E886" s="17"/>
      <c r="F886" s="17"/>
    </row>
    <row r="887" customFormat="false" ht="12.75" hidden="false" customHeight="false" outlineLevel="0" collapsed="false">
      <c r="C887" s="17"/>
      <c r="D887" s="17"/>
      <c r="E887" s="17"/>
      <c r="F887" s="17"/>
    </row>
    <row r="888" customFormat="false" ht="12.75" hidden="false" customHeight="false" outlineLevel="0" collapsed="false">
      <c r="C888" s="17"/>
      <c r="D888" s="17"/>
      <c r="E888" s="17"/>
      <c r="F888" s="17"/>
    </row>
    <row r="889" customFormat="false" ht="12.75" hidden="false" customHeight="false" outlineLevel="0" collapsed="false">
      <c r="C889" s="17"/>
      <c r="D889" s="17"/>
      <c r="E889" s="17"/>
      <c r="F889" s="17"/>
    </row>
    <row r="890" customFormat="false" ht="12.75" hidden="false" customHeight="false" outlineLevel="0" collapsed="false">
      <c r="C890" s="17"/>
      <c r="D890" s="17"/>
      <c r="E890" s="17"/>
      <c r="F890" s="17"/>
    </row>
    <row r="891" customFormat="false" ht="12.75" hidden="false" customHeight="false" outlineLevel="0" collapsed="false">
      <c r="C891" s="17"/>
      <c r="D891" s="17"/>
      <c r="E891" s="17"/>
      <c r="F891" s="17"/>
    </row>
    <row r="892" customFormat="false" ht="12.75" hidden="false" customHeight="false" outlineLevel="0" collapsed="false">
      <c r="C892" s="17"/>
      <c r="D892" s="17"/>
      <c r="E892" s="17"/>
      <c r="F892" s="17"/>
    </row>
    <row r="893" customFormat="false" ht="12.75" hidden="false" customHeight="false" outlineLevel="0" collapsed="false">
      <c r="C893" s="17"/>
      <c r="D893" s="17"/>
      <c r="E893" s="17"/>
      <c r="F893" s="17"/>
    </row>
    <row r="894" customFormat="false" ht="12.75" hidden="false" customHeight="false" outlineLevel="0" collapsed="false">
      <c r="C894" s="17"/>
      <c r="D894" s="17"/>
      <c r="E894" s="17"/>
      <c r="F894" s="17"/>
    </row>
    <row r="895" customFormat="false" ht="12.75" hidden="false" customHeight="false" outlineLevel="0" collapsed="false">
      <c r="C895" s="17"/>
      <c r="D895" s="17"/>
      <c r="E895" s="17"/>
      <c r="F895" s="17"/>
    </row>
    <row r="896" customFormat="false" ht="12.75" hidden="false" customHeight="false" outlineLevel="0" collapsed="false">
      <c r="C896" s="17"/>
      <c r="D896" s="17"/>
      <c r="E896" s="17"/>
      <c r="F896" s="17"/>
    </row>
    <row r="897" customFormat="false" ht="12.75" hidden="false" customHeight="false" outlineLevel="0" collapsed="false">
      <c r="C897" s="17"/>
      <c r="D897" s="17"/>
      <c r="E897" s="17"/>
      <c r="F897" s="17"/>
    </row>
    <row r="898" customFormat="false" ht="12.75" hidden="false" customHeight="false" outlineLevel="0" collapsed="false">
      <c r="C898" s="17"/>
      <c r="D898" s="17"/>
      <c r="E898" s="17"/>
      <c r="F898" s="17"/>
    </row>
    <row r="899" customFormat="false" ht="12.75" hidden="false" customHeight="false" outlineLevel="0" collapsed="false">
      <c r="C899" s="17"/>
      <c r="D899" s="17"/>
      <c r="E899" s="17"/>
      <c r="F899" s="17"/>
    </row>
    <row r="900" customFormat="false" ht="12.75" hidden="false" customHeight="false" outlineLevel="0" collapsed="false">
      <c r="C900" s="17"/>
      <c r="D900" s="17"/>
      <c r="E900" s="17"/>
      <c r="F900" s="17"/>
    </row>
    <row r="901" customFormat="false" ht="12.75" hidden="false" customHeight="false" outlineLevel="0" collapsed="false">
      <c r="C901" s="17"/>
      <c r="D901" s="17"/>
      <c r="E901" s="17"/>
      <c r="F901" s="17"/>
    </row>
    <row r="902" customFormat="false" ht="12.75" hidden="false" customHeight="false" outlineLevel="0" collapsed="false">
      <c r="C902" s="17"/>
      <c r="D902" s="17"/>
      <c r="E902" s="17"/>
      <c r="F902" s="17"/>
    </row>
    <row r="903" customFormat="false" ht="12.75" hidden="false" customHeight="false" outlineLevel="0" collapsed="false">
      <c r="C903" s="17"/>
      <c r="D903" s="17"/>
      <c r="E903" s="17"/>
      <c r="F903" s="17"/>
    </row>
    <row r="904" customFormat="false" ht="12.75" hidden="false" customHeight="false" outlineLevel="0" collapsed="false">
      <c r="C904" s="17"/>
      <c r="D904" s="17"/>
      <c r="E904" s="17"/>
      <c r="F904" s="17"/>
    </row>
    <row r="905" customFormat="false" ht="12.75" hidden="false" customHeight="false" outlineLevel="0" collapsed="false">
      <c r="C905" s="17"/>
      <c r="D905" s="17"/>
      <c r="E905" s="17"/>
      <c r="F905" s="17"/>
    </row>
    <row r="906" customFormat="false" ht="12.75" hidden="false" customHeight="false" outlineLevel="0" collapsed="false">
      <c r="C906" s="17"/>
      <c r="D906" s="17"/>
      <c r="E906" s="17"/>
      <c r="F906" s="17"/>
    </row>
    <row r="907" customFormat="false" ht="12.75" hidden="false" customHeight="false" outlineLevel="0" collapsed="false">
      <c r="C907" s="17"/>
      <c r="D907" s="17"/>
      <c r="E907" s="17"/>
      <c r="F907" s="17"/>
    </row>
    <row r="908" customFormat="false" ht="12.75" hidden="false" customHeight="false" outlineLevel="0" collapsed="false">
      <c r="C908" s="17"/>
      <c r="D908" s="17"/>
      <c r="E908" s="17"/>
      <c r="F908" s="17"/>
    </row>
    <row r="909" customFormat="false" ht="12.75" hidden="false" customHeight="false" outlineLevel="0" collapsed="false">
      <c r="C909" s="17"/>
      <c r="D909" s="17"/>
      <c r="E909" s="17"/>
      <c r="F909" s="17"/>
    </row>
    <row r="910" customFormat="false" ht="12.75" hidden="false" customHeight="false" outlineLevel="0" collapsed="false">
      <c r="C910" s="17"/>
      <c r="D910" s="17"/>
      <c r="E910" s="17"/>
      <c r="F910" s="17"/>
    </row>
    <row r="911" customFormat="false" ht="12.75" hidden="false" customHeight="false" outlineLevel="0" collapsed="false">
      <c r="C911" s="17"/>
      <c r="D911" s="17"/>
      <c r="E911" s="17"/>
      <c r="F911" s="17"/>
    </row>
    <row r="912" customFormat="false" ht="12.75" hidden="false" customHeight="false" outlineLevel="0" collapsed="false">
      <c r="C912" s="17"/>
      <c r="D912" s="17"/>
      <c r="E912" s="17"/>
      <c r="F912" s="17"/>
    </row>
    <row r="913" customFormat="false" ht="12.75" hidden="false" customHeight="false" outlineLevel="0" collapsed="false">
      <c r="C913" s="17"/>
      <c r="D913" s="17"/>
      <c r="E913" s="17"/>
      <c r="F913" s="17"/>
    </row>
    <row r="914" customFormat="false" ht="12.75" hidden="false" customHeight="false" outlineLevel="0" collapsed="false">
      <c r="C914" s="17"/>
      <c r="D914" s="17"/>
      <c r="E914" s="17"/>
      <c r="F914" s="17"/>
    </row>
    <row r="915" customFormat="false" ht="12.75" hidden="false" customHeight="false" outlineLevel="0" collapsed="false">
      <c r="C915" s="17"/>
      <c r="D915" s="17"/>
      <c r="E915" s="17"/>
      <c r="F915" s="17"/>
    </row>
    <row r="916" customFormat="false" ht="12.75" hidden="false" customHeight="false" outlineLevel="0" collapsed="false">
      <c r="C916" s="17"/>
      <c r="D916" s="17"/>
      <c r="E916" s="17"/>
      <c r="F916" s="17"/>
    </row>
    <row r="917" customFormat="false" ht="12.75" hidden="false" customHeight="false" outlineLevel="0" collapsed="false">
      <c r="C917" s="17"/>
      <c r="D917" s="17"/>
      <c r="E917" s="17"/>
      <c r="F917" s="17"/>
    </row>
    <row r="918" customFormat="false" ht="12.75" hidden="false" customHeight="false" outlineLevel="0" collapsed="false">
      <c r="C918" s="17"/>
      <c r="D918" s="17"/>
      <c r="E918" s="17"/>
      <c r="F918" s="17"/>
    </row>
    <row r="919" customFormat="false" ht="12.75" hidden="false" customHeight="false" outlineLevel="0" collapsed="false">
      <c r="C919" s="17"/>
      <c r="D919" s="17"/>
      <c r="E919" s="17"/>
      <c r="F919" s="17"/>
    </row>
    <row r="920" customFormat="false" ht="12.75" hidden="false" customHeight="false" outlineLevel="0" collapsed="false">
      <c r="C920" s="17"/>
      <c r="D920" s="17"/>
      <c r="E920" s="17"/>
      <c r="F920" s="17"/>
    </row>
    <row r="921" customFormat="false" ht="12.75" hidden="false" customHeight="false" outlineLevel="0" collapsed="false">
      <c r="C921" s="17"/>
      <c r="D921" s="17"/>
      <c r="E921" s="17"/>
      <c r="F921" s="17"/>
    </row>
    <row r="922" customFormat="false" ht="12.75" hidden="false" customHeight="false" outlineLevel="0" collapsed="false">
      <c r="C922" s="17"/>
      <c r="D922" s="17"/>
      <c r="E922" s="17"/>
      <c r="F922" s="17"/>
    </row>
    <row r="923" customFormat="false" ht="12.75" hidden="false" customHeight="false" outlineLevel="0" collapsed="false">
      <c r="C923" s="17"/>
      <c r="D923" s="17"/>
      <c r="E923" s="17"/>
      <c r="F923" s="17"/>
    </row>
    <row r="924" customFormat="false" ht="12.75" hidden="false" customHeight="false" outlineLevel="0" collapsed="false">
      <c r="C924" s="17"/>
      <c r="D924" s="17"/>
      <c r="E924" s="17"/>
      <c r="F924" s="17"/>
    </row>
    <row r="925" customFormat="false" ht="12.75" hidden="false" customHeight="false" outlineLevel="0" collapsed="false">
      <c r="C925" s="17"/>
      <c r="D925" s="17"/>
      <c r="E925" s="17"/>
      <c r="F925" s="17"/>
    </row>
    <row r="926" customFormat="false" ht="12.75" hidden="false" customHeight="false" outlineLevel="0" collapsed="false">
      <c r="C926" s="17"/>
      <c r="D926" s="17"/>
      <c r="E926" s="17"/>
      <c r="F926" s="17"/>
    </row>
    <row r="927" customFormat="false" ht="12.75" hidden="false" customHeight="false" outlineLevel="0" collapsed="false">
      <c r="C927" s="17"/>
      <c r="D927" s="17"/>
      <c r="E927" s="17"/>
      <c r="F927" s="17"/>
    </row>
    <row r="928" customFormat="false" ht="12.75" hidden="false" customHeight="false" outlineLevel="0" collapsed="false">
      <c r="C928" s="17"/>
      <c r="D928" s="17"/>
      <c r="E928" s="17"/>
      <c r="F928" s="17"/>
    </row>
    <row r="929" customFormat="false" ht="12.75" hidden="false" customHeight="false" outlineLevel="0" collapsed="false">
      <c r="C929" s="17"/>
      <c r="D929" s="17"/>
      <c r="E929" s="17"/>
      <c r="F929" s="17"/>
    </row>
    <row r="930" customFormat="false" ht="12.75" hidden="false" customHeight="false" outlineLevel="0" collapsed="false">
      <c r="C930" s="17"/>
      <c r="D930" s="17"/>
      <c r="E930" s="17"/>
      <c r="F930" s="17"/>
    </row>
    <row r="931" customFormat="false" ht="12.75" hidden="false" customHeight="false" outlineLevel="0" collapsed="false">
      <c r="C931" s="17"/>
      <c r="D931" s="17"/>
      <c r="E931" s="17"/>
      <c r="F931" s="17"/>
    </row>
    <row r="932" customFormat="false" ht="12.75" hidden="false" customHeight="false" outlineLevel="0" collapsed="false">
      <c r="C932" s="17"/>
      <c r="D932" s="17"/>
      <c r="E932" s="17"/>
      <c r="F932" s="17"/>
    </row>
    <row r="933" customFormat="false" ht="12.75" hidden="false" customHeight="false" outlineLevel="0" collapsed="false">
      <c r="C933" s="17"/>
      <c r="D933" s="17"/>
      <c r="E933" s="17"/>
      <c r="F933" s="17"/>
    </row>
    <row r="934" customFormat="false" ht="12.75" hidden="false" customHeight="false" outlineLevel="0" collapsed="false">
      <c r="C934" s="17"/>
      <c r="D934" s="17"/>
      <c r="E934" s="17"/>
      <c r="F934" s="17"/>
    </row>
    <row r="935" customFormat="false" ht="12.75" hidden="false" customHeight="false" outlineLevel="0" collapsed="false">
      <c r="C935" s="17"/>
      <c r="D935" s="17"/>
      <c r="E935" s="17"/>
      <c r="F935" s="17"/>
    </row>
    <row r="936" customFormat="false" ht="12.75" hidden="false" customHeight="false" outlineLevel="0" collapsed="false">
      <c r="C936" s="17"/>
      <c r="D936" s="17"/>
      <c r="E936" s="17"/>
      <c r="F936" s="17"/>
    </row>
    <row r="937" customFormat="false" ht="12.75" hidden="false" customHeight="false" outlineLevel="0" collapsed="false">
      <c r="C937" s="17"/>
      <c r="D937" s="17"/>
      <c r="E937" s="17"/>
      <c r="F937" s="17"/>
    </row>
    <row r="938" customFormat="false" ht="12.75" hidden="false" customHeight="false" outlineLevel="0" collapsed="false">
      <c r="C938" s="17"/>
      <c r="D938" s="17"/>
      <c r="E938" s="17"/>
      <c r="F938" s="17"/>
    </row>
    <row r="939" customFormat="false" ht="12.75" hidden="false" customHeight="false" outlineLevel="0" collapsed="false">
      <c r="C939" s="17"/>
      <c r="D939" s="17"/>
      <c r="E939" s="17"/>
      <c r="F939" s="17"/>
    </row>
    <row r="940" customFormat="false" ht="12.75" hidden="false" customHeight="false" outlineLevel="0" collapsed="false">
      <c r="C940" s="17"/>
      <c r="D940" s="17"/>
      <c r="E940" s="17"/>
      <c r="F940" s="17"/>
    </row>
    <row r="941" customFormat="false" ht="12.75" hidden="false" customHeight="false" outlineLevel="0" collapsed="false">
      <c r="C941" s="17"/>
      <c r="D941" s="17"/>
      <c r="E941" s="17"/>
      <c r="F941" s="17"/>
    </row>
    <row r="942" customFormat="false" ht="12.75" hidden="false" customHeight="false" outlineLevel="0" collapsed="false">
      <c r="C942" s="17"/>
      <c r="D942" s="17"/>
      <c r="E942" s="17"/>
      <c r="F942" s="17"/>
    </row>
    <row r="943" customFormat="false" ht="12.75" hidden="false" customHeight="false" outlineLevel="0" collapsed="false">
      <c r="C943" s="17"/>
      <c r="D943" s="17"/>
      <c r="E943" s="17"/>
      <c r="F943" s="17"/>
    </row>
    <row r="944" customFormat="false" ht="12.75" hidden="false" customHeight="false" outlineLevel="0" collapsed="false">
      <c r="C944" s="17"/>
      <c r="D944" s="17"/>
      <c r="E944" s="17"/>
      <c r="F944" s="17"/>
    </row>
    <row r="945" customFormat="false" ht="12.75" hidden="false" customHeight="false" outlineLevel="0" collapsed="false">
      <c r="C945" s="17"/>
      <c r="D945" s="17"/>
      <c r="E945" s="17"/>
      <c r="F945" s="17"/>
    </row>
    <row r="946" customFormat="false" ht="12.75" hidden="false" customHeight="false" outlineLevel="0" collapsed="false">
      <c r="C946" s="17"/>
      <c r="D946" s="17"/>
      <c r="E946" s="17"/>
      <c r="F946" s="17"/>
    </row>
    <row r="947" customFormat="false" ht="12.75" hidden="false" customHeight="false" outlineLevel="0" collapsed="false">
      <c r="C947" s="17"/>
      <c r="D947" s="17"/>
      <c r="E947" s="17"/>
      <c r="F947" s="17"/>
    </row>
    <row r="948" customFormat="false" ht="12.75" hidden="false" customHeight="false" outlineLevel="0" collapsed="false">
      <c r="C948" s="17"/>
      <c r="D948" s="17"/>
      <c r="E948" s="17"/>
      <c r="F948" s="17"/>
    </row>
    <row r="949" customFormat="false" ht="12.75" hidden="false" customHeight="false" outlineLevel="0" collapsed="false">
      <c r="C949" s="17"/>
      <c r="D949" s="17"/>
      <c r="E949" s="17"/>
      <c r="F949" s="17"/>
    </row>
    <row r="950" customFormat="false" ht="12.75" hidden="false" customHeight="false" outlineLevel="0" collapsed="false">
      <c r="C950" s="17"/>
      <c r="D950" s="17"/>
      <c r="E950" s="17"/>
      <c r="F950" s="17"/>
    </row>
    <row r="951" customFormat="false" ht="12.75" hidden="false" customHeight="false" outlineLevel="0" collapsed="false">
      <c r="C951" s="17"/>
      <c r="D951" s="17"/>
      <c r="E951" s="17"/>
      <c r="F951" s="17"/>
    </row>
    <row r="952" customFormat="false" ht="12.75" hidden="false" customHeight="false" outlineLevel="0" collapsed="false">
      <c r="C952" s="17"/>
      <c r="D952" s="17"/>
      <c r="E952" s="17"/>
      <c r="F952" s="17"/>
    </row>
    <row r="953" customFormat="false" ht="12.75" hidden="false" customHeight="false" outlineLevel="0" collapsed="false">
      <c r="C953" s="17"/>
      <c r="D953" s="17"/>
      <c r="E953" s="17"/>
      <c r="F953" s="17"/>
    </row>
    <row r="954" customFormat="false" ht="12.75" hidden="false" customHeight="false" outlineLevel="0" collapsed="false">
      <c r="C954" s="17"/>
      <c r="D954" s="17"/>
      <c r="E954" s="17"/>
      <c r="F954" s="17"/>
    </row>
    <row r="955" customFormat="false" ht="12.75" hidden="false" customHeight="false" outlineLevel="0" collapsed="false">
      <c r="C955" s="17"/>
      <c r="D955" s="17"/>
      <c r="E955" s="17"/>
      <c r="F955" s="17"/>
    </row>
    <row r="956" customFormat="false" ht="12.75" hidden="false" customHeight="false" outlineLevel="0" collapsed="false">
      <c r="C956" s="17"/>
      <c r="D956" s="17"/>
      <c r="E956" s="17"/>
      <c r="F956" s="17"/>
    </row>
    <row r="957" customFormat="false" ht="12.75" hidden="false" customHeight="false" outlineLevel="0" collapsed="false">
      <c r="C957" s="17"/>
      <c r="D957" s="17"/>
      <c r="E957" s="17"/>
      <c r="F957" s="17"/>
    </row>
    <row r="958" customFormat="false" ht="12.75" hidden="false" customHeight="false" outlineLevel="0" collapsed="false">
      <c r="C958" s="17"/>
      <c r="D958" s="17"/>
      <c r="E958" s="17"/>
      <c r="F958" s="17"/>
    </row>
    <row r="959" customFormat="false" ht="12.75" hidden="false" customHeight="false" outlineLevel="0" collapsed="false">
      <c r="C959" s="17"/>
      <c r="D959" s="17"/>
      <c r="E959" s="17"/>
      <c r="F959" s="17"/>
    </row>
    <row r="960" customFormat="false" ht="12.75" hidden="false" customHeight="false" outlineLevel="0" collapsed="false">
      <c r="C960" s="17"/>
      <c r="D960" s="17"/>
      <c r="E960" s="17"/>
      <c r="F960" s="17"/>
    </row>
    <row r="961" customFormat="false" ht="12.75" hidden="false" customHeight="false" outlineLevel="0" collapsed="false">
      <c r="C961" s="17"/>
      <c r="D961" s="17"/>
      <c r="E961" s="17"/>
      <c r="F961" s="17"/>
    </row>
    <row r="962" customFormat="false" ht="12.75" hidden="false" customHeight="false" outlineLevel="0" collapsed="false">
      <c r="C962" s="17"/>
      <c r="D962" s="17"/>
      <c r="E962" s="17"/>
      <c r="F962" s="17"/>
    </row>
    <row r="963" customFormat="false" ht="12.75" hidden="false" customHeight="false" outlineLevel="0" collapsed="false">
      <c r="C963" s="17"/>
      <c r="D963" s="17"/>
      <c r="E963" s="17"/>
      <c r="F963" s="17"/>
    </row>
    <row r="964" customFormat="false" ht="12.75" hidden="false" customHeight="false" outlineLevel="0" collapsed="false">
      <c r="C964" s="17"/>
      <c r="D964" s="17"/>
      <c r="E964" s="17"/>
      <c r="F964" s="17"/>
    </row>
    <row r="965" customFormat="false" ht="12.75" hidden="false" customHeight="false" outlineLevel="0" collapsed="false">
      <c r="C965" s="17"/>
      <c r="D965" s="17"/>
      <c r="E965" s="17"/>
      <c r="F965" s="17"/>
    </row>
    <row r="966" customFormat="false" ht="12.75" hidden="false" customHeight="false" outlineLevel="0" collapsed="false">
      <c r="C966" s="17"/>
      <c r="D966" s="17"/>
      <c r="E966" s="17"/>
      <c r="F966" s="17"/>
    </row>
    <row r="967" customFormat="false" ht="12.75" hidden="false" customHeight="false" outlineLevel="0" collapsed="false">
      <c r="C967" s="17"/>
      <c r="D967" s="17"/>
      <c r="E967" s="17"/>
      <c r="F967" s="17"/>
    </row>
    <row r="968" customFormat="false" ht="12.75" hidden="false" customHeight="false" outlineLevel="0" collapsed="false">
      <c r="C968" s="17"/>
      <c r="D968" s="17"/>
      <c r="E968" s="17"/>
      <c r="F968" s="17"/>
    </row>
    <row r="969" customFormat="false" ht="12.75" hidden="false" customHeight="false" outlineLevel="0" collapsed="false">
      <c r="C969" s="17"/>
      <c r="D969" s="17"/>
      <c r="E969" s="17"/>
      <c r="F969" s="17"/>
    </row>
    <row r="970" customFormat="false" ht="12.75" hidden="false" customHeight="false" outlineLevel="0" collapsed="false">
      <c r="C970" s="17"/>
      <c r="D970" s="17"/>
      <c r="E970" s="17"/>
      <c r="F970" s="17"/>
    </row>
    <row r="971" customFormat="false" ht="12.75" hidden="false" customHeight="false" outlineLevel="0" collapsed="false">
      <c r="C971" s="17"/>
      <c r="D971" s="17"/>
      <c r="E971" s="17"/>
      <c r="F971" s="17"/>
    </row>
    <row r="972" customFormat="false" ht="12.75" hidden="false" customHeight="false" outlineLevel="0" collapsed="false">
      <c r="C972" s="17"/>
      <c r="D972" s="17"/>
      <c r="E972" s="17"/>
      <c r="F972" s="17"/>
    </row>
    <row r="973" customFormat="false" ht="12.75" hidden="false" customHeight="false" outlineLevel="0" collapsed="false">
      <c r="C973" s="17"/>
      <c r="D973" s="17"/>
      <c r="E973" s="17"/>
      <c r="F973" s="17"/>
    </row>
    <row r="974" customFormat="false" ht="12.75" hidden="false" customHeight="false" outlineLevel="0" collapsed="false">
      <c r="C974" s="17"/>
      <c r="D974" s="17"/>
      <c r="E974" s="17"/>
      <c r="F974" s="17"/>
    </row>
    <row r="975" customFormat="false" ht="12.75" hidden="false" customHeight="false" outlineLevel="0" collapsed="false">
      <c r="C975" s="17"/>
      <c r="D975" s="17"/>
      <c r="E975" s="17"/>
      <c r="F975" s="17"/>
    </row>
    <row r="976" customFormat="false" ht="12.75" hidden="false" customHeight="false" outlineLevel="0" collapsed="false">
      <c r="C976" s="17"/>
      <c r="D976" s="17"/>
      <c r="E976" s="17"/>
      <c r="F976" s="17"/>
    </row>
    <row r="977" customFormat="false" ht="12.75" hidden="false" customHeight="false" outlineLevel="0" collapsed="false">
      <c r="C977" s="17"/>
      <c r="D977" s="17"/>
      <c r="E977" s="17"/>
      <c r="F977" s="17"/>
    </row>
    <row r="978" customFormat="false" ht="12.75" hidden="false" customHeight="false" outlineLevel="0" collapsed="false">
      <c r="C978" s="17"/>
      <c r="D978" s="17"/>
      <c r="E978" s="17"/>
      <c r="F978" s="17"/>
    </row>
    <row r="979" customFormat="false" ht="12.75" hidden="false" customHeight="false" outlineLevel="0" collapsed="false">
      <c r="C979" s="17"/>
      <c r="D979" s="17"/>
      <c r="E979" s="17"/>
      <c r="F979" s="17"/>
    </row>
    <row r="980" customFormat="false" ht="12.75" hidden="false" customHeight="false" outlineLevel="0" collapsed="false">
      <c r="C980" s="17"/>
      <c r="D980" s="17"/>
      <c r="E980" s="17"/>
      <c r="F980" s="17"/>
    </row>
    <row r="981" customFormat="false" ht="12.75" hidden="false" customHeight="false" outlineLevel="0" collapsed="false">
      <c r="C981" s="17"/>
      <c r="D981" s="17"/>
      <c r="E981" s="17"/>
      <c r="F981" s="17"/>
    </row>
    <row r="982" customFormat="false" ht="12.75" hidden="false" customHeight="false" outlineLevel="0" collapsed="false">
      <c r="C982" s="17"/>
      <c r="D982" s="17"/>
      <c r="E982" s="17"/>
      <c r="F982" s="17"/>
    </row>
    <row r="983" customFormat="false" ht="12.75" hidden="false" customHeight="false" outlineLevel="0" collapsed="false">
      <c r="C983" s="17"/>
      <c r="D983" s="17"/>
      <c r="E983" s="17"/>
      <c r="F983" s="17"/>
    </row>
    <row r="984" customFormat="false" ht="12.75" hidden="false" customHeight="false" outlineLevel="0" collapsed="false">
      <c r="C984" s="17"/>
      <c r="D984" s="17"/>
      <c r="E984" s="17"/>
      <c r="F984" s="17"/>
    </row>
    <row r="985" customFormat="false" ht="12.75" hidden="false" customHeight="false" outlineLevel="0" collapsed="false">
      <c r="C985" s="17"/>
      <c r="D985" s="17"/>
      <c r="E985" s="17"/>
      <c r="F985" s="17"/>
    </row>
    <row r="986" customFormat="false" ht="12.75" hidden="false" customHeight="false" outlineLevel="0" collapsed="false">
      <c r="C986" s="17"/>
      <c r="D986" s="17"/>
      <c r="E986" s="17"/>
      <c r="F986" s="17"/>
    </row>
    <row r="987" customFormat="false" ht="12.75" hidden="false" customHeight="false" outlineLevel="0" collapsed="false">
      <c r="C987" s="17"/>
      <c r="D987" s="17"/>
      <c r="E987" s="17"/>
      <c r="F987" s="17"/>
    </row>
    <row r="988" customFormat="false" ht="12.75" hidden="false" customHeight="false" outlineLevel="0" collapsed="false">
      <c r="C988" s="17"/>
      <c r="D988" s="17"/>
      <c r="E988" s="17"/>
      <c r="F988" s="17"/>
    </row>
    <row r="989" customFormat="false" ht="12.75" hidden="false" customHeight="false" outlineLevel="0" collapsed="false">
      <c r="C989" s="17"/>
      <c r="D989" s="17"/>
      <c r="E989" s="17"/>
      <c r="F989" s="17"/>
    </row>
    <row r="990" customFormat="false" ht="12.75" hidden="false" customHeight="false" outlineLevel="0" collapsed="false">
      <c r="C990" s="17"/>
      <c r="D990" s="17"/>
      <c r="E990" s="17"/>
      <c r="F990" s="17"/>
    </row>
    <row r="991" customFormat="false" ht="12.75" hidden="false" customHeight="false" outlineLevel="0" collapsed="false">
      <c r="C991" s="17"/>
      <c r="D991" s="17"/>
      <c r="E991" s="17"/>
      <c r="F991" s="17"/>
    </row>
    <row r="992" customFormat="false" ht="12.75" hidden="false" customHeight="false" outlineLevel="0" collapsed="false">
      <c r="C992" s="17"/>
      <c r="D992" s="17"/>
      <c r="E992" s="17"/>
      <c r="F992" s="17"/>
    </row>
    <row r="993" customFormat="false" ht="12.75" hidden="false" customHeight="false" outlineLevel="0" collapsed="false">
      <c r="C993" s="17"/>
      <c r="D993" s="17"/>
      <c r="E993" s="17"/>
      <c r="F993" s="17"/>
    </row>
    <row r="994" customFormat="false" ht="12.75" hidden="false" customHeight="false" outlineLevel="0" collapsed="false">
      <c r="C994" s="17"/>
      <c r="D994" s="17"/>
      <c r="E994" s="17"/>
      <c r="F994" s="17"/>
    </row>
    <row r="995" customFormat="false" ht="12.75" hidden="false" customHeight="false" outlineLevel="0" collapsed="false">
      <c r="C995" s="17"/>
      <c r="D995" s="17"/>
      <c r="E995" s="17"/>
      <c r="F995" s="17"/>
    </row>
    <row r="996" customFormat="false" ht="12.75" hidden="false" customHeight="false" outlineLevel="0" collapsed="false">
      <c r="C996" s="17"/>
      <c r="D996" s="17"/>
      <c r="E996" s="17"/>
      <c r="F996" s="17"/>
    </row>
    <row r="997" customFormat="false" ht="12.75" hidden="false" customHeight="false" outlineLevel="0" collapsed="false">
      <c r="C997" s="17"/>
      <c r="D997" s="17"/>
      <c r="E997" s="17"/>
      <c r="F997" s="17"/>
    </row>
    <row r="998" customFormat="false" ht="12.75" hidden="false" customHeight="false" outlineLevel="0" collapsed="false">
      <c r="C998" s="17"/>
      <c r="D998" s="17"/>
      <c r="E998" s="17"/>
      <c r="F998" s="17"/>
    </row>
    <row r="999" customFormat="false" ht="12.75" hidden="false" customHeight="false" outlineLevel="0" collapsed="false">
      <c r="C999" s="17"/>
      <c r="D999" s="17"/>
      <c r="E999" s="17"/>
      <c r="F999" s="17"/>
    </row>
    <row r="1000" customFormat="false" ht="12.75" hidden="false" customHeight="false" outlineLevel="0" collapsed="false">
      <c r="C1000" s="17"/>
      <c r="D1000" s="17"/>
      <c r="E1000" s="17"/>
      <c r="F1000" s="17"/>
    </row>
    <row r="1001" customFormat="false" ht="12.75" hidden="false" customHeight="false" outlineLevel="0" collapsed="false">
      <c r="C1001" s="17"/>
      <c r="D1001" s="17"/>
      <c r="E1001" s="17"/>
      <c r="F1001" s="17"/>
    </row>
    <row r="1002" customFormat="false" ht="12.75" hidden="false" customHeight="false" outlineLevel="0" collapsed="false">
      <c r="C1002" s="17"/>
      <c r="D1002" s="17"/>
      <c r="E1002" s="17"/>
      <c r="F1002" s="17"/>
    </row>
    <row r="1003" customFormat="false" ht="12.75" hidden="false" customHeight="false" outlineLevel="0" collapsed="false">
      <c r="C1003" s="17"/>
      <c r="D1003" s="17"/>
      <c r="E1003" s="17"/>
      <c r="F1003" s="17"/>
    </row>
    <row r="1004" customFormat="false" ht="12.75" hidden="false" customHeight="false" outlineLevel="0" collapsed="false">
      <c r="C1004" s="17"/>
      <c r="D1004" s="17"/>
      <c r="E1004" s="17"/>
      <c r="F1004" s="17"/>
    </row>
    <row r="1005" customFormat="false" ht="12.75" hidden="false" customHeight="false" outlineLevel="0" collapsed="false">
      <c r="C1005" s="17"/>
      <c r="D1005" s="17"/>
      <c r="E1005" s="17"/>
      <c r="F1005" s="17"/>
    </row>
    <row r="1006" customFormat="false" ht="12.75" hidden="false" customHeight="false" outlineLevel="0" collapsed="false">
      <c r="C1006" s="17"/>
      <c r="D1006" s="17"/>
      <c r="E1006" s="17"/>
      <c r="F1006" s="17"/>
    </row>
    <row r="1007" customFormat="false" ht="12.75" hidden="false" customHeight="false" outlineLevel="0" collapsed="false">
      <c r="C1007" s="17"/>
      <c r="D1007" s="17"/>
      <c r="E1007" s="17"/>
      <c r="F1007" s="17"/>
    </row>
    <row r="1008" customFormat="false" ht="12.75" hidden="false" customHeight="false" outlineLevel="0" collapsed="false">
      <c r="C1008" s="17"/>
      <c r="D1008" s="17"/>
      <c r="E1008" s="17"/>
      <c r="F1008" s="17"/>
    </row>
    <row r="1009" customFormat="false" ht="12.75" hidden="false" customHeight="false" outlineLevel="0" collapsed="false">
      <c r="C1009" s="17"/>
      <c r="D1009" s="17"/>
      <c r="E1009" s="17"/>
      <c r="F1009" s="17"/>
    </row>
    <row r="1010" customFormat="false" ht="12.75" hidden="false" customHeight="false" outlineLevel="0" collapsed="false">
      <c r="C1010" s="17"/>
      <c r="D1010" s="17"/>
      <c r="E1010" s="17"/>
      <c r="F1010" s="17"/>
    </row>
    <row r="1011" customFormat="false" ht="12.75" hidden="false" customHeight="false" outlineLevel="0" collapsed="false">
      <c r="C1011" s="17"/>
      <c r="D1011" s="17"/>
      <c r="E1011" s="17"/>
      <c r="F1011" s="17"/>
    </row>
    <row r="1012" customFormat="false" ht="12.75" hidden="false" customHeight="false" outlineLevel="0" collapsed="false">
      <c r="C1012" s="17"/>
      <c r="D1012" s="17"/>
      <c r="E1012" s="17"/>
      <c r="F1012" s="17"/>
    </row>
    <row r="1013" customFormat="false" ht="12.75" hidden="false" customHeight="false" outlineLevel="0" collapsed="false">
      <c r="C1013" s="17"/>
      <c r="D1013" s="17"/>
      <c r="E1013" s="17"/>
      <c r="F1013" s="17"/>
    </row>
    <row r="1014" customFormat="false" ht="12.75" hidden="false" customHeight="false" outlineLevel="0" collapsed="false">
      <c r="C1014" s="17"/>
      <c r="D1014" s="17"/>
      <c r="E1014" s="17"/>
      <c r="F1014" s="17"/>
    </row>
    <row r="1015" customFormat="false" ht="12.75" hidden="false" customHeight="false" outlineLevel="0" collapsed="false">
      <c r="C1015" s="17"/>
      <c r="D1015" s="17"/>
      <c r="E1015" s="17"/>
      <c r="F1015" s="17"/>
    </row>
    <row r="1016" customFormat="false" ht="12.75" hidden="false" customHeight="false" outlineLevel="0" collapsed="false">
      <c r="C1016" s="17"/>
      <c r="D1016" s="17"/>
      <c r="E1016" s="17"/>
      <c r="F1016" s="17"/>
    </row>
    <row r="1017" customFormat="false" ht="12.75" hidden="false" customHeight="false" outlineLevel="0" collapsed="false">
      <c r="C1017" s="17"/>
      <c r="D1017" s="17"/>
      <c r="E1017" s="17"/>
      <c r="F1017" s="17"/>
    </row>
    <row r="1018" customFormat="false" ht="12.75" hidden="false" customHeight="false" outlineLevel="0" collapsed="false">
      <c r="C1018" s="17"/>
      <c r="D1018" s="17"/>
      <c r="E1018" s="17"/>
      <c r="F1018" s="17"/>
    </row>
    <row r="1019" customFormat="false" ht="12.75" hidden="false" customHeight="false" outlineLevel="0" collapsed="false">
      <c r="C1019" s="17"/>
      <c r="D1019" s="17"/>
      <c r="E1019" s="17"/>
      <c r="F1019" s="17"/>
    </row>
    <row r="1020" customFormat="false" ht="12.75" hidden="false" customHeight="false" outlineLevel="0" collapsed="false">
      <c r="C1020" s="17"/>
      <c r="D1020" s="17"/>
      <c r="E1020" s="17"/>
      <c r="F1020" s="17"/>
    </row>
    <row r="1021" customFormat="false" ht="12.75" hidden="false" customHeight="false" outlineLevel="0" collapsed="false">
      <c r="C1021" s="17"/>
      <c r="D1021" s="17"/>
      <c r="E1021" s="17"/>
      <c r="F1021" s="17"/>
    </row>
    <row r="1022" customFormat="false" ht="12.75" hidden="false" customHeight="false" outlineLevel="0" collapsed="false">
      <c r="C1022" s="17"/>
      <c r="D1022" s="17"/>
      <c r="E1022" s="17"/>
      <c r="F1022" s="17"/>
    </row>
    <row r="1023" customFormat="false" ht="12.75" hidden="false" customHeight="false" outlineLevel="0" collapsed="false">
      <c r="C1023" s="17"/>
      <c r="D1023" s="17"/>
      <c r="E1023" s="17"/>
      <c r="F1023" s="17"/>
    </row>
    <row r="1024" customFormat="false" ht="12.75" hidden="false" customHeight="false" outlineLevel="0" collapsed="false">
      <c r="C1024" s="17"/>
      <c r="D1024" s="17"/>
      <c r="E1024" s="17"/>
      <c r="F1024" s="17"/>
    </row>
    <row r="1025" customFormat="false" ht="12.75" hidden="false" customHeight="false" outlineLevel="0" collapsed="false">
      <c r="C1025" s="17"/>
      <c r="D1025" s="17"/>
      <c r="E1025" s="17"/>
      <c r="F1025" s="17"/>
    </row>
    <row r="1026" customFormat="false" ht="12.75" hidden="false" customHeight="false" outlineLevel="0" collapsed="false">
      <c r="C1026" s="17"/>
      <c r="D1026" s="17"/>
      <c r="E1026" s="17"/>
      <c r="F1026" s="17"/>
    </row>
    <row r="1027" customFormat="false" ht="12.75" hidden="false" customHeight="false" outlineLevel="0" collapsed="false">
      <c r="C1027" s="17"/>
      <c r="D1027" s="17"/>
      <c r="E1027" s="17"/>
      <c r="F1027" s="17"/>
    </row>
    <row r="1028" customFormat="false" ht="12.75" hidden="false" customHeight="false" outlineLevel="0" collapsed="false">
      <c r="C1028" s="17"/>
      <c r="D1028" s="17"/>
      <c r="E1028" s="17"/>
      <c r="F1028" s="17"/>
    </row>
    <row r="1029" customFormat="false" ht="12.75" hidden="false" customHeight="false" outlineLevel="0" collapsed="false">
      <c r="C1029" s="17"/>
      <c r="D1029" s="17"/>
      <c r="E1029" s="17"/>
      <c r="F1029" s="17"/>
    </row>
    <row r="1030" customFormat="false" ht="12.75" hidden="false" customHeight="false" outlineLevel="0" collapsed="false">
      <c r="C1030" s="17"/>
      <c r="D1030" s="17"/>
      <c r="E1030" s="17"/>
      <c r="F1030" s="17"/>
    </row>
    <row r="1031" customFormat="false" ht="12.75" hidden="false" customHeight="false" outlineLevel="0" collapsed="false">
      <c r="C1031" s="17"/>
      <c r="D1031" s="17"/>
      <c r="E1031" s="17"/>
      <c r="F1031" s="17"/>
    </row>
    <row r="1032" customFormat="false" ht="12.75" hidden="false" customHeight="false" outlineLevel="0" collapsed="false">
      <c r="C1032" s="17"/>
      <c r="D1032" s="17"/>
      <c r="E1032" s="17"/>
      <c r="F1032" s="17"/>
    </row>
    <row r="1033" customFormat="false" ht="12.75" hidden="false" customHeight="false" outlineLevel="0" collapsed="false">
      <c r="C1033" s="17"/>
      <c r="D1033" s="17"/>
      <c r="E1033" s="17"/>
      <c r="F1033" s="17"/>
    </row>
    <row r="1034" customFormat="false" ht="12.75" hidden="false" customHeight="false" outlineLevel="0" collapsed="false">
      <c r="C1034" s="17"/>
      <c r="D1034" s="17"/>
      <c r="E1034" s="17"/>
      <c r="F1034" s="17"/>
    </row>
    <row r="1035" customFormat="false" ht="12.75" hidden="false" customHeight="false" outlineLevel="0" collapsed="false">
      <c r="C1035" s="17"/>
      <c r="D1035" s="17"/>
      <c r="E1035" s="17"/>
      <c r="F1035" s="17"/>
    </row>
    <row r="1036" customFormat="false" ht="12.75" hidden="false" customHeight="false" outlineLevel="0" collapsed="false">
      <c r="C1036" s="17"/>
      <c r="D1036" s="17"/>
      <c r="E1036" s="17"/>
      <c r="F1036" s="17"/>
    </row>
    <row r="1037" customFormat="false" ht="12.75" hidden="false" customHeight="false" outlineLevel="0" collapsed="false">
      <c r="C1037" s="17"/>
      <c r="D1037" s="17"/>
      <c r="E1037" s="17"/>
      <c r="F1037" s="17"/>
    </row>
    <row r="1038" customFormat="false" ht="12.75" hidden="false" customHeight="false" outlineLevel="0" collapsed="false">
      <c r="C1038" s="17"/>
      <c r="D1038" s="17"/>
      <c r="E1038" s="17"/>
      <c r="F1038" s="17"/>
    </row>
    <row r="1039" customFormat="false" ht="12.75" hidden="false" customHeight="false" outlineLevel="0" collapsed="false">
      <c r="C1039" s="17"/>
      <c r="D1039" s="17"/>
      <c r="E1039" s="17"/>
      <c r="F1039" s="17"/>
    </row>
    <row r="1040" customFormat="false" ht="12.75" hidden="false" customHeight="false" outlineLevel="0" collapsed="false">
      <c r="C1040" s="17"/>
      <c r="D1040" s="17"/>
      <c r="E1040" s="17"/>
      <c r="F1040" s="17"/>
    </row>
    <row r="1041" customFormat="false" ht="12.75" hidden="false" customHeight="false" outlineLevel="0" collapsed="false">
      <c r="C1041" s="17"/>
      <c r="D1041" s="17"/>
      <c r="E1041" s="17"/>
      <c r="F1041" s="17"/>
    </row>
    <row r="1042" customFormat="false" ht="12.75" hidden="false" customHeight="false" outlineLevel="0" collapsed="false">
      <c r="C1042" s="17"/>
      <c r="D1042" s="17"/>
      <c r="E1042" s="17"/>
      <c r="F1042" s="17"/>
    </row>
    <row r="1043" customFormat="false" ht="12.75" hidden="false" customHeight="false" outlineLevel="0" collapsed="false">
      <c r="C1043" s="17"/>
      <c r="D1043" s="17"/>
      <c r="E1043" s="17"/>
      <c r="F1043" s="17"/>
    </row>
    <row r="1044" customFormat="false" ht="12.75" hidden="false" customHeight="false" outlineLevel="0" collapsed="false">
      <c r="C1044" s="17"/>
      <c r="D1044" s="17"/>
      <c r="E1044" s="17"/>
      <c r="F1044" s="17"/>
    </row>
    <row r="1045" customFormat="false" ht="12.75" hidden="false" customHeight="false" outlineLevel="0" collapsed="false">
      <c r="C1045" s="17"/>
      <c r="D1045" s="17"/>
      <c r="E1045" s="17"/>
      <c r="F1045" s="17"/>
    </row>
    <row r="1046" customFormat="false" ht="12.75" hidden="false" customHeight="false" outlineLevel="0" collapsed="false">
      <c r="C1046" s="17"/>
      <c r="D1046" s="17"/>
      <c r="E1046" s="17"/>
      <c r="F1046" s="17"/>
    </row>
    <row r="1047" customFormat="false" ht="12.75" hidden="false" customHeight="false" outlineLevel="0" collapsed="false">
      <c r="C1047" s="17"/>
      <c r="D1047" s="17"/>
      <c r="E1047" s="17"/>
      <c r="F1047" s="17"/>
    </row>
    <row r="1048" customFormat="false" ht="12.75" hidden="false" customHeight="false" outlineLevel="0" collapsed="false">
      <c r="C1048" s="17"/>
      <c r="D1048" s="17"/>
      <c r="E1048" s="17"/>
      <c r="F1048" s="17"/>
    </row>
    <row r="1049" customFormat="false" ht="12.75" hidden="false" customHeight="false" outlineLevel="0" collapsed="false">
      <c r="C1049" s="17"/>
      <c r="D1049" s="17"/>
      <c r="E1049" s="17"/>
      <c r="F1049" s="17"/>
    </row>
    <row r="1050" customFormat="false" ht="12.75" hidden="false" customHeight="false" outlineLevel="0" collapsed="false">
      <c r="C1050" s="17"/>
      <c r="D1050" s="17"/>
      <c r="E1050" s="17"/>
      <c r="F1050" s="17"/>
    </row>
    <row r="1051" customFormat="false" ht="12.75" hidden="false" customHeight="false" outlineLevel="0" collapsed="false">
      <c r="C1051" s="17"/>
      <c r="D1051" s="17"/>
      <c r="E1051" s="17"/>
      <c r="F1051" s="17"/>
    </row>
    <row r="1052" customFormat="false" ht="12.75" hidden="false" customHeight="false" outlineLevel="0" collapsed="false">
      <c r="C1052" s="17"/>
      <c r="D1052" s="17"/>
      <c r="E1052" s="17"/>
      <c r="F1052" s="17"/>
    </row>
    <row r="1053" customFormat="false" ht="12.75" hidden="false" customHeight="false" outlineLevel="0" collapsed="false">
      <c r="C1053" s="17"/>
      <c r="D1053" s="17"/>
      <c r="E1053" s="17"/>
      <c r="F1053" s="17"/>
    </row>
    <row r="1054" customFormat="false" ht="12.75" hidden="false" customHeight="false" outlineLevel="0" collapsed="false">
      <c r="C1054" s="17"/>
      <c r="D1054" s="17"/>
      <c r="E1054" s="17"/>
      <c r="F1054" s="17"/>
    </row>
    <row r="1055" customFormat="false" ht="12.75" hidden="false" customHeight="false" outlineLevel="0" collapsed="false">
      <c r="C1055" s="17"/>
      <c r="D1055" s="17"/>
      <c r="E1055" s="17"/>
      <c r="F1055" s="17"/>
    </row>
    <row r="1056" customFormat="false" ht="12.75" hidden="false" customHeight="false" outlineLevel="0" collapsed="false">
      <c r="C1056" s="17"/>
      <c r="D1056" s="17"/>
      <c r="E1056" s="17"/>
      <c r="F1056" s="17"/>
    </row>
    <row r="1057" customFormat="false" ht="12.75" hidden="false" customHeight="false" outlineLevel="0" collapsed="false">
      <c r="C1057" s="17"/>
      <c r="D1057" s="17"/>
      <c r="E1057" s="17"/>
      <c r="F1057" s="17"/>
    </row>
    <row r="1058" customFormat="false" ht="12.75" hidden="false" customHeight="false" outlineLevel="0" collapsed="false">
      <c r="C1058" s="17"/>
      <c r="D1058" s="17"/>
      <c r="E1058" s="17"/>
      <c r="F1058" s="17"/>
    </row>
    <row r="1059" customFormat="false" ht="12.75" hidden="false" customHeight="false" outlineLevel="0" collapsed="false">
      <c r="C1059" s="17"/>
      <c r="D1059" s="17"/>
      <c r="E1059" s="17"/>
      <c r="F1059" s="17"/>
    </row>
    <row r="1060" customFormat="false" ht="12.75" hidden="false" customHeight="false" outlineLevel="0" collapsed="false">
      <c r="C1060" s="17"/>
      <c r="D1060" s="17"/>
      <c r="E1060" s="17"/>
      <c r="F1060" s="17"/>
    </row>
    <row r="1061" customFormat="false" ht="12.75" hidden="false" customHeight="false" outlineLevel="0" collapsed="false">
      <c r="C1061" s="17"/>
      <c r="D1061" s="17"/>
      <c r="E1061" s="17"/>
      <c r="F1061" s="17"/>
    </row>
    <row r="1062" customFormat="false" ht="12.75" hidden="false" customHeight="false" outlineLevel="0" collapsed="false">
      <c r="C1062" s="17"/>
      <c r="D1062" s="17"/>
      <c r="E1062" s="17"/>
      <c r="F1062" s="17"/>
    </row>
    <row r="1063" customFormat="false" ht="12.75" hidden="false" customHeight="false" outlineLevel="0" collapsed="false">
      <c r="C1063" s="17"/>
      <c r="D1063" s="17"/>
      <c r="E1063" s="17"/>
      <c r="F1063" s="17"/>
    </row>
    <row r="1064" customFormat="false" ht="12.75" hidden="false" customHeight="false" outlineLevel="0" collapsed="false">
      <c r="C1064" s="17"/>
      <c r="D1064" s="17"/>
      <c r="E1064" s="17"/>
      <c r="F1064" s="17"/>
    </row>
    <row r="1065" customFormat="false" ht="12.75" hidden="false" customHeight="false" outlineLevel="0" collapsed="false">
      <c r="C1065" s="17"/>
      <c r="D1065" s="17"/>
      <c r="E1065" s="17"/>
      <c r="F1065" s="17"/>
    </row>
    <row r="1066" customFormat="false" ht="12.75" hidden="false" customHeight="false" outlineLevel="0" collapsed="false">
      <c r="C1066" s="17"/>
      <c r="D1066" s="17"/>
      <c r="E1066" s="17"/>
      <c r="F1066" s="17"/>
    </row>
    <row r="1067" customFormat="false" ht="12.75" hidden="false" customHeight="false" outlineLevel="0" collapsed="false">
      <c r="C1067" s="17"/>
      <c r="D1067" s="17"/>
      <c r="E1067" s="17"/>
      <c r="F1067" s="17"/>
    </row>
    <row r="1068" customFormat="false" ht="12.75" hidden="false" customHeight="false" outlineLevel="0" collapsed="false">
      <c r="C1068" s="17"/>
      <c r="D1068" s="17"/>
      <c r="E1068" s="17"/>
      <c r="F1068" s="17"/>
    </row>
    <row r="1069" customFormat="false" ht="12.75" hidden="false" customHeight="false" outlineLevel="0" collapsed="false">
      <c r="C1069" s="17"/>
      <c r="D1069" s="17"/>
      <c r="E1069" s="17"/>
      <c r="F1069" s="17"/>
    </row>
    <row r="1070" customFormat="false" ht="12.75" hidden="false" customHeight="false" outlineLevel="0" collapsed="false">
      <c r="C1070" s="17"/>
      <c r="D1070" s="17"/>
      <c r="E1070" s="17"/>
      <c r="F1070" s="17"/>
    </row>
    <row r="1071" customFormat="false" ht="12.75" hidden="false" customHeight="false" outlineLevel="0" collapsed="false">
      <c r="C1071" s="17"/>
      <c r="D1071" s="17"/>
      <c r="E1071" s="17"/>
      <c r="F1071" s="17"/>
    </row>
    <row r="1072" customFormat="false" ht="12.75" hidden="false" customHeight="false" outlineLevel="0" collapsed="false">
      <c r="C1072" s="17"/>
      <c r="D1072" s="17"/>
      <c r="E1072" s="17"/>
      <c r="F1072" s="17"/>
    </row>
    <row r="1073" customFormat="false" ht="12.75" hidden="false" customHeight="false" outlineLevel="0" collapsed="false">
      <c r="C1073" s="17"/>
      <c r="D1073" s="17"/>
      <c r="E1073" s="17"/>
      <c r="F1073" s="17"/>
    </row>
    <row r="1074" customFormat="false" ht="12.75" hidden="false" customHeight="false" outlineLevel="0" collapsed="false">
      <c r="C1074" s="17"/>
      <c r="D1074" s="17"/>
      <c r="E1074" s="17"/>
      <c r="F1074" s="17"/>
    </row>
    <row r="1075" customFormat="false" ht="12.75" hidden="false" customHeight="false" outlineLevel="0" collapsed="false">
      <c r="C1075" s="17"/>
      <c r="D1075" s="17"/>
      <c r="E1075" s="17"/>
      <c r="F1075" s="17"/>
    </row>
    <row r="1076" customFormat="false" ht="12.75" hidden="false" customHeight="false" outlineLevel="0" collapsed="false">
      <c r="C1076" s="17"/>
      <c r="D1076" s="17"/>
      <c r="E1076" s="17"/>
      <c r="F1076" s="17"/>
    </row>
    <row r="1077" customFormat="false" ht="12.75" hidden="false" customHeight="false" outlineLevel="0" collapsed="false">
      <c r="C1077" s="17"/>
      <c r="D1077" s="17"/>
      <c r="E1077" s="17"/>
      <c r="F1077" s="17"/>
    </row>
    <row r="1078" customFormat="false" ht="12.75" hidden="false" customHeight="false" outlineLevel="0" collapsed="false">
      <c r="C1078" s="17"/>
      <c r="D1078" s="17"/>
      <c r="E1078" s="17"/>
      <c r="F1078" s="17"/>
    </row>
    <row r="1079" customFormat="false" ht="12.75" hidden="false" customHeight="false" outlineLevel="0" collapsed="false">
      <c r="C1079" s="17"/>
      <c r="D1079" s="17"/>
      <c r="E1079" s="17"/>
      <c r="F1079" s="17"/>
    </row>
    <row r="1080" customFormat="false" ht="12.75" hidden="false" customHeight="false" outlineLevel="0" collapsed="false">
      <c r="C1080" s="17"/>
      <c r="D1080" s="17"/>
      <c r="E1080" s="17"/>
      <c r="F1080" s="17"/>
    </row>
    <row r="1081" customFormat="false" ht="12.75" hidden="false" customHeight="false" outlineLevel="0" collapsed="false">
      <c r="C1081" s="17"/>
      <c r="D1081" s="17"/>
      <c r="E1081" s="17"/>
      <c r="F1081" s="17"/>
    </row>
    <row r="1082" customFormat="false" ht="12.75" hidden="false" customHeight="false" outlineLevel="0" collapsed="false">
      <c r="C1082" s="17"/>
      <c r="D1082" s="17"/>
      <c r="E1082" s="17"/>
      <c r="F1082" s="17"/>
    </row>
    <row r="1083" customFormat="false" ht="12.75" hidden="false" customHeight="false" outlineLevel="0" collapsed="false">
      <c r="C1083" s="17"/>
      <c r="D1083" s="17"/>
      <c r="E1083" s="17"/>
      <c r="F1083" s="17"/>
    </row>
    <row r="1084" customFormat="false" ht="12.75" hidden="false" customHeight="false" outlineLevel="0" collapsed="false">
      <c r="C1084" s="17"/>
      <c r="D1084" s="17"/>
      <c r="E1084" s="17"/>
      <c r="F1084" s="17"/>
    </row>
    <row r="1085" customFormat="false" ht="12.75" hidden="false" customHeight="false" outlineLevel="0" collapsed="false">
      <c r="C1085" s="17"/>
      <c r="D1085" s="17"/>
      <c r="E1085" s="17"/>
      <c r="F1085" s="17"/>
    </row>
    <row r="1086" customFormat="false" ht="12.75" hidden="false" customHeight="false" outlineLevel="0" collapsed="false">
      <c r="C1086" s="17"/>
      <c r="D1086" s="17"/>
      <c r="E1086" s="17"/>
      <c r="F1086" s="17"/>
    </row>
    <row r="1087" customFormat="false" ht="12.75" hidden="false" customHeight="false" outlineLevel="0" collapsed="false">
      <c r="C1087" s="17"/>
      <c r="D1087" s="17"/>
      <c r="E1087" s="17"/>
      <c r="F1087" s="17"/>
    </row>
    <row r="1088" customFormat="false" ht="12.75" hidden="false" customHeight="false" outlineLevel="0" collapsed="false">
      <c r="C1088" s="17"/>
      <c r="D1088" s="17"/>
      <c r="E1088" s="17"/>
      <c r="F1088" s="17"/>
    </row>
    <row r="1089" customFormat="false" ht="12.75" hidden="false" customHeight="false" outlineLevel="0" collapsed="false">
      <c r="C1089" s="17"/>
      <c r="D1089" s="17"/>
      <c r="E1089" s="17"/>
      <c r="F1089" s="17"/>
    </row>
    <row r="1090" customFormat="false" ht="12.75" hidden="false" customHeight="false" outlineLevel="0" collapsed="false">
      <c r="C1090" s="17"/>
      <c r="D1090" s="17"/>
      <c r="E1090" s="17"/>
      <c r="F1090" s="17"/>
    </row>
    <row r="1091" customFormat="false" ht="12.75" hidden="false" customHeight="false" outlineLevel="0" collapsed="false">
      <c r="C1091" s="17"/>
      <c r="D1091" s="17"/>
      <c r="E1091" s="17"/>
      <c r="F1091" s="17"/>
    </row>
    <row r="1092" customFormat="false" ht="12.75" hidden="false" customHeight="false" outlineLevel="0" collapsed="false">
      <c r="C1092" s="17"/>
      <c r="D1092" s="17"/>
      <c r="E1092" s="17"/>
      <c r="F1092" s="17"/>
    </row>
    <row r="1093" customFormat="false" ht="12.75" hidden="false" customHeight="false" outlineLevel="0" collapsed="false">
      <c r="C1093" s="17"/>
      <c r="D1093" s="17"/>
      <c r="E1093" s="17"/>
      <c r="F1093" s="17"/>
    </row>
    <row r="1094" customFormat="false" ht="12.75" hidden="false" customHeight="false" outlineLevel="0" collapsed="false">
      <c r="C1094" s="17"/>
      <c r="D1094" s="17"/>
      <c r="E1094" s="17"/>
      <c r="F1094" s="17"/>
    </row>
    <row r="1095" customFormat="false" ht="12.75" hidden="false" customHeight="false" outlineLevel="0" collapsed="false">
      <c r="C1095" s="17"/>
      <c r="D1095" s="17"/>
      <c r="E1095" s="17"/>
      <c r="F1095" s="17"/>
    </row>
    <row r="1096" customFormat="false" ht="12.75" hidden="false" customHeight="false" outlineLevel="0" collapsed="false">
      <c r="C1096" s="17"/>
      <c r="D1096" s="17"/>
      <c r="E1096" s="17"/>
      <c r="F1096" s="17"/>
    </row>
    <row r="1097" customFormat="false" ht="12.75" hidden="false" customHeight="false" outlineLevel="0" collapsed="false">
      <c r="C1097" s="17"/>
      <c r="D1097" s="17"/>
      <c r="E1097" s="17"/>
      <c r="F1097" s="17"/>
    </row>
    <row r="1098" customFormat="false" ht="12.75" hidden="false" customHeight="false" outlineLevel="0" collapsed="false">
      <c r="C1098" s="17"/>
      <c r="D1098" s="17"/>
      <c r="E1098" s="17"/>
      <c r="F1098" s="17"/>
    </row>
    <row r="1099" customFormat="false" ht="12.75" hidden="false" customHeight="false" outlineLevel="0" collapsed="false">
      <c r="C1099" s="17"/>
      <c r="D1099" s="17"/>
      <c r="E1099" s="17"/>
      <c r="F1099" s="17"/>
    </row>
    <row r="1100" customFormat="false" ht="12.75" hidden="false" customHeight="false" outlineLevel="0" collapsed="false">
      <c r="C1100" s="17"/>
      <c r="D1100" s="17"/>
      <c r="E1100" s="17"/>
      <c r="F1100" s="17"/>
    </row>
    <row r="1101" customFormat="false" ht="12.75" hidden="false" customHeight="false" outlineLevel="0" collapsed="false">
      <c r="C1101" s="17"/>
      <c r="D1101" s="17"/>
      <c r="E1101" s="17"/>
      <c r="F1101" s="17"/>
    </row>
    <row r="1102" customFormat="false" ht="12.75" hidden="false" customHeight="false" outlineLevel="0" collapsed="false">
      <c r="C1102" s="17"/>
      <c r="D1102" s="17"/>
      <c r="E1102" s="17"/>
      <c r="F1102" s="17"/>
    </row>
    <row r="1103" customFormat="false" ht="12.75" hidden="false" customHeight="false" outlineLevel="0" collapsed="false">
      <c r="C1103" s="17"/>
      <c r="D1103" s="17"/>
      <c r="E1103" s="17"/>
      <c r="F1103" s="17"/>
    </row>
    <row r="1104" customFormat="false" ht="12.75" hidden="false" customHeight="false" outlineLevel="0" collapsed="false">
      <c r="C1104" s="17"/>
      <c r="D1104" s="17"/>
      <c r="E1104" s="17"/>
      <c r="F1104" s="17"/>
    </row>
    <row r="1105" customFormat="false" ht="12.75" hidden="false" customHeight="false" outlineLevel="0" collapsed="false">
      <c r="C1105" s="17"/>
      <c r="D1105" s="17"/>
      <c r="E1105" s="17"/>
      <c r="F1105" s="17"/>
    </row>
    <row r="1106" customFormat="false" ht="12.75" hidden="false" customHeight="false" outlineLevel="0" collapsed="false">
      <c r="C1106" s="17"/>
      <c r="D1106" s="17"/>
      <c r="E1106" s="17"/>
      <c r="F1106" s="17"/>
    </row>
    <row r="1107" customFormat="false" ht="12.75" hidden="false" customHeight="false" outlineLevel="0" collapsed="false">
      <c r="C1107" s="17"/>
      <c r="D1107" s="17"/>
      <c r="E1107" s="17"/>
      <c r="F1107" s="17"/>
    </row>
    <row r="1108" customFormat="false" ht="12.75" hidden="false" customHeight="false" outlineLevel="0" collapsed="false">
      <c r="C1108" s="17"/>
      <c r="D1108" s="17"/>
      <c r="E1108" s="17"/>
      <c r="F1108" s="17"/>
    </row>
    <row r="1109" customFormat="false" ht="12.75" hidden="false" customHeight="false" outlineLevel="0" collapsed="false">
      <c r="C1109" s="17"/>
      <c r="D1109" s="17"/>
      <c r="E1109" s="17"/>
      <c r="F1109" s="17"/>
    </row>
    <row r="1110" customFormat="false" ht="12.75" hidden="false" customHeight="false" outlineLevel="0" collapsed="false">
      <c r="C1110" s="17"/>
      <c r="D1110" s="17"/>
      <c r="E1110" s="17"/>
      <c r="F1110" s="17"/>
    </row>
    <row r="1111" customFormat="false" ht="12.75" hidden="false" customHeight="false" outlineLevel="0" collapsed="false">
      <c r="C1111" s="17"/>
      <c r="D1111" s="17"/>
      <c r="E1111" s="17"/>
      <c r="F1111" s="17"/>
    </row>
    <row r="1112" customFormat="false" ht="12.75" hidden="false" customHeight="false" outlineLevel="0" collapsed="false">
      <c r="C1112" s="17"/>
      <c r="D1112" s="17"/>
      <c r="E1112" s="17"/>
      <c r="F1112" s="17"/>
    </row>
    <row r="1113" customFormat="false" ht="12.75" hidden="false" customHeight="false" outlineLevel="0" collapsed="false">
      <c r="C1113" s="17"/>
      <c r="D1113" s="17"/>
      <c r="E1113" s="17"/>
      <c r="F1113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3.14"/>
  </cols>
  <sheetData>
    <row r="1" customFormat="false" ht="12.75" hidden="false" customHeight="false" outlineLevel="0" collapsed="false">
      <c r="A1" s="0" t="s">
        <v>337</v>
      </c>
    </row>
    <row r="2" customFormat="false" ht="12.75" hidden="false" customHeight="false" outlineLevel="0" collapsed="false">
      <c r="A2" s="0" t="s">
        <v>338</v>
      </c>
    </row>
    <row r="4" customFormat="false" ht="12.75" hidden="false" customHeight="false" outlineLevel="0" collapsed="false">
      <c r="A4" s="194" t="s">
        <v>339</v>
      </c>
      <c r="C4" s="194" t="s">
        <v>340</v>
      </c>
    </row>
    <row r="5" customFormat="false" ht="12.75" hidden="false" customHeight="false" outlineLevel="0" collapsed="false">
      <c r="A5" s="0" t="s">
        <v>341</v>
      </c>
      <c r="C5" s="0" t="s">
        <v>342</v>
      </c>
    </row>
    <row r="6" customFormat="false" ht="12.75" hidden="false" customHeight="false" outlineLevel="0" collapsed="false">
      <c r="B6" s="2" t="n">
        <v>1</v>
      </c>
      <c r="C6" s="2" t="s">
        <v>343</v>
      </c>
    </row>
    <row r="7" customFormat="false" ht="12.75" hidden="false" customHeight="false" outlineLevel="0" collapsed="false">
      <c r="A7" s="0" t="s">
        <v>344</v>
      </c>
      <c r="C7" s="0" t="s">
        <v>345</v>
      </c>
    </row>
    <row r="8" customFormat="false" ht="12.75" hidden="false" customHeight="false" outlineLevel="0" collapsed="false">
      <c r="A8" s="0" t="s">
        <v>346</v>
      </c>
      <c r="C8" s="0" t="s">
        <v>345</v>
      </c>
    </row>
    <row r="9" customFormat="false" ht="12.75" hidden="false" customHeight="false" outlineLevel="0" collapsed="false">
      <c r="B9" s="2" t="n">
        <v>2</v>
      </c>
      <c r="C9" s="2" t="s">
        <v>347</v>
      </c>
    </row>
    <row r="10" customFormat="false" ht="12.75" hidden="false" customHeight="false" outlineLevel="0" collapsed="false">
      <c r="A10" s="0" t="s">
        <v>348</v>
      </c>
      <c r="C10" s="0" t="s">
        <v>349</v>
      </c>
    </row>
    <row r="11" customFormat="false" ht="12.75" hidden="false" customHeight="false" outlineLevel="0" collapsed="false">
      <c r="A11" s="0" t="s">
        <v>350</v>
      </c>
      <c r="C11" s="0" t="s">
        <v>349</v>
      </c>
    </row>
    <row r="12" customFormat="false" ht="12.75" hidden="false" customHeight="false" outlineLevel="0" collapsed="false">
      <c r="A12" s="0" t="s">
        <v>346</v>
      </c>
      <c r="C12" s="0" t="s">
        <v>349</v>
      </c>
    </row>
    <row r="13" customFormat="false" ht="12.75" hidden="false" customHeight="false" outlineLevel="0" collapsed="false">
      <c r="B13" s="2" t="n">
        <v>3</v>
      </c>
      <c r="C13" s="2" t="s">
        <v>351</v>
      </c>
    </row>
    <row r="14" customFormat="false" ht="12.75" hidden="false" customHeight="false" outlineLevel="0" collapsed="false">
      <c r="A14" s="0" t="s">
        <v>352</v>
      </c>
      <c r="C14" s="0" t="s">
        <v>353</v>
      </c>
    </row>
    <row r="15" customFormat="false" ht="12.75" hidden="false" customHeight="false" outlineLevel="0" collapsed="false">
      <c r="A15" s="0" t="s">
        <v>346</v>
      </c>
      <c r="C15" s="0" t="s">
        <v>353</v>
      </c>
    </row>
    <row r="16" customFormat="false" ht="12.75" hidden="false" customHeight="false" outlineLevel="0" collapsed="false">
      <c r="B16" s="2" t="n">
        <v>2</v>
      </c>
      <c r="C16" s="2" t="s">
        <v>354</v>
      </c>
    </row>
    <row r="17" customFormat="false" ht="12.75" hidden="false" customHeight="false" outlineLevel="0" collapsed="false">
      <c r="A17" s="0" t="s">
        <v>355</v>
      </c>
      <c r="C17" s="0" t="s">
        <v>356</v>
      </c>
    </row>
    <row r="18" customFormat="false" ht="12.75" hidden="false" customHeight="false" outlineLevel="0" collapsed="false">
      <c r="B18" s="2" t="n">
        <v>1</v>
      </c>
      <c r="C18" s="2" t="s">
        <v>357</v>
      </c>
    </row>
    <row r="19" customFormat="false" ht="12.75" hidden="false" customHeight="false" outlineLevel="0" collapsed="false">
      <c r="A19" s="0" t="s">
        <v>358</v>
      </c>
      <c r="C19" s="0" t="s">
        <v>176</v>
      </c>
    </row>
    <row r="20" customFormat="false" ht="12.75" hidden="false" customHeight="false" outlineLevel="0" collapsed="false">
      <c r="B20" s="2" t="n">
        <v>1</v>
      </c>
      <c r="C20" s="2" t="s">
        <v>359</v>
      </c>
    </row>
    <row r="22" customFormat="false" ht="12.75" hidden="false" customHeight="false" outlineLevel="0" collapsed="false">
      <c r="B22" s="2" t="n">
        <f aca="false">SUM(B6:B20)</f>
        <v>10</v>
      </c>
      <c r="C22" s="2" t="s">
        <v>360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95" width="15.41"/>
    <col collapsed="false" customWidth="true" hidden="false" outlineLevel="0" max="2" min="2" style="195" width="11.85"/>
    <col collapsed="false" customWidth="true" hidden="false" outlineLevel="0" max="3" min="3" style="195" width="0.99"/>
    <col collapsed="false" customWidth="true" hidden="false" outlineLevel="0" max="4" min="4" style="195" width="62.41"/>
    <col collapsed="false" customWidth="false" hidden="false" outlineLevel="0" max="8" min="5" style="195" width="7.99"/>
    <col collapsed="false" customWidth="true" hidden="false" outlineLevel="0" max="9" min="9" style="195" width="11.42"/>
    <col collapsed="false" customWidth="false" hidden="false" outlineLevel="0" max="257" min="10" style="195" width="7.99"/>
  </cols>
  <sheetData>
    <row r="1" customFormat="false" ht="13.5" hidden="false" customHeight="false" outlineLevel="0" collapsed="false">
      <c r="A1" s="196" t="s">
        <v>361</v>
      </c>
    </row>
    <row r="2" customFormat="false" ht="18" hidden="false" customHeight="true" outlineLevel="0" collapsed="false">
      <c r="B2" s="197" t="n">
        <v>4800</v>
      </c>
      <c r="D2" s="195" t="s">
        <v>362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198" t="n">
        <v>0.0375</v>
      </c>
      <c r="D4" s="195" t="s">
        <v>363</v>
      </c>
    </row>
    <row r="5" customFormat="false" ht="18" hidden="false" customHeight="true" outlineLevel="0" collapsed="false">
      <c r="B5" s="199" t="n">
        <v>0.0125</v>
      </c>
      <c r="D5" s="195" t="s">
        <v>364</v>
      </c>
    </row>
    <row r="6" customFormat="false" ht="18" hidden="false" customHeight="true" outlineLevel="0" collapsed="false">
      <c r="B6" s="199" t="n">
        <v>0.03</v>
      </c>
      <c r="D6" s="195" t="s">
        <v>365</v>
      </c>
    </row>
    <row r="7" customFormat="false" ht="18" hidden="false" customHeight="true" outlineLevel="0" collapsed="false">
      <c r="B7" s="200" t="n">
        <v>0.011</v>
      </c>
      <c r="D7" s="195" t="s">
        <v>366</v>
      </c>
    </row>
    <row r="8" customFormat="false" ht="18" hidden="false" customHeight="true" outlineLevel="0" collapsed="false">
      <c r="B8" s="201" t="n">
        <f aca="false">SUM(B4:B7)</f>
        <v>0.091</v>
      </c>
      <c r="D8" s="195" t="s">
        <v>367</v>
      </c>
    </row>
    <row r="11" customFormat="false" ht="13.5" hidden="false" customHeight="false" outlineLevel="0" collapsed="false">
      <c r="A11" s="196" t="s">
        <v>368</v>
      </c>
    </row>
    <row r="12" customFormat="false" ht="18" hidden="false" customHeight="true" outlineLevel="0" collapsed="false">
      <c r="B12" s="197" t="n">
        <v>84500</v>
      </c>
      <c r="D12" s="195" t="s">
        <v>369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201" t="n">
        <v>0.062</v>
      </c>
      <c r="D14" s="195" t="s">
        <v>370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201" t="n">
        <v>0.0145</v>
      </c>
      <c r="D16" s="195" t="s">
        <v>371</v>
      </c>
    </row>
    <row r="20" customFormat="false" ht="13.5" hidden="false" customHeight="false" outlineLevel="0" collapsed="false">
      <c r="A20" s="196" t="s">
        <v>372</v>
      </c>
    </row>
    <row r="21" customFormat="false" ht="13.5" hidden="false" customHeight="false" outlineLevel="0" collapsed="false">
      <c r="B21" s="202" t="n">
        <v>8700</v>
      </c>
      <c r="D21" s="195" t="s">
        <v>373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202" t="n">
        <v>7800</v>
      </c>
      <c r="D23" s="195" t="s">
        <v>374</v>
      </c>
    </row>
    <row r="24" customFormat="false" ht="13.5" hidden="false" customHeight="false" outlineLevel="0" collapsed="false">
      <c r="B24" s="203"/>
    </row>
    <row r="25" customFormat="false" ht="13.5" hidden="false" customHeight="false" outlineLevel="0" collapsed="false">
      <c r="B25" s="202" t="n">
        <v>3900</v>
      </c>
      <c r="D25" s="195" t="s">
        <v>375</v>
      </c>
    </row>
    <row r="26" customFormat="false" ht="13.5" hidden="false" customHeight="false" outlineLevel="0" collapsed="false">
      <c r="B26" s="203"/>
    </row>
    <row r="27" customFormat="false" ht="13.5" hidden="false" customHeight="false" outlineLevel="0" collapsed="false">
      <c r="B27" s="202" t="n">
        <v>2400</v>
      </c>
      <c r="D27" s="195" t="s">
        <v>376</v>
      </c>
    </row>
    <row r="28" customFormat="false" ht="13.5" hidden="false" customHeight="false" outlineLevel="0" collapsed="false">
      <c r="B28" s="203"/>
    </row>
    <row r="29" customFormat="false" ht="13.5" hidden="false" customHeight="false" outlineLevel="0" collapsed="false">
      <c r="B29" s="202" t="n">
        <v>12000</v>
      </c>
      <c r="D29" s="195" t="s">
        <v>377</v>
      </c>
    </row>
    <row r="30" customFormat="false" ht="13.5" hidden="false" customHeight="false" outlineLevel="0" collapsed="false">
      <c r="B30" s="203"/>
    </row>
    <row r="31" customFormat="false" ht="13.5" hidden="false" customHeight="false" outlineLevel="0" collapsed="false">
      <c r="B31" s="202" t="n">
        <v>6900</v>
      </c>
      <c r="D31" s="195" t="s">
        <v>378</v>
      </c>
    </row>
    <row r="33" customFormat="false" ht="12.75" hidden="false" customHeight="false" outlineLevel="0" collapsed="false">
      <c r="D33" s="196"/>
    </row>
    <row r="34" customFormat="false" ht="13.5" hidden="false" customHeight="false" outlineLevel="0" collapsed="false">
      <c r="A34" s="196" t="s">
        <v>379</v>
      </c>
    </row>
    <row r="35" customFormat="false" ht="18" hidden="false" customHeight="true" outlineLevel="0" collapsed="false">
      <c r="B35" s="201" t="n">
        <v>0.0425</v>
      </c>
      <c r="D35" s="195" t="s">
        <v>380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21" activeCellId="0" sqref="D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4" width="6.7"/>
    <col collapsed="false" customWidth="true" hidden="false" outlineLevel="0" max="2" min="2" style="204" width="35.56"/>
    <col collapsed="false" customWidth="true" hidden="false" outlineLevel="0" max="3" min="3" style="205" width="9.99"/>
    <col collapsed="false" customWidth="true" hidden="false" outlineLevel="0" max="4" min="4" style="206" width="14.85"/>
    <col collapsed="false" customWidth="false" hidden="false" outlineLevel="0" max="257" min="5" style="204" width="9.14"/>
  </cols>
  <sheetData>
    <row r="1" customFormat="false" ht="20.25" hidden="false" customHeight="false" outlineLevel="0" collapsed="false">
      <c r="A1" s="207" t="s">
        <v>381</v>
      </c>
    </row>
    <row r="2" customFormat="false" ht="15.75" hidden="false" customHeight="false" outlineLevel="0" collapsed="false">
      <c r="A2" s="167" t="s">
        <v>382</v>
      </c>
      <c r="G2" s="204" t="s">
        <v>383</v>
      </c>
      <c r="K2" s="204" t="n">
        <v>1</v>
      </c>
    </row>
    <row r="3" customFormat="false" ht="15.75" hidden="false" customHeight="false" outlineLevel="0" collapsed="false">
      <c r="A3" s="167"/>
    </row>
    <row r="4" customFormat="false" ht="12" hidden="false" customHeight="false" outlineLevel="0" collapsed="false">
      <c r="D4" s="208"/>
    </row>
    <row r="5" customFormat="false" ht="12" hidden="false" customHeight="false" outlineLevel="0" collapsed="false">
      <c r="A5" s="209"/>
      <c r="B5" s="209"/>
      <c r="C5" s="210"/>
      <c r="D5" s="208" t="s">
        <v>152</v>
      </c>
    </row>
    <row r="6" customFormat="false" ht="12" hidden="false" customHeight="false" outlineLevel="0" collapsed="false">
      <c r="A6" s="209"/>
      <c r="B6" s="209"/>
      <c r="C6" s="210" t="s">
        <v>384</v>
      </c>
      <c r="D6" s="211" t="s">
        <v>385</v>
      </c>
    </row>
    <row r="7" customFormat="false" ht="12" hidden="false" customHeight="false" outlineLevel="0" collapsed="false">
      <c r="A7" s="209" t="s">
        <v>386</v>
      </c>
      <c r="B7" s="209" t="s">
        <v>387</v>
      </c>
      <c r="C7" s="210" t="s">
        <v>388</v>
      </c>
      <c r="D7" s="211" t="s">
        <v>389</v>
      </c>
    </row>
    <row r="9" customFormat="false" ht="11.25" hidden="false" customHeight="false" outlineLevel="0" collapsed="false">
      <c r="B9" s="212" t="s">
        <v>390</v>
      </c>
    </row>
    <row r="10" customFormat="false" ht="11.25" hidden="false" customHeight="false" outlineLevel="0" collapsed="false">
      <c r="A10" s="204" t="n">
        <v>100164</v>
      </c>
      <c r="B10" s="204" t="s">
        <v>391</v>
      </c>
      <c r="C10" s="205" t="n">
        <f aca="false">0.48*$K$2</f>
        <v>0.48</v>
      </c>
      <c r="D10" s="206" t="n">
        <f aca="false">C10*$C$41</f>
        <v>360</v>
      </c>
    </row>
    <row r="11" customFormat="false" ht="11.25" hidden="false" customHeight="false" outlineLevel="0" collapsed="false">
      <c r="A11" s="204" t="n">
        <v>100166</v>
      </c>
      <c r="B11" s="204" t="s">
        <v>392</v>
      </c>
      <c r="C11" s="205" t="n">
        <f aca="false">0.84*K2</f>
        <v>0.84</v>
      </c>
      <c r="D11" s="206" t="n">
        <f aca="false">C11*$C$41</f>
        <v>630</v>
      </c>
    </row>
    <row r="12" customFormat="false" ht="11.25" hidden="false" customHeight="false" outlineLevel="0" collapsed="false">
      <c r="A12" s="204" t="n">
        <v>100182</v>
      </c>
      <c r="B12" s="204" t="s">
        <v>393</v>
      </c>
      <c r="C12" s="205" t="n">
        <f aca="false">0.36*K2</f>
        <v>0.36</v>
      </c>
      <c r="D12" s="206" t="n">
        <f aca="false">C12*$C$41</f>
        <v>270</v>
      </c>
    </row>
    <row r="13" customFormat="false" ht="11.25" hidden="false" customHeight="false" outlineLevel="0" collapsed="false">
      <c r="A13" s="204" t="n">
        <v>100186</v>
      </c>
      <c r="B13" s="204" t="s">
        <v>394</v>
      </c>
      <c r="C13" s="205" t="n">
        <f aca="false">0.6*K2</f>
        <v>0.6</v>
      </c>
      <c r="D13" s="206" t="n">
        <f aca="false">C13*$C$41</f>
        <v>450</v>
      </c>
    </row>
    <row r="14" customFormat="false" ht="11.25" hidden="false" customHeight="false" outlineLevel="0" collapsed="false">
      <c r="A14" s="204" t="n">
        <v>100193</v>
      </c>
      <c r="B14" s="204" t="s">
        <v>395</v>
      </c>
      <c r="C14" s="213" t="n">
        <v>37.5</v>
      </c>
      <c r="D14" s="206" t="n">
        <f aca="false">C14*$C$41</f>
        <v>28125</v>
      </c>
    </row>
    <row r="15" customFormat="false" ht="11.25" hidden="false" customHeight="false" outlineLevel="0" collapsed="false">
      <c r="B15" s="212" t="s">
        <v>396</v>
      </c>
      <c r="C15" s="214" t="n">
        <f aca="false">SUM(C10:C14)</f>
        <v>39.78</v>
      </c>
      <c r="D15" s="215" t="n">
        <f aca="false">SUM(D10:D14)</f>
        <v>29835</v>
      </c>
    </row>
    <row r="17" customFormat="false" ht="11.25" hidden="false" customHeight="false" outlineLevel="0" collapsed="false">
      <c r="B17" s="212" t="s">
        <v>397</v>
      </c>
    </row>
    <row r="18" customFormat="false" ht="11.25" hidden="false" customHeight="false" outlineLevel="0" collapsed="false">
      <c r="A18" s="204" t="n">
        <v>100150</v>
      </c>
      <c r="B18" s="204" t="s">
        <v>398</v>
      </c>
      <c r="C18" s="205" t="n">
        <v>0</v>
      </c>
      <c r="D18" s="206" t="n">
        <f aca="false">50*12</f>
        <v>600</v>
      </c>
    </row>
    <row r="19" customFormat="false" ht="11.25" hidden="false" customHeight="false" outlineLevel="0" collapsed="false">
      <c r="A19" s="204" t="n">
        <v>100152</v>
      </c>
      <c r="B19" s="204" t="s">
        <v>399</v>
      </c>
      <c r="C19" s="205" t="n">
        <v>0</v>
      </c>
      <c r="D19" s="206" t="n">
        <f aca="false">100*12</f>
        <v>1200</v>
      </c>
    </row>
    <row r="20" customFormat="false" ht="11.25" hidden="false" customHeight="false" outlineLevel="0" collapsed="false">
      <c r="A20" s="204" t="n">
        <v>100155</v>
      </c>
      <c r="B20" s="204" t="s">
        <v>400</v>
      </c>
      <c r="C20" s="205" t="n">
        <v>0</v>
      </c>
      <c r="D20" s="206" t="n">
        <f aca="false">300*12</f>
        <v>3600</v>
      </c>
    </row>
    <row r="21" customFormat="false" ht="11.25" hidden="false" customHeight="false" outlineLevel="0" collapsed="false">
      <c r="A21" s="204" t="n">
        <v>100169</v>
      </c>
      <c r="B21" s="204" t="s">
        <v>401</v>
      </c>
      <c r="C21" s="205" t="n">
        <v>0</v>
      </c>
      <c r="D21" s="206" t="n">
        <f aca="false">550*4</f>
        <v>2200</v>
      </c>
    </row>
    <row r="22" customFormat="false" ht="11.25" hidden="false" customHeight="false" outlineLevel="0" collapsed="false">
      <c r="A22" s="204" t="n">
        <v>100171</v>
      </c>
      <c r="B22" s="204" t="s">
        <v>402</v>
      </c>
      <c r="C22" s="205" t="n">
        <v>0</v>
      </c>
      <c r="D22" s="206" t="n">
        <v>0</v>
      </c>
    </row>
    <row r="23" customFormat="false" ht="11.25" hidden="false" customHeight="false" outlineLevel="0" collapsed="false">
      <c r="A23" s="204" t="n">
        <v>100187</v>
      </c>
      <c r="B23" s="204" t="s">
        <v>403</v>
      </c>
      <c r="C23" s="205" t="n">
        <v>0</v>
      </c>
      <c r="D23" s="206" t="n">
        <f aca="false">30*12</f>
        <v>360</v>
      </c>
    </row>
    <row r="24" customFormat="false" ht="11.25" hidden="false" customHeight="false" outlineLevel="0" collapsed="false">
      <c r="A24" s="204" t="n">
        <v>100188</v>
      </c>
      <c r="B24" s="204" t="s">
        <v>404</v>
      </c>
      <c r="C24" s="205" t="n">
        <v>0</v>
      </c>
      <c r="D24" s="206" t="n">
        <f aca="false">(+C24*20)*6</f>
        <v>0</v>
      </c>
    </row>
    <row r="25" customFormat="false" ht="11.25" hidden="false" customHeight="false" outlineLevel="0" collapsed="false">
      <c r="A25" s="204" t="n">
        <v>100191</v>
      </c>
      <c r="B25" s="204" t="s">
        <v>405</v>
      </c>
      <c r="C25" s="205" t="n">
        <v>0</v>
      </c>
      <c r="D25" s="206" t="n">
        <v>0</v>
      </c>
    </row>
    <row r="26" customFormat="false" ht="11.25" hidden="false" customHeight="false" outlineLevel="0" collapsed="false">
      <c r="A26" s="204" t="n">
        <v>100196</v>
      </c>
      <c r="B26" s="204" t="s">
        <v>406</v>
      </c>
      <c r="C26" s="205" t="n">
        <v>0</v>
      </c>
      <c r="D26" s="206" t="n">
        <f aca="false">55.76*10</f>
        <v>557.6</v>
      </c>
    </row>
    <row r="27" customFormat="false" ht="11.25" hidden="false" customHeight="false" outlineLevel="0" collapsed="false">
      <c r="B27" s="212" t="s">
        <v>396</v>
      </c>
      <c r="C27" s="214" t="n">
        <f aca="false">SUM(C18:C26)</f>
        <v>0</v>
      </c>
      <c r="D27" s="215" t="n">
        <f aca="false">SUM(D18:D26)</f>
        <v>8517.6</v>
      </c>
    </row>
    <row r="29" customFormat="false" ht="11.25" hidden="false" customHeight="false" outlineLevel="0" collapsed="false">
      <c r="B29" s="212" t="s">
        <v>407</v>
      </c>
    </row>
    <row r="30" customFormat="false" ht="11.25" hidden="false" customHeight="false" outlineLevel="0" collapsed="false">
      <c r="A30" s="204" t="n">
        <v>100158</v>
      </c>
      <c r="B30" s="204" t="s">
        <v>408</v>
      </c>
      <c r="C30" s="205" t="n">
        <f aca="false">45*K2</f>
        <v>45</v>
      </c>
      <c r="D30" s="206" t="n">
        <f aca="false">C30*$C$43</f>
        <v>450</v>
      </c>
    </row>
    <row r="31" customFormat="false" ht="11.25" hidden="false" customHeight="false" outlineLevel="0" collapsed="false">
      <c r="A31" s="204" t="n">
        <v>100159</v>
      </c>
      <c r="B31" s="204" t="s">
        <v>409</v>
      </c>
      <c r="C31" s="205" t="n">
        <f aca="false">172.08*K2</f>
        <v>172.08</v>
      </c>
      <c r="D31" s="206" t="n">
        <f aca="false">C31*$C$43</f>
        <v>1720.8</v>
      </c>
    </row>
    <row r="32" customFormat="false" ht="11.25" hidden="false" customHeight="false" outlineLevel="0" collapsed="false">
      <c r="A32" s="204" t="n">
        <v>100192</v>
      </c>
      <c r="B32" s="204" t="s">
        <v>410</v>
      </c>
      <c r="C32" s="205" t="n">
        <f aca="false">240*K2</f>
        <v>240</v>
      </c>
      <c r="D32" s="206" t="n">
        <f aca="false">C32*$C$43</f>
        <v>2400</v>
      </c>
    </row>
    <row r="33" customFormat="false" ht="11.25" hidden="false" customHeight="false" outlineLevel="0" collapsed="false">
      <c r="B33" s="212" t="s">
        <v>396</v>
      </c>
      <c r="C33" s="214" t="n">
        <f aca="false">SUM(C30:C32)</f>
        <v>457.08</v>
      </c>
      <c r="D33" s="215" t="n">
        <f aca="false">SUM(D30:D32)</f>
        <v>4570.8</v>
      </c>
    </row>
    <row r="35" customFormat="false" ht="11.25" hidden="false" customHeight="false" outlineLevel="0" collapsed="false">
      <c r="B35" s="212" t="s">
        <v>411</v>
      </c>
    </row>
    <row r="36" customFormat="false" ht="11.25" hidden="false" customHeight="false" outlineLevel="0" collapsed="false">
      <c r="A36" s="204" t="n">
        <v>100154</v>
      </c>
      <c r="B36" s="204" t="s">
        <v>412</v>
      </c>
      <c r="C36" s="205" t="n">
        <v>0</v>
      </c>
      <c r="D36" s="206" t="n">
        <f aca="false">50*12</f>
        <v>600</v>
      </c>
    </row>
    <row r="37" customFormat="false" ht="11.25" hidden="false" customHeight="false" outlineLevel="0" collapsed="false">
      <c r="A37" s="204" t="n">
        <v>100156</v>
      </c>
      <c r="B37" s="204" t="s">
        <v>413</v>
      </c>
      <c r="C37" s="205" t="n">
        <v>0</v>
      </c>
      <c r="D37" s="206" t="n">
        <v>0</v>
      </c>
    </row>
    <row r="38" customFormat="false" ht="11.25" hidden="false" customHeight="false" outlineLevel="0" collapsed="false">
      <c r="B38" s="212" t="s">
        <v>396</v>
      </c>
      <c r="C38" s="214" t="n">
        <f aca="false">+C36+C37</f>
        <v>0</v>
      </c>
      <c r="D38" s="215" t="n">
        <f aca="false">+D36+D37</f>
        <v>600</v>
      </c>
    </row>
    <row r="39" customFormat="false" ht="12" hidden="false" customHeight="false" outlineLevel="0" collapsed="false">
      <c r="B39" s="212" t="s">
        <v>414</v>
      </c>
      <c r="D39" s="216" t="n">
        <f aca="false">+D15+D27+D33+D38</f>
        <v>43523.4</v>
      </c>
    </row>
    <row r="40" customFormat="false" ht="12.75" hidden="false" customHeight="false" outlineLevel="0" collapsed="false">
      <c r="D40" s="217"/>
    </row>
    <row r="41" customFormat="false" ht="11.25" hidden="false" customHeight="false" outlineLevel="0" collapsed="false">
      <c r="A41" s="204" t="s">
        <v>415</v>
      </c>
      <c r="B41" s="218" t="s">
        <v>416</v>
      </c>
      <c r="C41" s="205" t="n">
        <v>750</v>
      </c>
      <c r="D41" s="219"/>
    </row>
    <row r="42" customFormat="false" ht="11.25" hidden="false" customHeight="false" outlineLevel="0" collapsed="false">
      <c r="B42" s="220"/>
    </row>
    <row r="43" customFormat="false" ht="12" hidden="false" customHeight="false" outlineLevel="0" collapsed="false">
      <c r="B43" s="221" t="s">
        <v>417</v>
      </c>
      <c r="C43" s="205" t="n">
        <v>10</v>
      </c>
    </row>
    <row r="45" customFormat="false" ht="11.25" hidden="false" customHeight="false" outlineLevel="0" collapsed="false">
      <c r="D45" s="217"/>
    </row>
    <row r="46" customFormat="false" ht="11.25" hidden="false" customHeight="false" outlineLevel="0" collapsed="false">
      <c r="D46" s="217"/>
    </row>
    <row r="48" customFormat="false" ht="11.25" hidden="false" customHeight="false" outlineLevel="0" collapsed="false">
      <c r="B48" s="212" t="s">
        <v>418</v>
      </c>
    </row>
    <row r="49" customFormat="false" ht="11.25" hidden="false" customHeight="false" outlineLevel="0" collapsed="false">
      <c r="B49" s="204" t="s">
        <v>419</v>
      </c>
    </row>
    <row r="50" customFormat="false" ht="11.25" hidden="false" customHeight="false" outlineLevel="0" collapsed="false">
      <c r="B50" s="204" t="s">
        <v>420</v>
      </c>
    </row>
    <row r="51" customFormat="false" ht="11.25" hidden="false" customHeight="false" outlineLevel="0" collapsed="false">
      <c r="B51" s="204" t="s">
        <v>421</v>
      </c>
    </row>
    <row r="52" customFormat="false" ht="11.25" hidden="false" customHeight="false" outlineLevel="0" collapsed="false">
      <c r="B52" s="204" t="s">
        <v>422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7"/>
    <col collapsed="false" customWidth="true" hidden="false" outlineLevel="0" max="3" min="3" style="0" width="13.41"/>
    <col collapsed="false" customWidth="true" hidden="false" outlineLevel="0" max="4" min="4" style="0" width="10.28"/>
    <col collapsed="false" customWidth="true" hidden="false" outlineLevel="0" max="5" min="5" style="0" width="9.7"/>
    <col collapsed="false" customWidth="true" hidden="false" outlineLevel="0" max="8" min="8" style="0" width="9.85"/>
    <col collapsed="false" customWidth="true" hidden="false" outlineLevel="0" max="9" min="9" style="0" width="9.7"/>
    <col collapsed="false" customWidth="true" hidden="false" outlineLevel="0" max="16" min="15" style="0" width="9.7"/>
  </cols>
  <sheetData>
    <row r="1" customFormat="false" ht="12.75" hidden="false" customHeight="false" outlineLevel="0" collapsed="false">
      <c r="A1" s="222" t="s">
        <v>423</v>
      </c>
    </row>
    <row r="4" customFormat="false" ht="12.75" hidden="false" customHeight="false" outlineLevel="0" collapsed="false">
      <c r="A4" s="2"/>
      <c r="B4" s="2"/>
      <c r="C4" s="45" t="s">
        <v>424</v>
      </c>
      <c r="D4" s="45" t="s">
        <v>30</v>
      </c>
      <c r="E4" s="45" t="s">
        <v>31</v>
      </c>
      <c r="F4" s="223" t="s">
        <v>33</v>
      </c>
      <c r="G4" s="223" t="s">
        <v>34</v>
      </c>
      <c r="H4" s="223" t="s">
        <v>35</v>
      </c>
      <c r="I4" s="223" t="s">
        <v>37</v>
      </c>
      <c r="J4" s="45" t="s">
        <v>38</v>
      </c>
      <c r="K4" s="45" t="s">
        <v>39</v>
      </c>
      <c r="L4" s="45" t="s">
        <v>41</v>
      </c>
      <c r="M4" s="45" t="s">
        <v>42</v>
      </c>
      <c r="N4" s="45" t="s">
        <v>43</v>
      </c>
      <c r="O4" s="45" t="s">
        <v>425</v>
      </c>
      <c r="P4" s="2"/>
    </row>
    <row r="5" customFormat="false" ht="12.75" hidden="false" customHeight="false" outlineLevel="0" collapsed="false">
      <c r="A5" s="2" t="s">
        <v>426</v>
      </c>
    </row>
    <row r="6" customFormat="false" ht="12.75" hidden="false" customHeight="false" outlineLevel="0" collapsed="false">
      <c r="A6" s="179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0" t="s">
        <v>427</v>
      </c>
      <c r="C7" s="17" t="n">
        <v>0</v>
      </c>
      <c r="D7" s="17" t="n">
        <v>0</v>
      </c>
      <c r="E7" s="17" t="n">
        <v>0</v>
      </c>
      <c r="F7" s="17" t="n">
        <v>0</v>
      </c>
      <c r="G7" s="17" t="n">
        <v>0</v>
      </c>
      <c r="H7" s="17" t="n">
        <v>0</v>
      </c>
      <c r="I7" s="17"/>
      <c r="J7" s="17"/>
      <c r="K7" s="17"/>
      <c r="L7" s="17"/>
      <c r="M7" s="17"/>
      <c r="N7" s="17"/>
      <c r="O7" s="17" t="n">
        <f aca="false">SUM(C7:N7)</f>
        <v>0</v>
      </c>
    </row>
    <row r="8" customFormat="false" ht="12.75" hidden="false" customHeight="false" outlineLevel="0" collapsed="false">
      <c r="A8" s="0" t="s">
        <v>428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n">
        <f aca="false">SUM(C8:N8)</f>
        <v>0</v>
      </c>
    </row>
    <row r="9" customFormat="false" ht="12.75" hidden="false" customHeight="false" outlineLevel="0" collapsed="false">
      <c r="A9" s="0" t="s">
        <v>345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n">
        <f aca="false">SUM(C9:N9)</f>
        <v>0</v>
      </c>
    </row>
    <row r="10" customFormat="false" ht="12.75" hidden="false" customHeight="false" outlineLevel="0" collapsed="false">
      <c r="A10" s="0" t="s">
        <v>349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n">
        <f aca="false">SUM(C10:N10)</f>
        <v>0</v>
      </c>
    </row>
    <row r="11" customFormat="false" ht="12.75" hidden="false" customHeight="false" outlineLevel="0" collapsed="false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 t="n">
        <f aca="false">SUM(C11:N11)</f>
        <v>0</v>
      </c>
    </row>
    <row r="12" customFormat="false" ht="12.75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 t="n">
        <f aca="false">SUM(C12:N12)</f>
        <v>0</v>
      </c>
    </row>
    <row r="13" customFormat="false" ht="12.75" hidden="false" customHeight="false" outlineLevel="0" collapsed="false">
      <c r="C13" s="27" t="n">
        <f aca="false">SUM(C6:C12)</f>
        <v>0</v>
      </c>
      <c r="D13" s="27" t="n">
        <f aca="false">SUM(D6:D12)</f>
        <v>0</v>
      </c>
      <c r="E13" s="27" t="n">
        <f aca="false">SUM(E6:E12)</f>
        <v>0</v>
      </c>
      <c r="F13" s="27" t="n">
        <f aca="false">SUM(F6:F12)</f>
        <v>0</v>
      </c>
      <c r="G13" s="27" t="n">
        <f aca="false">SUM(G6:G12)</f>
        <v>0</v>
      </c>
      <c r="H13" s="27" t="n">
        <f aca="false">SUM(H6:H12)</f>
        <v>0</v>
      </c>
      <c r="I13" s="27" t="n">
        <f aca="false">SUM(I6:I12)</f>
        <v>0</v>
      </c>
      <c r="J13" s="27" t="n">
        <f aca="false">SUM(J6:J12)</f>
        <v>0</v>
      </c>
      <c r="K13" s="27" t="n">
        <f aca="false">SUM(K6:K12)</f>
        <v>0</v>
      </c>
      <c r="L13" s="27" t="n">
        <f aca="false">SUM(L6:L12)</f>
        <v>0</v>
      </c>
      <c r="M13" s="27" t="n">
        <f aca="false">SUM(M6:M12)</f>
        <v>0</v>
      </c>
      <c r="N13" s="27" t="n">
        <f aca="false">SUM(N6:N12)</f>
        <v>0</v>
      </c>
      <c r="O13" s="27" t="n">
        <f aca="false">SUM(O6:O12)</f>
        <v>0</v>
      </c>
      <c r="P13" s="224" t="n">
        <f aca="false">SUM(C13:N13)</f>
        <v>0</v>
      </c>
    </row>
    <row r="15" customFormat="false" ht="12.75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customFormat="false" ht="12.75" hidden="false" customHeight="false" outlineLevel="0" collapsed="false">
      <c r="A16" s="225"/>
      <c r="B16" s="7"/>
      <c r="C16" s="226"/>
      <c r="D16" s="7"/>
      <c r="E16" s="7"/>
      <c r="F16" s="7"/>
      <c r="G16" s="7"/>
      <c r="H16" s="7"/>
      <c r="I16" s="7"/>
      <c r="J16" s="7"/>
      <c r="K16" s="7"/>
      <c r="L16" s="7"/>
    </row>
    <row r="17" customFormat="false" ht="12.75" hidden="false" customHeight="false" outlineLevel="0" collapsed="false">
      <c r="A17" s="225"/>
      <c r="B17" s="7"/>
      <c r="C17" s="226"/>
      <c r="D17" s="7"/>
      <c r="E17" s="7"/>
      <c r="F17" s="7"/>
      <c r="G17" s="7"/>
      <c r="H17" s="7"/>
      <c r="I17" s="7"/>
      <c r="J17" s="7"/>
      <c r="K17" s="7"/>
      <c r="L17" s="7"/>
    </row>
    <row r="18" customFormat="false" ht="12.75" hidden="false" customHeight="false" outlineLevel="0" collapsed="false">
      <c r="A18" s="225"/>
      <c r="B18" s="7"/>
      <c r="C18" s="226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12.75" hidden="false" customHeight="false" outlineLevel="0" collapsed="false">
      <c r="A19" s="225"/>
      <c r="B19" s="7"/>
      <c r="C19" s="226"/>
      <c r="D19" s="7"/>
      <c r="E19" s="7"/>
      <c r="F19" s="7"/>
      <c r="G19" s="7"/>
      <c r="H19" s="7"/>
      <c r="I19" s="7"/>
      <c r="J19" s="7"/>
      <c r="K19" s="7"/>
      <c r="L19" s="7"/>
    </row>
    <row r="20" customFormat="false" ht="12.75" hidden="false" customHeight="false" outlineLevel="0" collapsed="false">
      <c r="A20" s="225"/>
      <c r="B20" s="7"/>
      <c r="C20" s="226"/>
      <c r="D20" s="7"/>
      <c r="E20" s="7"/>
      <c r="F20" s="7"/>
      <c r="G20" s="7"/>
      <c r="H20" s="7"/>
      <c r="I20" s="7"/>
      <c r="J20" s="7"/>
      <c r="K20" s="7"/>
      <c r="L20" s="7"/>
    </row>
    <row r="21" customFormat="false" ht="12.75" hidden="false" customHeight="false" outlineLevel="0" collapsed="false">
      <c r="A21" s="225"/>
      <c r="B21" s="7"/>
      <c r="C21" s="226"/>
      <c r="D21" s="7"/>
      <c r="E21" s="7"/>
      <c r="F21" s="7"/>
      <c r="G21" s="7"/>
      <c r="H21" s="7"/>
      <c r="I21" s="7"/>
      <c r="J21" s="7"/>
      <c r="K21" s="7"/>
      <c r="L21" s="7"/>
    </row>
    <row r="22" customFormat="false" ht="12.75" hidden="false" customHeight="false" outlineLevel="0" collapsed="false">
      <c r="A22" s="225"/>
      <c r="B22" s="7"/>
      <c r="C22" s="227"/>
      <c r="D22" s="228"/>
      <c r="E22" s="7"/>
      <c r="F22" s="7"/>
      <c r="G22" s="7"/>
      <c r="H22" s="7"/>
      <c r="I22" s="7"/>
      <c r="J22" s="7"/>
      <c r="K22" s="7"/>
      <c r="L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1998-08-24T15:49:19Z</dcterms:created>
  <dc:creator>tbarta</dc:creator>
  <dc:description/>
  <dc:language>en-US</dc:language>
  <cp:lastModifiedBy>least</cp:lastModifiedBy>
  <cp:lastPrinted>2001-09-08T19:42:05Z</cp:lastPrinted>
  <dcterms:modified xsi:type="dcterms:W3CDTF">2001-09-11T00:37:46Z</dcterms:modified>
  <cp:revision>0</cp:revision>
  <dc:subject/>
  <dc:title/>
</cp:coreProperties>
</file>